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anu\University\Research\Publications\2018 Body size review article (Proceedings)\Re-re-revisions (Royal Society open)\Supplementary Information\"/>
    </mc:Choice>
  </mc:AlternateContent>
  <bookViews>
    <workbookView xWindow="0" yWindow="0" windowWidth="23040" windowHeight="9192"/>
  </bookViews>
  <sheets>
    <sheet name="Test Mid-Plei Homo" sheetId="1" r:id="rId1"/>
    <sheet name="BM Mid-Plei Homo" sheetId="3" r:id="rId2"/>
    <sheet name="Stature Mid-Plei Homo" sheetId="2" r:id="rId3"/>
    <sheet name="Test Austral." sheetId="4" r:id="rId4"/>
    <sheet name="Body mass Austral." sheetId="6" r:id="rId5"/>
    <sheet name="Stature Austral." sheetId="5" r:id="rId6"/>
    <sheet name="Measurement key" sheetId="8"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0" i="3" l="1"/>
  <c r="I50" i="3" s="1"/>
  <c r="D73" i="4" l="1"/>
  <c r="E73" i="4" s="1"/>
  <c r="H72" i="6"/>
  <c r="I72" i="6" s="1"/>
  <c r="H71" i="6"/>
  <c r="I71" i="6" s="1"/>
  <c r="I70" i="6"/>
  <c r="H70" i="6"/>
  <c r="I5" i="3"/>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2" i="6"/>
  <c r="I21" i="6"/>
  <c r="I20" i="6"/>
  <c r="I19" i="6"/>
  <c r="I18" i="6"/>
  <c r="I17" i="6"/>
  <c r="I16" i="6"/>
  <c r="I15" i="6"/>
  <c r="I14" i="6"/>
  <c r="I13" i="6"/>
  <c r="I12" i="6"/>
  <c r="I11" i="6"/>
  <c r="I10" i="6"/>
  <c r="I9" i="6"/>
  <c r="I8" i="6"/>
  <c r="I7" i="6"/>
  <c r="I6" i="6"/>
  <c r="I5" i="6"/>
  <c r="I4" i="6"/>
  <c r="I3" i="6"/>
  <c r="I2"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H2" i="6"/>
  <c r="E45" i="6"/>
  <c r="E53" i="6"/>
  <c r="E28" i="6"/>
  <c r="E58" i="6"/>
  <c r="E57" i="6"/>
  <c r="E61" i="6"/>
  <c r="E68" i="6"/>
  <c r="E62" i="6"/>
  <c r="E52" i="6"/>
  <c r="E46" i="6"/>
  <c r="E16" i="6"/>
  <c r="E64" i="6"/>
  <c r="E56" i="6"/>
  <c r="E43" i="6"/>
  <c r="E5" i="6"/>
  <c r="E65" i="6"/>
  <c r="E63" i="6"/>
  <c r="E60" i="6"/>
  <c r="E59" i="6"/>
  <c r="E54" i="6"/>
  <c r="E18" i="6"/>
  <c r="E7" i="6"/>
  <c r="E6" i="6"/>
  <c r="E4" i="6"/>
  <c r="E3" i="6"/>
  <c r="E2" i="6"/>
  <c r="D68" i="6"/>
  <c r="D65" i="6"/>
  <c r="D64" i="6"/>
  <c r="D63" i="6"/>
  <c r="D62" i="6"/>
  <c r="D61" i="6"/>
  <c r="D60" i="6"/>
  <c r="D59" i="6"/>
  <c r="D58" i="6"/>
  <c r="D57" i="6"/>
  <c r="D56" i="6"/>
  <c r="D54" i="6"/>
  <c r="D53" i="6"/>
  <c r="D52" i="6"/>
  <c r="D46" i="6"/>
  <c r="D45" i="6"/>
  <c r="D43" i="6"/>
  <c r="D28" i="6"/>
  <c r="D27" i="6"/>
  <c r="D18" i="6"/>
  <c r="D16" i="6"/>
  <c r="D7" i="6"/>
  <c r="D6" i="6"/>
  <c r="D5" i="6"/>
  <c r="D4" i="6"/>
  <c r="D3" i="6"/>
  <c r="D2" i="6"/>
  <c r="G70" i="5"/>
  <c r="H70" i="5" s="1"/>
  <c r="H55" i="5"/>
  <c r="H51" i="5"/>
  <c r="H44" i="5"/>
  <c r="H38" i="5"/>
  <c r="H35" i="5"/>
  <c r="H29" i="5"/>
  <c r="H25" i="5"/>
  <c r="H19" i="5"/>
  <c r="H18" i="5"/>
  <c r="H17" i="5"/>
  <c r="H16" i="5"/>
  <c r="H13" i="5"/>
  <c r="H12" i="5"/>
  <c r="H9" i="5"/>
  <c r="H5" i="5"/>
  <c r="H3" i="5"/>
  <c r="G55" i="5"/>
  <c r="G51" i="5"/>
  <c r="G44" i="5"/>
  <c r="G38" i="5"/>
  <c r="G35" i="5"/>
  <c r="G29" i="5"/>
  <c r="G25" i="5"/>
  <c r="G19" i="5"/>
  <c r="G18" i="5"/>
  <c r="G17" i="5"/>
  <c r="G16" i="5"/>
  <c r="G13" i="5"/>
  <c r="G12" i="5"/>
  <c r="G9" i="5"/>
  <c r="G5" i="5"/>
  <c r="G3" i="5"/>
  <c r="E16" i="5"/>
  <c r="E55" i="5"/>
  <c r="E51" i="5"/>
  <c r="E44" i="5"/>
  <c r="E38" i="5"/>
  <c r="E35" i="5"/>
  <c r="E29" i="5"/>
  <c r="E25" i="5"/>
  <c r="E19" i="5"/>
  <c r="E18" i="5"/>
  <c r="E17" i="5"/>
  <c r="E13" i="5"/>
  <c r="E12" i="5"/>
  <c r="E9" i="5"/>
  <c r="E5" i="5"/>
  <c r="E3" i="5"/>
  <c r="D55" i="5"/>
  <c r="D51" i="5"/>
  <c r="D44" i="5"/>
  <c r="D38" i="5"/>
  <c r="D35" i="5"/>
  <c r="D29" i="5"/>
  <c r="D25" i="5"/>
  <c r="D19" i="5"/>
  <c r="D18" i="5"/>
  <c r="D17" i="5"/>
  <c r="D16" i="5"/>
  <c r="D13" i="5"/>
  <c r="D12" i="5"/>
  <c r="D9" i="5"/>
  <c r="D5" i="5"/>
  <c r="D3" i="5"/>
  <c r="H53" i="2" l="1"/>
  <c r="G53" i="2"/>
  <c r="I53" i="3"/>
  <c r="I52" i="3"/>
  <c r="I48" i="3"/>
  <c r="I47" i="3"/>
  <c r="I46" i="3"/>
  <c r="I44" i="3"/>
  <c r="I42" i="3"/>
  <c r="I41" i="3"/>
  <c r="I31" i="3"/>
  <c r="I30" i="3"/>
  <c r="I29" i="3"/>
  <c r="I28" i="3"/>
  <c r="I27" i="3"/>
  <c r="I26" i="3"/>
  <c r="I25" i="3"/>
  <c r="I24" i="3"/>
  <c r="I23" i="3"/>
  <c r="I22" i="3"/>
  <c r="I19" i="3"/>
  <c r="I16" i="3"/>
  <c r="I15" i="3"/>
  <c r="I13" i="3"/>
  <c r="I12" i="3"/>
  <c r="I11" i="3"/>
  <c r="I10" i="3"/>
  <c r="I7" i="3"/>
  <c r="I4" i="3"/>
  <c r="I2" i="3"/>
  <c r="H49" i="3"/>
  <c r="I49" i="3" s="1"/>
  <c r="H48" i="3"/>
  <c r="H47" i="3"/>
  <c r="H46" i="3"/>
  <c r="H44" i="3"/>
  <c r="H42" i="3"/>
  <c r="H41" i="3"/>
  <c r="H31" i="3"/>
  <c r="H30" i="3"/>
  <c r="H29" i="3"/>
  <c r="H28" i="3"/>
  <c r="H27" i="3"/>
  <c r="H26" i="3"/>
  <c r="H25" i="3"/>
  <c r="H24" i="3"/>
  <c r="H23" i="3"/>
  <c r="H22" i="3"/>
  <c r="H19" i="3"/>
  <c r="H16" i="3"/>
  <c r="H15" i="3"/>
  <c r="H13" i="3"/>
  <c r="H12" i="3"/>
  <c r="H11" i="3"/>
  <c r="H10" i="3"/>
  <c r="H7" i="3"/>
  <c r="H5" i="3"/>
  <c r="H4" i="3"/>
  <c r="H2" i="3"/>
  <c r="E47" i="3"/>
  <c r="E41" i="3"/>
  <c r="D47" i="3"/>
  <c r="D41" i="3"/>
  <c r="E46" i="3"/>
  <c r="E44" i="3"/>
  <c r="E42" i="3"/>
  <c r="E19" i="3"/>
  <c r="E24" i="3"/>
  <c r="E23" i="3"/>
  <c r="E22" i="3"/>
  <c r="E16" i="3"/>
  <c r="E15" i="3"/>
  <c r="E13" i="3"/>
  <c r="E11" i="3"/>
  <c r="E10" i="3"/>
  <c r="E7" i="3"/>
  <c r="D46" i="3"/>
  <c r="D44" i="3"/>
  <c r="D42" i="3"/>
  <c r="D24" i="3"/>
  <c r="D23" i="3"/>
  <c r="D22" i="3"/>
  <c r="D19" i="3"/>
  <c r="D16" i="3"/>
  <c r="D15" i="3"/>
  <c r="D13" i="3"/>
  <c r="D11" i="3"/>
  <c r="D10" i="3"/>
  <c r="D7" i="3"/>
  <c r="D3" i="2"/>
  <c r="E3" i="2" s="1"/>
  <c r="D6" i="2"/>
  <c r="E6" i="2" s="1"/>
  <c r="D7" i="2"/>
  <c r="E7" i="2" s="1"/>
  <c r="D11" i="2"/>
  <c r="E11" i="2" s="1"/>
  <c r="D14" i="2"/>
  <c r="E14" i="2" s="1"/>
  <c r="D16" i="2"/>
  <c r="E16" i="2" s="1"/>
  <c r="D18" i="2"/>
  <c r="E18" i="2" s="1"/>
  <c r="D19" i="2"/>
  <c r="E19" i="2" s="1"/>
  <c r="D20" i="2"/>
  <c r="E20" i="2" s="1"/>
  <c r="D21" i="2"/>
  <c r="E21" i="2" s="1"/>
  <c r="D22" i="2"/>
  <c r="E22" i="2" s="1"/>
  <c r="D23" i="2"/>
  <c r="E23" i="2" s="1"/>
  <c r="D24" i="2"/>
  <c r="E24" i="2" s="1"/>
  <c r="D28" i="2"/>
  <c r="E28" i="2" s="1"/>
  <c r="D30" i="2"/>
  <c r="E30" i="2" s="1"/>
  <c r="D32" i="2"/>
  <c r="E32" i="2" s="1"/>
  <c r="D33" i="2"/>
  <c r="E33" i="2" s="1"/>
  <c r="D34" i="2"/>
  <c r="E34" i="2" s="1"/>
  <c r="D35" i="2"/>
  <c r="E35" i="2" s="1"/>
  <c r="D36" i="2"/>
  <c r="E36" i="2" s="1"/>
  <c r="D37" i="2"/>
  <c r="E37" i="2" s="1"/>
  <c r="D38" i="2"/>
  <c r="D39" i="2"/>
  <c r="D40" i="2"/>
  <c r="G41" i="2"/>
  <c r="H41" i="2"/>
  <c r="G42" i="2"/>
  <c r="H42" i="2"/>
  <c r="D43" i="2"/>
  <c r="E43" i="2" s="1"/>
  <c r="D44" i="2"/>
  <c r="E44" i="2" s="1"/>
  <c r="D45" i="2"/>
  <c r="E45" i="2" s="1"/>
  <c r="G46" i="2"/>
  <c r="H46" i="2"/>
  <c r="G47" i="2"/>
  <c r="H47" i="2"/>
  <c r="D49" i="2"/>
  <c r="E49" i="2" s="1"/>
  <c r="G49" i="2" l="1"/>
  <c r="H49" i="2"/>
  <c r="G36" i="2"/>
  <c r="H36" i="2"/>
  <c r="G32" i="2"/>
  <c r="H32" i="2"/>
  <c r="G23" i="2"/>
  <c r="H23" i="2"/>
  <c r="G19" i="2"/>
  <c r="H19" i="2"/>
  <c r="G11" i="2"/>
  <c r="H11" i="2"/>
  <c r="G45" i="2"/>
  <c r="H45" i="2"/>
  <c r="H35" i="2"/>
  <c r="G35" i="2"/>
  <c r="H30" i="2"/>
  <c r="G30" i="2"/>
  <c r="H22" i="2"/>
  <c r="G22" i="2"/>
  <c r="H18" i="2"/>
  <c r="G18" i="2"/>
  <c r="H7" i="2"/>
  <c r="G7" i="2"/>
  <c r="G44" i="2"/>
  <c r="H44" i="2"/>
  <c r="G34" i="2"/>
  <c r="H34" i="2"/>
  <c r="G28" i="2"/>
  <c r="H28" i="2"/>
  <c r="G21" i="2"/>
  <c r="H21" i="2"/>
  <c r="G16" i="2"/>
  <c r="H16" i="2"/>
  <c r="H6" i="2"/>
  <c r="G6" i="2"/>
  <c r="G43" i="2"/>
  <c r="H43" i="2"/>
  <c r="H37" i="2"/>
  <c r="G37" i="2"/>
  <c r="H33" i="2"/>
  <c r="G33" i="2"/>
  <c r="H24" i="2"/>
  <c r="G24" i="2"/>
  <c r="H20" i="2"/>
  <c r="G20" i="2"/>
  <c r="H14" i="2"/>
  <c r="G14" i="2"/>
  <c r="G3" i="2"/>
  <c r="H3" i="2"/>
</calcChain>
</file>

<file path=xl/sharedStrings.xml><?xml version="1.0" encoding="utf-8"?>
<sst xmlns="http://schemas.openxmlformats.org/spreadsheetml/2006/main" count="965" uniqueCount="274">
  <si>
    <t>Lower limb (Long bone)</t>
  </si>
  <si>
    <t>Boxgrove</t>
  </si>
  <si>
    <t xml:space="preserve">Arago 44 </t>
  </si>
  <si>
    <r>
      <t>SH foot association 9</t>
    </r>
    <r>
      <rPr>
        <vertAlign val="superscript"/>
        <sz val="11"/>
        <rFont val="Times New Roman"/>
        <family val="1"/>
      </rPr>
      <t>9</t>
    </r>
  </si>
  <si>
    <r>
      <t>SH foot association 8</t>
    </r>
    <r>
      <rPr>
        <vertAlign val="superscript"/>
        <sz val="11"/>
        <rFont val="Times New Roman"/>
        <family val="1"/>
      </rPr>
      <t>8</t>
    </r>
  </si>
  <si>
    <r>
      <t>SH foot association 7</t>
    </r>
    <r>
      <rPr>
        <vertAlign val="superscript"/>
        <sz val="11"/>
        <rFont val="Times New Roman"/>
        <family val="1"/>
      </rPr>
      <t>7</t>
    </r>
  </si>
  <si>
    <r>
      <t>SH foot association 5</t>
    </r>
    <r>
      <rPr>
        <vertAlign val="superscript"/>
        <sz val="11"/>
        <rFont val="Times New Roman"/>
        <family val="1"/>
      </rPr>
      <t>6</t>
    </r>
  </si>
  <si>
    <r>
      <t>SH foot association 3</t>
    </r>
    <r>
      <rPr>
        <vertAlign val="superscript"/>
        <sz val="11"/>
        <rFont val="Times New Roman"/>
        <family val="1"/>
      </rPr>
      <t>5</t>
    </r>
  </si>
  <si>
    <r>
      <t>SH foot association 2</t>
    </r>
    <r>
      <rPr>
        <vertAlign val="superscript"/>
        <sz val="11"/>
        <rFont val="Times New Roman"/>
        <family val="1"/>
      </rPr>
      <t>4</t>
    </r>
  </si>
  <si>
    <r>
      <t>SH foot association 1</t>
    </r>
    <r>
      <rPr>
        <vertAlign val="superscript"/>
        <sz val="11"/>
        <rFont val="Times New Roman"/>
        <family val="1"/>
      </rPr>
      <t>3</t>
    </r>
  </si>
  <si>
    <t>-</t>
  </si>
  <si>
    <t>SH Fibula III</t>
  </si>
  <si>
    <t>SH Fibula II</t>
  </si>
  <si>
    <t>SH Fibula I</t>
  </si>
  <si>
    <t>SH Tibia XII</t>
  </si>
  <si>
    <t>SH Tibia XI</t>
  </si>
  <si>
    <t>SH Tibia VI</t>
  </si>
  <si>
    <t>SH Tibia IV</t>
  </si>
  <si>
    <t>SH Tibia III / AT-848 (Tibia)</t>
  </si>
  <si>
    <t>SH Tibia I</t>
  </si>
  <si>
    <t>SH Femur XVI</t>
  </si>
  <si>
    <t>SH Femur XII/XIII</t>
  </si>
  <si>
    <t>SH Femur XI</t>
  </si>
  <si>
    <t>SH Femur X</t>
  </si>
  <si>
    <t>SH Femur IV/V</t>
  </si>
  <si>
    <t>SH Coxal 1 (Coxal)</t>
  </si>
  <si>
    <r>
      <t>SH Pelvis 1</t>
    </r>
    <r>
      <rPr>
        <vertAlign val="superscript"/>
        <sz val="11"/>
        <rFont val="Times New Roman"/>
        <family val="1"/>
      </rPr>
      <t>10</t>
    </r>
  </si>
  <si>
    <t>AT-4425</t>
  </si>
  <si>
    <t>AT-3133</t>
  </si>
  <si>
    <t>AT-3132</t>
  </si>
  <si>
    <t>AT-3131</t>
  </si>
  <si>
    <t>AT-3130</t>
  </si>
  <si>
    <t>AT-2803</t>
  </si>
  <si>
    <t>AT-2466</t>
  </si>
  <si>
    <t>AT-2350 (coxal)</t>
  </si>
  <si>
    <t>AT-1930</t>
  </si>
  <si>
    <t>AT-1832</t>
  </si>
  <si>
    <t>AT-1700</t>
  </si>
  <si>
    <t>AT-1480</t>
  </si>
  <si>
    <t>AT-1004 (coxal)</t>
  </si>
  <si>
    <t>AT-860</t>
  </si>
  <si>
    <t>AT-859</t>
  </si>
  <si>
    <t>AT-835+AT-2501 (coxal)</t>
  </si>
  <si>
    <t>AT-800 (coxal)</t>
  </si>
  <si>
    <t>AT-575</t>
  </si>
  <si>
    <t>AT-489</t>
  </si>
  <si>
    <t>ThI94-UA28-7</t>
  </si>
  <si>
    <t>Broken Hill E907 (Femur)</t>
  </si>
  <si>
    <t>Broken Hill E691 (Tibia)</t>
  </si>
  <si>
    <t>Broken Hill E689 (Femur)</t>
  </si>
  <si>
    <t>Stature (Will &amp; Stock 2015)</t>
  </si>
  <si>
    <t>Stature (in study)</t>
  </si>
  <si>
    <t>BM (Will &amp; Stock 2015)</t>
  </si>
  <si>
    <t>BM (in study)</t>
  </si>
  <si>
    <t xml:space="preserve">Multiple values were averaged </t>
  </si>
  <si>
    <t>T1</t>
  </si>
  <si>
    <t>1.6803 / 1.8739</t>
  </si>
  <si>
    <t>47.9 / 74.8</t>
  </si>
  <si>
    <t>Ta6 / Ca 1</t>
  </si>
  <si>
    <t>Ca 1</t>
  </si>
  <si>
    <t>Ca1</t>
  </si>
  <si>
    <t>Ta6</t>
  </si>
  <si>
    <t>1.7218 / 1.8585</t>
  </si>
  <si>
    <t>52.7 / 72.2</t>
  </si>
  <si>
    <t>1.7671 / 1.90255</t>
  </si>
  <si>
    <t>58.5 / 79.9</t>
  </si>
  <si>
    <t>No formula</t>
  </si>
  <si>
    <t>Fib1</t>
  </si>
  <si>
    <t>F1</t>
  </si>
  <si>
    <t>diff (%)</t>
  </si>
  <si>
    <t>diff (cm)</t>
  </si>
  <si>
    <t>Prediction               (Will &amp; Stock)</t>
  </si>
  <si>
    <t>diff (kg)</t>
  </si>
  <si>
    <t>Ta12</t>
  </si>
  <si>
    <t>Prediction FHD           (Will &amp; Stock)</t>
  </si>
  <si>
    <t>Prediction BM           (Will &amp; Stock)</t>
  </si>
  <si>
    <t>F16</t>
  </si>
  <si>
    <t>FemArea (MS)</t>
  </si>
  <si>
    <t>Mean</t>
  </si>
  <si>
    <t>Without Ta12</t>
  </si>
  <si>
    <t>Mean without Ta12</t>
  </si>
  <si>
    <t>Specimen</t>
  </si>
  <si>
    <t>CV</t>
  </si>
  <si>
    <t>KNM-ER 1463</t>
  </si>
  <si>
    <t>KNM-ER 1465</t>
  </si>
  <si>
    <t>KNM-ER 993</t>
  </si>
  <si>
    <t>Stw 311</t>
  </si>
  <si>
    <t>KNM-ER 815</t>
  </si>
  <si>
    <t>OH 20</t>
  </si>
  <si>
    <t>SK 3121</t>
  </si>
  <si>
    <t>SK 3155B</t>
  </si>
  <si>
    <t>SK 14024</t>
  </si>
  <si>
    <t>SK 50</t>
  </si>
  <si>
    <t>SK 82</t>
  </si>
  <si>
    <t>SK 97</t>
  </si>
  <si>
    <t>SKW 19</t>
  </si>
  <si>
    <t>SWT1/LB-2</t>
  </si>
  <si>
    <t>KNM-ER 738</t>
  </si>
  <si>
    <t>KNM-ER 1500d</t>
  </si>
  <si>
    <t>KNM-ER 1503</t>
  </si>
  <si>
    <t>KNM-ER 1505</t>
  </si>
  <si>
    <t>MH1</t>
  </si>
  <si>
    <t>MH2</t>
  </si>
  <si>
    <t>MH4</t>
  </si>
  <si>
    <t>Stw 598</t>
  </si>
  <si>
    <t>Sts 14</t>
  </si>
  <si>
    <t>Sts 34</t>
  </si>
  <si>
    <t>Stw 102</t>
  </si>
  <si>
    <t>StW 121</t>
  </si>
  <si>
    <t>Stw 25</t>
  </si>
  <si>
    <t>Stw 300</t>
  </si>
  <si>
    <t>Stw 31</t>
  </si>
  <si>
    <t>Stw 358</t>
  </si>
  <si>
    <t>Stw 361</t>
  </si>
  <si>
    <t>Stw 392</t>
  </si>
  <si>
    <t>Stw 403</t>
  </si>
  <si>
    <t>Stw 431</t>
  </si>
  <si>
    <t>Stw 443</t>
  </si>
  <si>
    <t>Stw 479</t>
  </si>
  <si>
    <t>Stw 501</t>
  </si>
  <si>
    <t>Stw 522</t>
  </si>
  <si>
    <t>Stw 527</t>
  </si>
  <si>
    <t>TM 1513</t>
  </si>
  <si>
    <t>Stw 99</t>
  </si>
  <si>
    <t>BOU-VP-12/1</t>
  </si>
  <si>
    <t>EP1000/98</t>
  </si>
  <si>
    <t>MLD 17</t>
  </si>
  <si>
    <t>MLD 25</t>
  </si>
  <si>
    <t>MLD 46</t>
  </si>
  <si>
    <t>AL 827-1</t>
  </si>
  <si>
    <t>AL 288-1</t>
  </si>
  <si>
    <t>AL 330-6</t>
  </si>
  <si>
    <t>AL 333-131</t>
  </si>
  <si>
    <t>AL 333-142</t>
  </si>
  <si>
    <t>AL 333-3</t>
  </si>
  <si>
    <t>AL 333-4</t>
  </si>
  <si>
    <t>AL 333-6</t>
  </si>
  <si>
    <t>AL 333-7</t>
  </si>
  <si>
    <t>AL 333-95</t>
  </si>
  <si>
    <t>AL 333w-40</t>
  </si>
  <si>
    <t>AL 333w-43</t>
  </si>
  <si>
    <t>AL 333x-26</t>
  </si>
  <si>
    <t>AL 128-1</t>
  </si>
  <si>
    <t>AL 129-1</t>
  </si>
  <si>
    <t>AL 211-1</t>
  </si>
  <si>
    <t>AL 152-2</t>
  </si>
  <si>
    <t>KSD-VP-1/1</t>
  </si>
  <si>
    <t>KNM-KP 29285</t>
  </si>
  <si>
    <t>OH 80-12</t>
  </si>
  <si>
    <t>Multivariate</t>
  </si>
  <si>
    <t>Taxonomic group broad</t>
  </si>
  <si>
    <t>Taxonomic group narrow</t>
  </si>
  <si>
    <t>Paranthropines</t>
  </si>
  <si>
    <t>P. boisei</t>
  </si>
  <si>
    <t>P. boisei?</t>
  </si>
  <si>
    <t>P. robustus</t>
  </si>
  <si>
    <t>Australopithecines</t>
  </si>
  <si>
    <r>
      <t>Au. sediba</t>
    </r>
    <r>
      <rPr>
        <sz val="11"/>
        <color indexed="8"/>
        <rFont val="Times New Roman"/>
        <family val="1"/>
      </rPr>
      <t xml:space="preserve"> (juv)</t>
    </r>
  </si>
  <si>
    <t>Au. sediba</t>
  </si>
  <si>
    <t>Au. africanus</t>
  </si>
  <si>
    <t>Au. Africanus</t>
  </si>
  <si>
    <t>Au. garhi</t>
  </si>
  <si>
    <t>P. aethiopicus?</t>
  </si>
  <si>
    <t>Au. afarensis</t>
  </si>
  <si>
    <t>Au. anamensis</t>
  </si>
  <si>
    <t>F1 (Oc8)</t>
  </si>
  <si>
    <t>F1 (F16)</t>
  </si>
  <si>
    <t>FemArea (ST)</t>
  </si>
  <si>
    <t>F27</t>
  </si>
  <si>
    <t>T17</t>
  </si>
  <si>
    <t>T25</t>
  </si>
  <si>
    <t>Disttib</t>
  </si>
  <si>
    <t>Mean only FHD</t>
  </si>
  <si>
    <t>CV only FHD</t>
  </si>
  <si>
    <t>Overall mean</t>
  </si>
  <si>
    <r>
      <t>BM (Will &amp; Stock 2015)</t>
    </r>
    <r>
      <rPr>
        <b/>
        <vertAlign val="superscript"/>
        <sz val="11"/>
        <color theme="1"/>
        <rFont val="Times New Roman"/>
        <family val="1"/>
      </rPr>
      <t>1</t>
    </r>
  </si>
  <si>
    <t>Key</t>
  </si>
  <si>
    <t xml:space="preserve">Oc8  </t>
  </si>
  <si>
    <t>Acetabulum height (S-I diameter acetabulum)</t>
  </si>
  <si>
    <t xml:space="preserve">F1 </t>
  </si>
  <si>
    <t>Max. length femur</t>
  </si>
  <si>
    <t xml:space="preserve">F2 </t>
  </si>
  <si>
    <t>Bicondylar femur length</t>
  </si>
  <si>
    <t>F4a</t>
  </si>
  <si>
    <t xml:space="preserve">Diameter subtrochanteric (80%) shaft M-L </t>
  </si>
  <si>
    <t xml:space="preserve">F4b  </t>
  </si>
  <si>
    <t xml:space="preserve">Diameter subtrochanteric (80%) shaft A-P </t>
  </si>
  <si>
    <t xml:space="preserve">F6 </t>
  </si>
  <si>
    <t>Circumference subtrochanteric shaft</t>
  </si>
  <si>
    <t xml:space="preserve">F8a </t>
  </si>
  <si>
    <t>Diameter midshaft A-P</t>
  </si>
  <si>
    <t xml:space="preserve">F8b </t>
  </si>
  <si>
    <t>Diameter midshaft M-L</t>
  </si>
  <si>
    <t xml:space="preserve">F9 </t>
  </si>
  <si>
    <t>Circumference midshaft</t>
  </si>
  <si>
    <t xml:space="preserve">F16 </t>
  </si>
  <si>
    <t>Max. diameter of femoral head (FHD)</t>
  </si>
  <si>
    <t>F19</t>
  </si>
  <si>
    <t>Diameter of neck midway M-L</t>
  </si>
  <si>
    <t xml:space="preserve">F20 </t>
  </si>
  <si>
    <t>Diameter of neck midway A-P</t>
  </si>
  <si>
    <t xml:space="preserve">F21a </t>
  </si>
  <si>
    <t>Neck length (intertrochanteric line to femoral head)</t>
  </si>
  <si>
    <t xml:space="preserve">F27 </t>
  </si>
  <si>
    <t>Bicondylar width (epicondylar breadth)</t>
  </si>
  <si>
    <t xml:space="preserve">F28 </t>
  </si>
  <si>
    <t>Diameter of distal shaft A-P (measured between - but excluding - the condyles)</t>
  </si>
  <si>
    <t>F32</t>
  </si>
  <si>
    <t>Diameter of medial condyle M-L (taken on its posterior aspect)</t>
  </si>
  <si>
    <t xml:space="preserve">F37 </t>
  </si>
  <si>
    <t>Max. diameter of distal articular epiphysis M-L</t>
  </si>
  <si>
    <t xml:space="preserve">T1 </t>
  </si>
  <si>
    <t>Max. length tibia</t>
  </si>
  <si>
    <t xml:space="preserve">T16 </t>
  </si>
  <si>
    <t>Circumference at midshaft</t>
  </si>
  <si>
    <t xml:space="preserve">T17 </t>
  </si>
  <si>
    <t xml:space="preserve">Proximal epiphyseal breadth (max. M-L distance across the tibial condyles)  </t>
  </si>
  <si>
    <t>T24</t>
  </si>
  <si>
    <t>Fistal epiphyseal breadth (Distance between the most medial point of the
fibular notch and the most medial point of the medial malleolus)</t>
  </si>
  <si>
    <t xml:space="preserve">T25 </t>
  </si>
  <si>
    <t>Max. diameter of talar facet of distal tibia A-P</t>
  </si>
  <si>
    <t>TX1</t>
  </si>
  <si>
    <t>Diameter at tibial tuberosity A-P</t>
  </si>
  <si>
    <t>TX2</t>
  </si>
  <si>
    <t>Diameter of inferior articular surface A-P</t>
  </si>
  <si>
    <t>TX3</t>
  </si>
  <si>
    <t>Diameter of proximal tibia A-P</t>
  </si>
  <si>
    <t>TX4</t>
  </si>
  <si>
    <t>Diameter of proximal tibia M-L</t>
  </si>
  <si>
    <t>TX5</t>
  </si>
  <si>
    <t>Inferior projection of tibial maleolus</t>
  </si>
  <si>
    <t>Fb3</t>
  </si>
  <si>
    <t xml:space="preserve">Diameter of fibula at midshaft A-P </t>
  </si>
  <si>
    <t>Fb4</t>
  </si>
  <si>
    <t xml:space="preserve">Diameter of fibula at midshaft M-L </t>
  </si>
  <si>
    <t xml:space="preserve">Ta6 </t>
  </si>
  <si>
    <t xml:space="preserve">Max. length talus </t>
  </si>
  <si>
    <t xml:space="preserve">Ta8 </t>
  </si>
  <si>
    <t>Talar head length</t>
  </si>
  <si>
    <t xml:space="preserve">Ta11 </t>
  </si>
  <si>
    <t>Length of trochlear surface (at midpoint of anterior border)</t>
  </si>
  <si>
    <t xml:space="preserve">Ta12 </t>
  </si>
  <si>
    <t xml:space="preserve">Diameter of trochlear surface at midpoint (M-L) </t>
  </si>
  <si>
    <t xml:space="preserve">Ta18 </t>
  </si>
  <si>
    <t>Length of posterior calcaneal articular surface</t>
  </si>
  <si>
    <t xml:space="preserve">Ta19 </t>
  </si>
  <si>
    <t>Max. width of posterior calcaneal articular surface</t>
  </si>
  <si>
    <t>F8a*F8b</t>
  </si>
  <si>
    <t>F4a*f4b</t>
  </si>
  <si>
    <t>Description</t>
  </si>
  <si>
    <t>KNM-ER 1476a</t>
  </si>
  <si>
    <t>SH foot association 1</t>
  </si>
  <si>
    <t>SH foot association 2</t>
  </si>
  <si>
    <t>SH foot association 3</t>
  </si>
  <si>
    <t>SH foot association 5</t>
  </si>
  <si>
    <t>SH foot association 7</t>
  </si>
  <si>
    <t>SH foot association 8</t>
  </si>
  <si>
    <t>SH foot association 9</t>
  </si>
  <si>
    <t>T16</t>
  </si>
  <si>
    <t>Sambungmacan 2</t>
  </si>
  <si>
    <t>No regression euquation available.</t>
  </si>
  <si>
    <t>Element*</t>
  </si>
  <si>
    <t>*see "Measurement key"</t>
  </si>
  <si>
    <t>Measurement (mm)</t>
  </si>
  <si>
    <t>log10</t>
  </si>
  <si>
    <t>Element (in test)*</t>
  </si>
  <si>
    <t>Mean without FemArea(ST)</t>
  </si>
  <si>
    <t>CV without FemArea (ST)</t>
  </si>
  <si>
    <t>No formulae</t>
  </si>
  <si>
    <t>FemArea (ST) values are not used in the final test as they consistently and strongly overestimate previous body size estimates for Australopithecus. The likely reason is that the trait scales very different for the modern human reference compared to australopithecines. In contrast, removing these estimates and also looking at only general predictions from FHD yield mostly comparable results with a few exceptions. In general though, modern human reference samples should only be applied with extreme care to australopithecines with likely very different body proportions and was done for test reasons only here.</t>
  </si>
  <si>
    <t>Overview of regression comparisons for Mid-Pleistocene Homo (Summary of results in Supplementary Information; details in other sheets "Body mass/Stature Mid-Plei Homo")</t>
  </si>
  <si>
    <t>Overview of regression comparisons for Australopithecines (Summary of results in Supplementary Information; details in sheets Body mass/Stature Austral.)</t>
  </si>
  <si>
    <r>
      <rPr>
        <b/>
        <sz val="10"/>
        <color theme="1"/>
        <rFont val="Times New Roman"/>
        <family val="1"/>
      </rPr>
      <t>Potential problem with talar estimates (Ta12) in Will &amp; Stock 2015 reference sample</t>
    </r>
    <r>
      <rPr>
        <sz val="10"/>
        <color theme="1"/>
        <rFont val="Times New Roman"/>
        <family val="1"/>
      </rPr>
      <t>: In the hunter-gatherer reference sample used by Will &amp; Stock (2015) only n=25 individuals preserve the measurement Ta12 with a mean pf 28.3 mm and a range of 22.9-32.0 mm, which is below some of the measurements in the SH collection. The reference sample might thus be too small and the Ta12 generally to short for adequate predictions in the Mid-Pleistocene Homo sample, as extrapolating beyond the original range produces particularly problematic estimates in large specimens. The difference is visible when comparing the mean of all new estimates (66.3 kg) with those excluding Ta 12 (70.5 kg).  As these differences are relatively minor, however, we retained the Ta12 body size estimates in the final test reported in Supplementary Text 3a and Supplementary Table 2.</t>
    </r>
  </si>
  <si>
    <r>
      <rPr>
        <vertAlign val="superscript"/>
        <sz val="11"/>
        <color theme="1"/>
        <rFont val="Times New Roman"/>
        <family val="1"/>
      </rPr>
      <t>1</t>
    </r>
    <r>
      <rPr>
        <sz val="8"/>
        <color theme="1"/>
        <rFont val="Times New Roman"/>
        <family val="1"/>
      </rPr>
      <t>Due to their unreliability (see sheet "Body mass Austral.") FemArea(ST) estimates were excluded and original estimates used in the test reported in Supplementary Text 3b and Supplementary Table 3. To check whether this procedure incorporated any bias in the final results, statistical tests including the likely flawed FemArea(ST) estimates were carried out and also found significant body mass and stature differences (p&lt;0.05) between early</t>
    </r>
    <r>
      <rPr>
        <i/>
        <sz val="8"/>
        <color theme="1"/>
        <rFont val="Times New Roman"/>
        <family val="1"/>
      </rPr>
      <t xml:space="preserve"> Homo</t>
    </r>
    <r>
      <rPr>
        <sz val="8"/>
        <color theme="1"/>
        <rFont val="Times New Roman"/>
        <family val="1"/>
      </rPr>
      <t xml:space="preserve"> vs. </t>
    </r>
    <r>
      <rPr>
        <i/>
        <sz val="8"/>
        <color theme="1"/>
        <rFont val="Times New Roman"/>
        <family val="1"/>
      </rPr>
      <t>Australopithecus</t>
    </r>
    <r>
      <rPr>
        <sz val="8"/>
        <color theme="1"/>
        <rFont val="Times New Roman"/>
        <family val="1"/>
      </rPr>
      <t xml:space="preserve"> and </t>
    </r>
    <r>
      <rPr>
        <i/>
        <sz val="8"/>
        <color theme="1"/>
        <rFont val="Times New Roman"/>
        <family val="1"/>
      </rPr>
      <t>Paranthropus</t>
    </r>
    <r>
      <rPr>
        <sz val="8"/>
        <color theme="1"/>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</si>
</sst>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sz val="11"/>
      <color theme="1"/>
      <name val="Times New Roman"/>
      <family val="1"/>
    </font>
    <font>
      <sz val="11"/>
      <name val="Times New Roman"/>
      <family val="1"/>
    </font>
    <font>
      <vertAlign val="superscript"/>
      <sz val="11"/>
      <color theme="1"/>
      <name val="Times New Roman"/>
      <family val="1"/>
    </font>
    <font>
      <vertAlign val="superscript"/>
      <sz val="11"/>
      <name val="Times New Roman"/>
      <family val="1"/>
    </font>
    <font>
      <b/>
      <sz val="11"/>
      <color theme="1"/>
      <name val="Times New Roman"/>
      <family val="1"/>
    </font>
    <font>
      <sz val="8"/>
      <color theme="1"/>
      <name val="Times New Roman"/>
      <family val="1"/>
    </font>
    <font>
      <i/>
      <sz val="11"/>
      <color theme="1"/>
      <name val="Times New Roman"/>
      <family val="1"/>
    </font>
    <font>
      <b/>
      <sz val="11"/>
      <color rgb="FFFF0000"/>
      <name val="Times New Roman"/>
      <family val="1"/>
    </font>
    <font>
      <sz val="10"/>
      <color theme="1"/>
      <name val="Times New Roman"/>
      <family val="1"/>
    </font>
    <font>
      <b/>
      <sz val="11"/>
      <name val="Times New Roman"/>
      <family val="1"/>
    </font>
    <font>
      <b/>
      <sz val="11"/>
      <color rgb="FF00B050"/>
      <name val="Times New Roman"/>
      <family val="1"/>
    </font>
    <font>
      <b/>
      <sz val="14"/>
      <color theme="1"/>
      <name val="Times New Roman"/>
      <family val="1"/>
    </font>
    <font>
      <sz val="11"/>
      <color indexed="8"/>
      <name val="Times New Roman"/>
      <family val="1"/>
    </font>
    <font>
      <b/>
      <sz val="11"/>
      <color rgb="FFC00000"/>
      <name val="Times New Roman"/>
      <family val="1"/>
    </font>
    <font>
      <sz val="11"/>
      <color rgb="FF00B050"/>
      <name val="Times New Roman"/>
      <family val="1"/>
    </font>
    <font>
      <b/>
      <vertAlign val="superscript"/>
      <sz val="11"/>
      <color theme="1"/>
      <name val="Times New Roman"/>
      <family val="1"/>
    </font>
    <font>
      <b/>
      <sz val="11"/>
      <color rgb="FFFF0000"/>
      <name val="Calibri"/>
      <family val="2"/>
      <scheme val="minor"/>
    </font>
    <font>
      <b/>
      <sz val="12"/>
      <color theme="1"/>
      <name val="Arial"/>
      <family val="2"/>
    </font>
    <font>
      <sz val="10"/>
      <color theme="1"/>
      <name val="Arial"/>
      <family val="2"/>
    </font>
    <font>
      <b/>
      <sz val="10"/>
      <color theme="1"/>
      <name val="Arial"/>
      <family val="2"/>
    </font>
    <font>
      <sz val="12"/>
      <color theme="1"/>
      <name val="Arial"/>
      <family val="2"/>
    </font>
    <font>
      <b/>
      <sz val="10"/>
      <color rgb="FF000000"/>
      <name val="Arial"/>
      <family val="2"/>
    </font>
    <font>
      <sz val="10"/>
      <color rgb="FF000000"/>
      <name val="Arial"/>
      <family val="2"/>
    </font>
    <font>
      <sz val="9"/>
      <color theme="1"/>
      <name val="Times New Roman"/>
      <family val="1"/>
    </font>
    <font>
      <b/>
      <sz val="10"/>
      <color theme="1"/>
      <name val="Times New Roman"/>
      <family val="1"/>
    </font>
    <font>
      <i/>
      <sz val="8"/>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s>
  <borders count="5">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s>
  <cellStyleXfs count="1">
    <xf numFmtId="0" fontId="0" fillId="0" borderId="0"/>
  </cellStyleXfs>
  <cellXfs count="89">
    <xf numFmtId="0" fontId="0" fillId="0" borderId="0" xfId="0"/>
    <xf numFmtId="0" fontId="1" fillId="0" borderId="0" xfId="0" applyFont="1" applyFill="1"/>
    <xf numFmtId="0" fontId="1" fillId="0" borderId="0" xfId="0" applyFont="1" applyFill="1" applyAlignment="1">
      <alignment horizontal="center"/>
    </xf>
    <xf numFmtId="164" fontId="1" fillId="0" borderId="0" xfId="0" applyNumberFormat="1" applyFont="1" applyAlignment="1">
      <alignment horizontal="center"/>
    </xf>
    <xf numFmtId="164" fontId="1" fillId="0" borderId="0" xfId="0" applyNumberFormat="1" applyFont="1" applyFill="1" applyAlignment="1">
      <alignment horizontal="center"/>
    </xf>
    <xf numFmtId="0" fontId="2" fillId="0" borderId="0" xfId="0" applyFont="1" applyFill="1" applyBorder="1" applyAlignment="1">
      <alignment horizontal="left"/>
    </xf>
    <xf numFmtId="0" fontId="1" fillId="0" borderId="0" xfId="0" applyFont="1"/>
    <xf numFmtId="0" fontId="1" fillId="0" borderId="0" xfId="0" applyFont="1" applyBorder="1" applyAlignment="1">
      <alignment horizontal="center"/>
    </xf>
    <xf numFmtId="164" fontId="1" fillId="0" borderId="0" xfId="0" applyNumberFormat="1" applyFont="1" applyBorder="1" applyAlignment="1">
      <alignment horizontal="center"/>
    </xf>
    <xf numFmtId="0" fontId="2" fillId="0" borderId="0" xfId="0" applyFont="1" applyBorder="1" applyAlignment="1">
      <alignment horizontal="left"/>
    </xf>
    <xf numFmtId="164" fontId="1" fillId="0" borderId="0" xfId="0" applyNumberFormat="1" applyFont="1" applyFill="1" applyBorder="1" applyAlignment="1">
      <alignment horizontal="center"/>
    </xf>
    <xf numFmtId="0" fontId="2" fillId="0" borderId="0" xfId="0" applyFont="1" applyFill="1" applyBorder="1" applyAlignment="1">
      <alignment horizontal="left" vertical="center" wrapText="1"/>
    </xf>
    <xf numFmtId="0" fontId="1" fillId="0" borderId="0" xfId="0" applyFont="1" applyAlignment="1">
      <alignment horizontal="center"/>
    </xf>
    <xf numFmtId="0" fontId="2" fillId="0" borderId="0" xfId="0" applyFont="1" applyFill="1" applyBorder="1" applyAlignment="1">
      <alignment horizontal="left" wrapText="1"/>
    </xf>
    <xf numFmtId="164" fontId="2" fillId="0" borderId="0" xfId="0" applyNumberFormat="1" applyFont="1" applyFill="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center"/>
    </xf>
    <xf numFmtId="0" fontId="2" fillId="0" borderId="0" xfId="0" applyFont="1" applyFill="1" applyAlignment="1">
      <alignment horizontal="left"/>
    </xf>
    <xf numFmtId="2" fontId="2" fillId="0" borderId="0" xfId="0" applyNumberFormat="1" applyFont="1" applyFill="1" applyBorder="1" applyAlignment="1">
      <alignment horizontal="left" wrapText="1"/>
    </xf>
    <xf numFmtId="2" fontId="2" fillId="0" borderId="0" xfId="0" applyNumberFormat="1" applyFont="1" applyFill="1" applyBorder="1" applyAlignment="1">
      <alignment horizontal="left" vertical="center" wrapText="1"/>
    </xf>
    <xf numFmtId="0" fontId="1" fillId="0" borderId="0" xfId="0" applyFont="1" applyBorder="1"/>
    <xf numFmtId="0" fontId="2" fillId="0" borderId="0" xfId="0" applyFont="1" applyFill="1" applyAlignment="1">
      <alignment horizontal="center"/>
    </xf>
    <xf numFmtId="0" fontId="1" fillId="0" borderId="0" xfId="0" applyFont="1" applyBorder="1" applyAlignment="1">
      <alignment horizontal="left"/>
    </xf>
    <xf numFmtId="0" fontId="0" fillId="0" borderId="0" xfId="0" applyAlignment="1">
      <alignment horizontal="center"/>
    </xf>
    <xf numFmtId="0" fontId="6" fillId="0" borderId="0" xfId="0" applyFont="1" applyAlignment="1">
      <alignment horizontal="center"/>
    </xf>
    <xf numFmtId="164" fontId="5" fillId="0" borderId="0" xfId="0" applyNumberFormat="1" applyFont="1" applyAlignment="1">
      <alignment horizontal="center"/>
    </xf>
    <xf numFmtId="0" fontId="8" fillId="0" borderId="0" xfId="0" applyFont="1" applyAlignment="1">
      <alignment horizontal="center"/>
    </xf>
    <xf numFmtId="164" fontId="8" fillId="0" borderId="0" xfId="0" applyNumberFormat="1" applyFont="1" applyAlignment="1">
      <alignment horizontal="center"/>
    </xf>
    <xf numFmtId="0" fontId="9" fillId="0" borderId="0" xfId="0" applyFont="1" applyFill="1" applyAlignment="1">
      <alignment horizontal="right" vertical="center" wrapText="1"/>
    </xf>
    <xf numFmtId="164" fontId="10" fillId="0" borderId="0" xfId="0" applyNumberFormat="1" applyFont="1" applyAlignment="1">
      <alignment horizontal="center"/>
    </xf>
    <xf numFmtId="164" fontId="11" fillId="0" borderId="0" xfId="0" applyNumberFormat="1" applyFont="1" applyAlignment="1">
      <alignment horizontal="center"/>
    </xf>
    <xf numFmtId="164" fontId="9" fillId="0" borderId="0" xfId="0" applyNumberFormat="1" applyFont="1" applyBorder="1" applyAlignment="1">
      <alignment horizontal="center"/>
    </xf>
    <xf numFmtId="0" fontId="5" fillId="0" borderId="0" xfId="0" applyFont="1"/>
    <xf numFmtId="0" fontId="1" fillId="0" borderId="0" xfId="0" applyFont="1" applyBorder="1" applyAlignment="1">
      <alignment horizontal="left" wrapText="1"/>
    </xf>
    <xf numFmtId="0" fontId="7" fillId="0" borderId="0" xfId="0" applyFont="1" applyFill="1" applyBorder="1" applyAlignment="1">
      <alignment horizontal="center"/>
    </xf>
    <xf numFmtId="0" fontId="1" fillId="0" borderId="0" xfId="0" applyFont="1" applyFill="1" applyBorder="1"/>
    <xf numFmtId="164" fontId="14" fillId="0" borderId="0" xfId="0" applyNumberFormat="1" applyFont="1" applyAlignment="1">
      <alignment horizontal="center"/>
    </xf>
    <xf numFmtId="0" fontId="11" fillId="0" borderId="0" xfId="0" applyFont="1" applyAlignment="1">
      <alignment horizontal="center"/>
    </xf>
    <xf numFmtId="0" fontId="5" fillId="0" borderId="0" xfId="0" applyFont="1" applyFill="1" applyBorder="1" applyAlignment="1">
      <alignment horizontal="left"/>
    </xf>
    <xf numFmtId="164" fontId="5" fillId="0" borderId="0" xfId="0" applyNumberFormat="1" applyFont="1" applyFill="1" applyBorder="1" applyAlignment="1">
      <alignment horizontal="center"/>
    </xf>
    <xf numFmtId="0" fontId="5" fillId="0" borderId="0" xfId="0" applyFont="1" applyAlignment="1">
      <alignment horizontal="center"/>
    </xf>
    <xf numFmtId="164" fontId="5" fillId="0" borderId="0" xfId="0" applyNumberFormat="1" applyFont="1"/>
    <xf numFmtId="164" fontId="5" fillId="0" borderId="0" xfId="0" applyNumberFormat="1" applyFont="1" applyBorder="1" applyAlignment="1">
      <alignment horizontal="center"/>
    </xf>
    <xf numFmtId="164" fontId="11" fillId="0" borderId="0" xfId="0" applyNumberFormat="1" applyFont="1" applyBorder="1" applyAlignment="1">
      <alignment horizontal="center"/>
    </xf>
    <xf numFmtId="164" fontId="11" fillId="4" borderId="0" xfId="0" applyNumberFormat="1" applyFont="1" applyFill="1" applyAlignment="1">
      <alignment horizontal="center"/>
    </xf>
    <xf numFmtId="164" fontId="11" fillId="0" borderId="0" xfId="0" applyNumberFormat="1" applyFont="1" applyFill="1" applyAlignment="1">
      <alignment horizontal="center"/>
    </xf>
    <xf numFmtId="164" fontId="15" fillId="0" borderId="0" xfId="0" applyNumberFormat="1" applyFont="1" applyBorder="1" applyAlignment="1">
      <alignment horizontal="center"/>
    </xf>
    <xf numFmtId="164" fontId="10" fillId="0" borderId="0" xfId="0" applyNumberFormat="1" applyFont="1" applyBorder="1" applyAlignment="1">
      <alignment horizontal="center"/>
    </xf>
    <xf numFmtId="164" fontId="11" fillId="4" borderId="0" xfId="0" applyNumberFormat="1" applyFont="1" applyFill="1" applyBorder="1" applyAlignment="1">
      <alignment horizontal="center"/>
    </xf>
    <xf numFmtId="164" fontId="14" fillId="0" borderId="0" xfId="0" applyNumberFormat="1" applyFont="1" applyBorder="1" applyAlignment="1">
      <alignment horizontal="center"/>
    </xf>
    <xf numFmtId="164" fontId="11" fillId="0" borderId="0" xfId="0" applyNumberFormat="1" applyFont="1"/>
    <xf numFmtId="0" fontId="17" fillId="0" borderId="0" xfId="0" applyFont="1"/>
    <xf numFmtId="0" fontId="18" fillId="3" borderId="0" xfId="0" applyFont="1" applyFill="1"/>
    <xf numFmtId="0" fontId="21" fillId="0" borderId="0" xfId="0" applyFont="1"/>
    <xf numFmtId="0" fontId="19" fillId="0" borderId="0" xfId="0" applyFont="1"/>
    <xf numFmtId="0" fontId="23" fillId="0" borderId="0" xfId="0" applyFont="1"/>
    <xf numFmtId="0" fontId="19" fillId="0" borderId="0" xfId="0" applyFont="1" applyBorder="1" applyAlignment="1">
      <alignment horizontal="left"/>
    </xf>
    <xf numFmtId="0" fontId="19" fillId="0" borderId="0" xfId="0" applyFont="1" applyAlignment="1">
      <alignment horizontal="left"/>
    </xf>
    <xf numFmtId="0" fontId="19" fillId="0" borderId="0" xfId="0" applyFont="1" applyAlignment="1">
      <alignment wrapText="1"/>
    </xf>
    <xf numFmtId="0" fontId="18" fillId="0" borderId="0" xfId="0" applyFont="1" applyFill="1"/>
    <xf numFmtId="0" fontId="20" fillId="0" borderId="0" xfId="0" applyFont="1" applyFill="1"/>
    <xf numFmtId="0" fontId="19" fillId="0" borderId="0" xfId="0" applyFont="1" applyFill="1"/>
    <xf numFmtId="0" fontId="22" fillId="0" borderId="0" xfId="0" applyFont="1" applyFill="1"/>
    <xf numFmtId="0" fontId="23" fillId="0" borderId="0" xfId="0" applyFont="1" applyFill="1"/>
    <xf numFmtId="0" fontId="21" fillId="3" borderId="0" xfId="0" applyFont="1" applyFill="1"/>
    <xf numFmtId="0" fontId="0" fillId="0" borderId="0" xfId="0" applyFill="1"/>
    <xf numFmtId="0" fontId="5" fillId="0" borderId="0" xfId="0" applyFont="1" applyFill="1" applyBorder="1" applyAlignment="1">
      <alignment horizontal="center"/>
    </xf>
    <xf numFmtId="0" fontId="0" fillId="0" borderId="0" xfId="0" applyFill="1" applyBorder="1"/>
    <xf numFmtId="164" fontId="8" fillId="0" borderId="0" xfId="0" applyNumberFormat="1" applyFont="1"/>
    <xf numFmtId="0" fontId="5"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5" fillId="4" borderId="0" xfId="0" applyFont="1" applyFill="1"/>
    <xf numFmtId="164" fontId="1" fillId="4" borderId="0" xfId="0" applyNumberFormat="1" applyFont="1" applyFill="1" applyAlignment="1">
      <alignment horizontal="center"/>
    </xf>
    <xf numFmtId="0" fontId="1" fillId="4" borderId="0" xfId="0" applyFont="1" applyFill="1" applyAlignment="1">
      <alignment horizontal="center"/>
    </xf>
    <xf numFmtId="0" fontId="5" fillId="0" borderId="0" xfId="0" applyFont="1" applyFill="1"/>
    <xf numFmtId="0" fontId="8" fillId="0" borderId="0" xfId="0" applyFont="1" applyFill="1" applyAlignment="1">
      <alignment horizontal="center"/>
    </xf>
    <xf numFmtId="164" fontId="8" fillId="0" borderId="0" xfId="0" applyNumberFormat="1" applyFont="1" applyFill="1" applyAlignment="1">
      <alignment horizontal="center"/>
    </xf>
    <xf numFmtId="0" fontId="1" fillId="0" borderId="0" xfId="0" applyFont="1" applyAlignment="1">
      <alignment horizontal="left"/>
    </xf>
    <xf numFmtId="0" fontId="12" fillId="0" borderId="0" xfId="0" applyFont="1" applyAlignment="1">
      <alignment horizontal="left"/>
    </xf>
    <xf numFmtId="0" fontId="12" fillId="0" borderId="4" xfId="0" applyFont="1" applyBorder="1" applyAlignment="1">
      <alignment horizontal="center"/>
    </xf>
    <xf numFmtId="0" fontId="9" fillId="4" borderId="0" xfId="0" applyFont="1" applyFill="1" applyAlignment="1">
      <alignment horizontal="left" wrapText="1"/>
    </xf>
    <xf numFmtId="0" fontId="1" fillId="0" borderId="0" xfId="0" applyFont="1" applyAlignment="1">
      <alignment horizontal="left" wrapText="1"/>
    </xf>
    <xf numFmtId="0" fontId="12" fillId="0" borderId="4" xfId="0" applyFont="1" applyBorder="1" applyAlignment="1">
      <alignment horizontal="left"/>
    </xf>
    <xf numFmtId="0" fontId="12" fillId="0" borderId="0" xfId="0" applyFont="1" applyFill="1" applyBorder="1" applyAlignment="1">
      <alignment horizontal="center"/>
    </xf>
    <xf numFmtId="0" fontId="12" fillId="0" borderId="4" xfId="0" applyFont="1" applyFill="1" applyBorder="1" applyAlignment="1">
      <alignment horizontal="center"/>
    </xf>
    <xf numFmtId="0" fontId="24" fillId="4"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571500</xdr:colOff>
      <xdr:row>32</xdr:row>
      <xdr:rowOff>144780</xdr:rowOff>
    </xdr:from>
    <xdr:ext cx="184731" cy="264560"/>
    <xdr:sp macro="" textlink="">
      <xdr:nvSpPr>
        <xdr:cNvPr id="2" name="TextBox 1"/>
        <xdr:cNvSpPr txBox="1"/>
      </xdr:nvSpPr>
      <xdr:spPr>
        <a:xfrm>
          <a:off x="11064240" y="621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abSelected="1" workbookViewId="0">
      <selection activeCell="B17" sqref="B17"/>
    </sheetView>
  </sheetViews>
  <sheetFormatPr defaultRowHeight="14.4" x14ac:dyDescent="0.3"/>
  <cols>
    <col min="1" max="1" width="25.77734375" customWidth="1"/>
    <col min="2" max="2" width="15.77734375" customWidth="1"/>
    <col min="3" max="3" width="23" customWidth="1"/>
    <col min="4" max="4" width="15.109375" customWidth="1"/>
    <col min="5" max="5" width="14.88671875" customWidth="1"/>
    <col min="6" max="6" width="21.33203125" customWidth="1"/>
    <col min="7" max="7" width="18.33203125" customWidth="1"/>
    <col min="8" max="8" width="26.33203125" customWidth="1"/>
    <col min="9" max="9" width="11.88671875" customWidth="1"/>
    <col min="10" max="10" width="10.5546875" customWidth="1"/>
    <col min="11" max="11" width="19.77734375" customWidth="1"/>
  </cols>
  <sheetData>
    <row r="1" spans="1:11" ht="17.399999999999999" x14ac:dyDescent="0.3">
      <c r="A1" s="81" t="s">
        <v>270</v>
      </c>
      <c r="B1" s="81"/>
      <c r="C1" s="81"/>
      <c r="D1" s="81"/>
      <c r="E1" s="81"/>
      <c r="F1" s="81"/>
      <c r="G1" s="81"/>
      <c r="H1" s="81"/>
      <c r="I1" s="81"/>
      <c r="J1" s="81"/>
      <c r="K1" s="81"/>
    </row>
    <row r="2" spans="1:11" ht="9" customHeight="1" x14ac:dyDescent="0.3">
      <c r="A2" s="82"/>
      <c r="B2" s="82"/>
      <c r="C2" s="82"/>
      <c r="D2" s="82"/>
      <c r="E2" s="82"/>
      <c r="F2" s="82"/>
      <c r="G2" s="82"/>
      <c r="H2" s="82"/>
      <c r="I2" s="82"/>
      <c r="J2" s="82"/>
      <c r="K2" s="82"/>
    </row>
    <row r="3" spans="1:11" ht="22.8" customHeight="1" x14ac:dyDescent="0.3">
      <c r="A3" s="71"/>
      <c r="B3" s="71" t="s">
        <v>53</v>
      </c>
      <c r="C3" s="71" t="s">
        <v>52</v>
      </c>
      <c r="D3" s="71" t="s">
        <v>72</v>
      </c>
      <c r="E3" s="71" t="s">
        <v>69</v>
      </c>
      <c r="F3" s="71" t="s">
        <v>265</v>
      </c>
      <c r="G3" s="71" t="s">
        <v>51</v>
      </c>
      <c r="H3" s="71" t="s">
        <v>50</v>
      </c>
      <c r="I3" s="69" t="s">
        <v>70</v>
      </c>
      <c r="J3" s="70" t="s">
        <v>69</v>
      </c>
      <c r="K3" s="71" t="s">
        <v>265</v>
      </c>
    </row>
    <row r="4" spans="1:11" x14ac:dyDescent="0.3">
      <c r="A4" s="22" t="s">
        <v>49</v>
      </c>
      <c r="B4" s="3">
        <v>75.765999999999991</v>
      </c>
      <c r="C4" s="3">
        <v>74.836999999999989</v>
      </c>
      <c r="D4" s="3">
        <v>-0.92900000000000205</v>
      </c>
      <c r="E4" s="3">
        <v>-1.2261436528258085</v>
      </c>
      <c r="F4" s="12" t="s">
        <v>76</v>
      </c>
      <c r="G4" s="12"/>
      <c r="H4" s="3"/>
      <c r="I4" s="3"/>
      <c r="J4" s="3"/>
      <c r="K4" s="12"/>
    </row>
    <row r="5" spans="1:11" x14ac:dyDescent="0.3">
      <c r="A5" s="9" t="s">
        <v>48</v>
      </c>
      <c r="B5" s="21"/>
      <c r="C5" s="21"/>
      <c r="D5" s="21"/>
      <c r="E5" s="21"/>
      <c r="F5" s="12"/>
      <c r="G5" s="3">
        <v>184.2</v>
      </c>
      <c r="H5" s="3">
        <v>170.03480980147668</v>
      </c>
      <c r="I5" s="3">
        <v>-14.165190198523305</v>
      </c>
      <c r="J5" s="3">
        <v>-7.6901141142906084</v>
      </c>
      <c r="K5" s="12" t="s">
        <v>55</v>
      </c>
    </row>
    <row r="6" spans="1:11" x14ac:dyDescent="0.3">
      <c r="A6" s="9" t="s">
        <v>47</v>
      </c>
      <c r="B6" s="3">
        <v>82.57</v>
      </c>
      <c r="C6" s="3">
        <v>81.155000000000001</v>
      </c>
      <c r="D6" s="3">
        <v>-1.414999999999992</v>
      </c>
      <c r="E6" s="3">
        <v>-1.7136974688143298</v>
      </c>
      <c r="F6" s="12" t="s">
        <v>76</v>
      </c>
      <c r="G6" s="3"/>
      <c r="H6" s="3"/>
      <c r="I6" s="3"/>
      <c r="J6" s="3"/>
      <c r="K6" s="12"/>
    </row>
    <row r="7" spans="1:11" x14ac:dyDescent="0.3">
      <c r="A7" s="5" t="s">
        <v>46</v>
      </c>
      <c r="B7" s="10">
        <v>59.8</v>
      </c>
      <c r="C7" s="10">
        <v>59.8</v>
      </c>
      <c r="D7" s="10">
        <v>0</v>
      </c>
      <c r="E7" s="10">
        <v>0</v>
      </c>
      <c r="F7" s="2" t="s">
        <v>77</v>
      </c>
      <c r="G7" s="16"/>
      <c r="H7" s="3"/>
      <c r="I7" s="3"/>
      <c r="J7" s="3"/>
      <c r="K7" s="12"/>
    </row>
    <row r="8" spans="1:11" x14ac:dyDescent="0.3">
      <c r="A8" s="11" t="s">
        <v>45</v>
      </c>
      <c r="B8" s="16"/>
      <c r="C8" s="16"/>
      <c r="D8" s="16"/>
      <c r="E8" s="16"/>
      <c r="F8" s="12"/>
      <c r="G8" s="10">
        <v>166.25</v>
      </c>
      <c r="H8" s="3">
        <v>160.47328843638147</v>
      </c>
      <c r="I8" s="3">
        <v>-5.7767115636185338</v>
      </c>
      <c r="J8" s="3">
        <v>-3.4747137224773184</v>
      </c>
      <c r="K8" s="12" t="s">
        <v>60</v>
      </c>
    </row>
    <row r="9" spans="1:11" x14ac:dyDescent="0.3">
      <c r="A9" s="19" t="s">
        <v>44</v>
      </c>
      <c r="B9" s="10">
        <v>64.8</v>
      </c>
      <c r="C9" s="10">
        <v>59.404915944277292</v>
      </c>
      <c r="D9" s="10">
        <v>-5.3950840557227053</v>
      </c>
      <c r="E9" s="10">
        <v>-8.3257469995720772</v>
      </c>
      <c r="F9" s="12" t="s">
        <v>73</v>
      </c>
      <c r="G9" s="10">
        <v>166.95</v>
      </c>
      <c r="H9" s="3">
        <v>158.56955352413576</v>
      </c>
      <c r="I9" s="3">
        <v>-8.3804464758642325</v>
      </c>
      <c r="J9" s="3">
        <v>-5.019734337145394</v>
      </c>
      <c r="K9" s="12" t="s">
        <v>61</v>
      </c>
    </row>
    <row r="10" spans="1:11" ht="16.8" customHeight="1" x14ac:dyDescent="0.3">
      <c r="A10" s="19" t="s">
        <v>43</v>
      </c>
      <c r="B10" s="4">
        <v>75.765999999999991</v>
      </c>
      <c r="C10" s="4">
        <v>74.836999999999989</v>
      </c>
      <c r="D10" s="4"/>
      <c r="E10" s="4"/>
      <c r="F10" s="12" t="s">
        <v>76</v>
      </c>
      <c r="G10" s="2"/>
      <c r="H10" s="3"/>
      <c r="I10" s="3"/>
      <c r="J10" s="3"/>
      <c r="K10" s="12"/>
    </row>
    <row r="11" spans="1:11" ht="19.2" customHeight="1" x14ac:dyDescent="0.3">
      <c r="A11" s="19" t="s">
        <v>42</v>
      </c>
      <c r="B11" s="4">
        <v>77.80719999999998</v>
      </c>
      <c r="C11" s="4">
        <v>76.732399999999984</v>
      </c>
      <c r="D11" s="4"/>
      <c r="E11" s="4"/>
      <c r="F11" s="12" t="s">
        <v>76</v>
      </c>
      <c r="G11" s="2"/>
      <c r="H11" s="3"/>
      <c r="I11" s="3"/>
      <c r="J11" s="3"/>
      <c r="K11" s="12"/>
    </row>
    <row r="12" spans="1:11" x14ac:dyDescent="0.3">
      <c r="A12" s="19" t="s">
        <v>41</v>
      </c>
      <c r="B12" s="4">
        <v>63.8</v>
      </c>
      <c r="C12" s="4">
        <v>58.952080343773837</v>
      </c>
      <c r="D12" s="4">
        <v>-4.8479196562261606</v>
      </c>
      <c r="E12" s="4">
        <v>-7.5986201508247033</v>
      </c>
      <c r="F12" s="12" t="s">
        <v>73</v>
      </c>
      <c r="G12" s="2"/>
      <c r="H12" s="3"/>
      <c r="I12" s="3"/>
      <c r="J12" s="3"/>
      <c r="K12" s="12"/>
    </row>
    <row r="13" spans="1:11" x14ac:dyDescent="0.3">
      <c r="A13" s="19" t="s">
        <v>40</v>
      </c>
      <c r="B13" s="4">
        <v>62.5</v>
      </c>
      <c r="C13" s="4">
        <v>58.043327023436653</v>
      </c>
      <c r="D13" s="4">
        <v>-4.4566729765633468</v>
      </c>
      <c r="E13" s="4">
        <v>-7.1306767625013547</v>
      </c>
      <c r="F13" s="12" t="s">
        <v>73</v>
      </c>
      <c r="G13" s="4">
        <v>161</v>
      </c>
      <c r="H13" s="3">
        <v>155.83588436390346</v>
      </c>
      <c r="I13" s="3">
        <v>-5.1641156360965397</v>
      </c>
      <c r="J13" s="3">
        <v>-3.2075252398115168</v>
      </c>
      <c r="K13" s="12" t="s">
        <v>61</v>
      </c>
    </row>
    <row r="14" spans="1:11" ht="18" customHeight="1" x14ac:dyDescent="0.3">
      <c r="A14" s="11" t="s">
        <v>39</v>
      </c>
      <c r="B14" s="4">
        <v>66.24039999999998</v>
      </c>
      <c r="C14" s="4">
        <v>65.991799999999984</v>
      </c>
      <c r="D14" s="4">
        <v>-0.24859999999999616</v>
      </c>
      <c r="E14" s="4">
        <v>-0.37529966606481274</v>
      </c>
      <c r="F14" s="12" t="s">
        <v>76</v>
      </c>
      <c r="G14" s="4"/>
      <c r="H14" s="3"/>
      <c r="I14" s="3"/>
      <c r="J14" s="3"/>
      <c r="K14" s="12"/>
    </row>
    <row r="15" spans="1:11" x14ac:dyDescent="0.3">
      <c r="A15" s="11" t="s">
        <v>38</v>
      </c>
      <c r="B15" s="4">
        <v>72.400000000000006</v>
      </c>
      <c r="C15" s="4">
        <v>63.435884945982941</v>
      </c>
      <c r="D15" s="4">
        <v>-8.9641150540170642</v>
      </c>
      <c r="E15" s="4">
        <v>-12.381374384001468</v>
      </c>
      <c r="F15" s="12" t="s">
        <v>73</v>
      </c>
      <c r="G15" s="4"/>
      <c r="H15" s="3"/>
      <c r="I15" s="3"/>
      <c r="J15" s="3"/>
      <c r="K15" s="12"/>
    </row>
    <row r="16" spans="1:11" x14ac:dyDescent="0.3">
      <c r="A16" s="18" t="s">
        <v>37</v>
      </c>
      <c r="B16" s="2"/>
      <c r="C16" s="2"/>
      <c r="D16" s="2"/>
      <c r="E16" s="2"/>
      <c r="F16" s="12"/>
      <c r="G16" s="4">
        <v>170.89999999999998</v>
      </c>
      <c r="H16" s="3">
        <v>165.93816705995579</v>
      </c>
      <c r="I16" s="3">
        <v>-4.9618329400441894</v>
      </c>
      <c r="J16" s="3">
        <v>-2.9033545582470452</v>
      </c>
      <c r="K16" s="12" t="s">
        <v>61</v>
      </c>
    </row>
    <row r="17" spans="1:11" x14ac:dyDescent="0.3">
      <c r="A17" s="13" t="s">
        <v>36</v>
      </c>
      <c r="B17" s="4">
        <v>65.8</v>
      </c>
      <c r="C17" s="4">
        <v>60.08227008221354</v>
      </c>
      <c r="D17" s="4">
        <v>-5.7177299177864569</v>
      </c>
      <c r="E17" s="4">
        <v>-8.6895591455721224</v>
      </c>
      <c r="F17" s="12" t="s">
        <v>73</v>
      </c>
      <c r="G17" s="4"/>
      <c r="H17" s="3"/>
      <c r="I17" s="3"/>
      <c r="J17" s="3"/>
      <c r="K17" s="12"/>
    </row>
    <row r="18" spans="1:11" x14ac:dyDescent="0.3">
      <c r="A18" s="13" t="s">
        <v>35</v>
      </c>
      <c r="B18" s="4">
        <v>66.099999999999994</v>
      </c>
      <c r="C18" s="4">
        <v>60.08227008221354</v>
      </c>
      <c r="D18" s="4">
        <v>-6.0177299177864541</v>
      </c>
      <c r="E18" s="4">
        <v>-9.1039786955922164</v>
      </c>
      <c r="F18" s="12" t="s">
        <v>73</v>
      </c>
      <c r="G18" s="4">
        <v>162.80000000000001</v>
      </c>
      <c r="H18" s="3">
        <v>158.4269496292913</v>
      </c>
      <c r="I18" s="3">
        <v>-4.3730503707087109</v>
      </c>
      <c r="J18" s="3">
        <v>-2.6861488763566967</v>
      </c>
      <c r="K18" s="12" t="s">
        <v>61</v>
      </c>
    </row>
    <row r="19" spans="1:11" ht="15.6" customHeight="1" x14ac:dyDescent="0.3">
      <c r="A19" s="13" t="s">
        <v>34</v>
      </c>
      <c r="B19" s="4">
        <v>75.765999999999991</v>
      </c>
      <c r="C19" s="4">
        <v>74.836999999999989</v>
      </c>
      <c r="D19" s="4"/>
      <c r="E19" s="4"/>
      <c r="F19" s="12" t="s">
        <v>76</v>
      </c>
      <c r="G19" s="4"/>
      <c r="H19" s="3"/>
      <c r="I19" s="3"/>
      <c r="J19" s="3"/>
      <c r="K19" s="12"/>
    </row>
    <row r="20" spans="1:11" x14ac:dyDescent="0.3">
      <c r="A20" s="11" t="s">
        <v>33</v>
      </c>
      <c r="B20" s="2"/>
      <c r="C20" s="2"/>
      <c r="D20" s="2"/>
      <c r="E20" s="2"/>
      <c r="F20" s="12"/>
      <c r="G20" s="4">
        <v>160</v>
      </c>
      <c r="H20" s="3">
        <v>158.02766278547062</v>
      </c>
      <c r="I20" s="3">
        <v>-1.9723372145293752</v>
      </c>
      <c r="J20" s="3">
        <v>-1.2327107590808595</v>
      </c>
      <c r="K20" s="12" t="s">
        <v>60</v>
      </c>
    </row>
    <row r="21" spans="1:11" x14ac:dyDescent="0.3">
      <c r="A21" s="13" t="s">
        <v>32</v>
      </c>
      <c r="B21" s="4">
        <v>80.3</v>
      </c>
      <c r="C21" s="4">
        <v>67.391068400053825</v>
      </c>
      <c r="D21" s="4">
        <v>-12.908931599946172</v>
      </c>
      <c r="E21" s="4">
        <v>-16.075879950119766</v>
      </c>
      <c r="F21" s="12" t="s">
        <v>73</v>
      </c>
      <c r="G21" s="4">
        <v>174</v>
      </c>
      <c r="H21" s="3">
        <v>166.8850732123077</v>
      </c>
      <c r="I21" s="3">
        <v>-7.1149267876922977</v>
      </c>
      <c r="J21" s="3">
        <v>-4.0890383837312072</v>
      </c>
      <c r="K21" s="12" t="s">
        <v>61</v>
      </c>
    </row>
    <row r="22" spans="1:11" x14ac:dyDescent="0.3">
      <c r="A22" s="11" t="s">
        <v>31</v>
      </c>
      <c r="B22" s="2"/>
      <c r="C22" s="2"/>
      <c r="D22" s="2"/>
      <c r="E22" s="2"/>
      <c r="F22" s="12"/>
      <c r="G22" s="4">
        <v>165.1</v>
      </c>
      <c r="H22" s="3">
        <v>159.10933107719674</v>
      </c>
      <c r="I22" s="3">
        <v>-5.9906689228032519</v>
      </c>
      <c r="J22" s="3">
        <v>-3.6285093414919771</v>
      </c>
      <c r="K22" s="12" t="s">
        <v>60</v>
      </c>
    </row>
    <row r="23" spans="1:11" x14ac:dyDescent="0.3">
      <c r="A23" s="11" t="s">
        <v>30</v>
      </c>
      <c r="B23" s="2"/>
      <c r="C23" s="2"/>
      <c r="D23" s="2"/>
      <c r="E23" s="2"/>
      <c r="F23" s="12"/>
      <c r="G23" s="4">
        <v>165.05</v>
      </c>
      <c r="H23" s="3">
        <v>159.01136459671798</v>
      </c>
      <c r="I23" s="3">
        <v>-6.0386354032820293</v>
      </c>
      <c r="J23" s="3">
        <v>-3.6586703443090158</v>
      </c>
      <c r="K23" s="12" t="s">
        <v>60</v>
      </c>
    </row>
    <row r="24" spans="1:11" x14ac:dyDescent="0.3">
      <c r="A24" s="13" t="s">
        <v>29</v>
      </c>
      <c r="B24" s="4">
        <v>75.599999999999994</v>
      </c>
      <c r="C24" s="4">
        <v>65.202748243172195</v>
      </c>
      <c r="D24" s="4">
        <v>-10.397251756827799</v>
      </c>
      <c r="E24" s="4">
        <v>-13.752978514322486</v>
      </c>
      <c r="F24" s="12" t="s">
        <v>73</v>
      </c>
      <c r="G24" s="4">
        <v>164.3</v>
      </c>
      <c r="H24" s="3">
        <v>160.55161113652048</v>
      </c>
      <c r="I24" s="3">
        <v>-3.7483888634795335</v>
      </c>
      <c r="J24" s="3">
        <v>-2.281429618672874</v>
      </c>
      <c r="K24" s="12" t="s">
        <v>61</v>
      </c>
    </row>
    <row r="25" spans="1:11" x14ac:dyDescent="0.3">
      <c r="A25" s="11" t="s">
        <v>28</v>
      </c>
      <c r="B25" s="4">
        <v>58.5</v>
      </c>
      <c r="C25" s="4">
        <v>55.983241330207285</v>
      </c>
      <c r="D25" s="4">
        <v>-2.5167586697927149</v>
      </c>
      <c r="E25" s="4">
        <v>-4.302151572295239</v>
      </c>
      <c r="F25" s="12" t="s">
        <v>73</v>
      </c>
      <c r="G25" s="4">
        <v>166.3</v>
      </c>
      <c r="H25" s="3">
        <v>158.14132386048382</v>
      </c>
      <c r="I25" s="3">
        <v>-8.1586761395161886</v>
      </c>
      <c r="J25" s="3">
        <v>-4.9059988812484647</v>
      </c>
      <c r="K25" s="12" t="s">
        <v>61</v>
      </c>
    </row>
    <row r="26" spans="1:11" x14ac:dyDescent="0.3">
      <c r="A26" s="11" t="s">
        <v>27</v>
      </c>
      <c r="B26" s="4">
        <v>72.099999999999994</v>
      </c>
      <c r="C26" s="4">
        <v>63.435884945982941</v>
      </c>
      <c r="D26" s="4">
        <v>-8.6641150540170528</v>
      </c>
      <c r="E26" s="4">
        <v>-12.016803126237246</v>
      </c>
      <c r="F26" s="12" t="s">
        <v>73</v>
      </c>
      <c r="G26" s="4">
        <v>163.6</v>
      </c>
      <c r="H26" s="3">
        <v>159.56391639509772</v>
      </c>
      <c r="I26" s="3">
        <v>-4.0360836049022737</v>
      </c>
      <c r="J26" s="3">
        <v>-2.4670437682776765</v>
      </c>
      <c r="K26" s="12" t="s">
        <v>61</v>
      </c>
    </row>
    <row r="27" spans="1:11" ht="17.399999999999999" x14ac:dyDescent="0.3">
      <c r="A27" s="5" t="s">
        <v>26</v>
      </c>
      <c r="B27" s="4">
        <v>78.714399999999983</v>
      </c>
      <c r="C27" s="4">
        <v>77.574799999999982</v>
      </c>
      <c r="D27" s="4">
        <v>-1.1396000000000015</v>
      </c>
      <c r="E27" s="4">
        <v>-1.4477655930808109</v>
      </c>
      <c r="F27" s="12" t="s">
        <v>76</v>
      </c>
      <c r="G27" s="4"/>
      <c r="H27" s="3"/>
      <c r="I27" s="3"/>
      <c r="J27" s="3"/>
      <c r="K27" s="12"/>
    </row>
    <row r="28" spans="1:11" x14ac:dyDescent="0.3">
      <c r="A28" s="17" t="s">
        <v>25</v>
      </c>
      <c r="B28" s="4">
        <v>56.941599999999994</v>
      </c>
      <c r="C28" s="4">
        <v>55.687066666666674</v>
      </c>
      <c r="D28" s="4">
        <v>-1.2545333333333204</v>
      </c>
      <c r="E28" s="4">
        <v>-2.2031929790053679</v>
      </c>
      <c r="F28" s="12" t="s">
        <v>76</v>
      </c>
      <c r="G28" s="4"/>
      <c r="H28" s="3"/>
      <c r="I28" s="3"/>
      <c r="J28" s="3"/>
      <c r="K28" s="12"/>
    </row>
    <row r="29" spans="1:11" ht="16.8" customHeight="1" x14ac:dyDescent="0.3">
      <c r="A29" s="11" t="s">
        <v>24</v>
      </c>
      <c r="B29" s="4">
        <v>68.961999999999989</v>
      </c>
      <c r="C29" s="4">
        <v>67.083833333333331</v>
      </c>
      <c r="D29" s="4">
        <v>-1.8781666666666581</v>
      </c>
      <c r="E29" s="4">
        <v>-2.7234805641754276</v>
      </c>
      <c r="F29" s="12" t="s">
        <v>76</v>
      </c>
      <c r="G29" s="4"/>
      <c r="H29" s="3"/>
      <c r="I29" s="3"/>
      <c r="J29" s="3"/>
      <c r="K29" s="12"/>
    </row>
    <row r="30" spans="1:11" x14ac:dyDescent="0.3">
      <c r="A30" s="15" t="s">
        <v>23</v>
      </c>
      <c r="B30" s="4">
        <v>83.250399999999985</v>
      </c>
      <c r="C30" s="4">
        <v>81.786799999999999</v>
      </c>
      <c r="D30" s="4">
        <v>-1.4635999999999854</v>
      </c>
      <c r="E30" s="4">
        <v>-1.7580696308966512</v>
      </c>
      <c r="F30" s="12" t="s">
        <v>76</v>
      </c>
      <c r="G30" s="4">
        <v>170</v>
      </c>
      <c r="H30" s="3">
        <v>166.94082703911783</v>
      </c>
      <c r="I30" s="3">
        <v>-3.0591729608821652</v>
      </c>
      <c r="J30" s="3">
        <v>-1.7995135064012686</v>
      </c>
      <c r="K30" s="12" t="s">
        <v>68</v>
      </c>
    </row>
    <row r="31" spans="1:11" x14ac:dyDescent="0.3">
      <c r="A31" s="15" t="s">
        <v>22</v>
      </c>
      <c r="B31" s="4">
        <v>58.302399999999992</v>
      </c>
      <c r="C31" s="4">
        <v>56.977266666666651</v>
      </c>
      <c r="D31" s="4">
        <v>-1.3251333333333406</v>
      </c>
      <c r="E31" s="4">
        <v>-2.2728624093233569</v>
      </c>
      <c r="F31" s="12" t="s">
        <v>76</v>
      </c>
      <c r="G31" s="4"/>
      <c r="H31" s="3"/>
      <c r="I31" s="3"/>
      <c r="J31" s="3"/>
      <c r="K31" s="12"/>
    </row>
    <row r="32" spans="1:11" x14ac:dyDescent="0.3">
      <c r="A32" s="15" t="s">
        <v>21</v>
      </c>
      <c r="B32" s="4">
        <v>73.8</v>
      </c>
      <c r="C32" s="4">
        <v>73.152200000000008</v>
      </c>
      <c r="D32" s="4">
        <v>-0.6477999999999895</v>
      </c>
      <c r="E32" s="4">
        <v>-0.87777777777776367</v>
      </c>
      <c r="F32" s="12" t="s">
        <v>76</v>
      </c>
      <c r="G32" s="4">
        <v>167.8</v>
      </c>
      <c r="H32" s="3">
        <v>165.03958919613103</v>
      </c>
      <c r="I32" s="3">
        <v>-2.7604108038689787</v>
      </c>
      <c r="J32" s="3">
        <v>-1.6450600738194225</v>
      </c>
      <c r="K32" s="12" t="s">
        <v>68</v>
      </c>
    </row>
    <row r="33" spans="1:12" x14ac:dyDescent="0.3">
      <c r="A33" s="15" t="s">
        <v>20</v>
      </c>
      <c r="B33" s="4">
        <v>56.941599999999994</v>
      </c>
      <c r="C33" s="4">
        <v>55.687066666666674</v>
      </c>
      <c r="D33" s="4">
        <v>-1.2545333333333204</v>
      </c>
      <c r="E33" s="4">
        <v>-2.2031929790053679</v>
      </c>
      <c r="F33" s="12" t="s">
        <v>76</v>
      </c>
      <c r="G33" s="4"/>
      <c r="H33" s="3"/>
      <c r="I33" s="3"/>
      <c r="J33" s="3"/>
      <c r="K33" s="12"/>
    </row>
    <row r="34" spans="1:12" x14ac:dyDescent="0.3">
      <c r="A34" s="15" t="s">
        <v>19</v>
      </c>
      <c r="B34" s="2"/>
      <c r="C34" s="2"/>
      <c r="D34" s="2"/>
      <c r="E34" s="2"/>
      <c r="F34" s="12"/>
      <c r="G34" s="4">
        <v>157.9</v>
      </c>
      <c r="H34" s="3">
        <v>154.15641503988968</v>
      </c>
      <c r="I34" s="3">
        <v>-3.7435849601103257</v>
      </c>
      <c r="J34" s="3">
        <v>-2.3708581127994393</v>
      </c>
      <c r="K34" s="12" t="s">
        <v>55</v>
      </c>
    </row>
    <row r="35" spans="1:12" x14ac:dyDescent="0.3">
      <c r="A35" s="15" t="s">
        <v>18</v>
      </c>
      <c r="B35" s="16"/>
      <c r="C35" s="16"/>
      <c r="D35" s="16"/>
      <c r="E35" s="16"/>
      <c r="F35" s="12"/>
      <c r="G35" s="10">
        <v>171.7</v>
      </c>
      <c r="H35" s="3">
        <v>165.56175854826066</v>
      </c>
      <c r="I35" s="3">
        <v>-6.1382414517393329</v>
      </c>
      <c r="J35" s="3">
        <v>-3.574980461117832</v>
      </c>
      <c r="K35" s="12" t="s">
        <v>55</v>
      </c>
    </row>
    <row r="36" spans="1:12" x14ac:dyDescent="0.3">
      <c r="A36" s="15" t="s">
        <v>17</v>
      </c>
      <c r="B36" s="16"/>
      <c r="C36" s="16"/>
      <c r="D36" s="16"/>
      <c r="E36" s="16"/>
      <c r="F36" s="12"/>
      <c r="G36" s="10">
        <v>154.30000000000001</v>
      </c>
      <c r="H36" s="3">
        <v>151.0780312507699</v>
      </c>
      <c r="I36" s="3">
        <v>-3.2219687492301148</v>
      </c>
      <c r="J36" s="3">
        <v>-2.0881197337849073</v>
      </c>
      <c r="K36" s="12" t="s">
        <v>55</v>
      </c>
    </row>
    <row r="37" spans="1:12" x14ac:dyDescent="0.3">
      <c r="A37" s="15" t="s">
        <v>16</v>
      </c>
      <c r="B37" s="2"/>
      <c r="C37" s="2"/>
      <c r="D37" s="2"/>
      <c r="E37" s="2"/>
      <c r="F37" s="12"/>
      <c r="G37" s="4">
        <v>164.5</v>
      </c>
      <c r="H37" s="3">
        <v>159.65359373522622</v>
      </c>
      <c r="I37" s="3">
        <v>-4.8464062647737762</v>
      </c>
      <c r="J37" s="3">
        <v>-2.9461436260022964</v>
      </c>
      <c r="K37" s="12" t="s">
        <v>55</v>
      </c>
    </row>
    <row r="38" spans="1:12" x14ac:dyDescent="0.3">
      <c r="A38" s="15" t="s">
        <v>15</v>
      </c>
      <c r="B38" s="2"/>
      <c r="C38" s="2"/>
      <c r="D38" s="2"/>
      <c r="E38" s="2"/>
      <c r="F38" s="12"/>
      <c r="G38" s="4">
        <v>162.80000000000001</v>
      </c>
      <c r="H38" s="3">
        <v>158.29095984493938</v>
      </c>
      <c r="I38" s="3">
        <v>-4.5090401550606316</v>
      </c>
      <c r="J38" s="3">
        <v>-2.7696806849266835</v>
      </c>
      <c r="K38" s="12" t="s">
        <v>55</v>
      </c>
    </row>
    <row r="39" spans="1:12" x14ac:dyDescent="0.3">
      <c r="A39" s="15" t="s">
        <v>14</v>
      </c>
      <c r="B39" s="2"/>
      <c r="C39" s="2"/>
      <c r="D39" s="2"/>
      <c r="E39" s="2"/>
      <c r="F39" s="12"/>
      <c r="G39" s="4">
        <v>168.4</v>
      </c>
      <c r="H39" s="3">
        <v>162.89350873040621</v>
      </c>
      <c r="I39" s="3">
        <v>-5.5064912695937949</v>
      </c>
      <c r="J39" s="3">
        <v>-3.2698879273122259</v>
      </c>
      <c r="K39" s="12" t="s">
        <v>55</v>
      </c>
    </row>
    <row r="40" spans="1:12" x14ac:dyDescent="0.3">
      <c r="A40" s="15" t="s">
        <v>13</v>
      </c>
      <c r="B40" s="2"/>
      <c r="C40" s="2"/>
      <c r="D40" s="2"/>
      <c r="E40" s="2"/>
      <c r="F40" s="12"/>
      <c r="G40" s="4">
        <v>162.30000000000001</v>
      </c>
      <c r="H40" s="12" t="s">
        <v>10</v>
      </c>
      <c r="I40" s="12"/>
      <c r="J40" s="12"/>
      <c r="K40" s="12" t="s">
        <v>67</v>
      </c>
      <c r="L40" t="s">
        <v>268</v>
      </c>
    </row>
    <row r="41" spans="1:12" x14ac:dyDescent="0.3">
      <c r="A41" s="15" t="s">
        <v>12</v>
      </c>
      <c r="B41" s="2"/>
      <c r="C41" s="2"/>
      <c r="D41" s="2"/>
      <c r="E41" s="2"/>
      <c r="F41" s="12"/>
      <c r="G41" s="4">
        <v>153.69999999999999</v>
      </c>
      <c r="H41" s="12" t="s">
        <v>10</v>
      </c>
      <c r="I41" s="12"/>
      <c r="J41" s="12"/>
      <c r="K41" s="12" t="s">
        <v>67</v>
      </c>
      <c r="L41" t="s">
        <v>268</v>
      </c>
    </row>
    <row r="42" spans="1:12" x14ac:dyDescent="0.3">
      <c r="A42" s="5" t="s">
        <v>11</v>
      </c>
      <c r="B42" s="2"/>
      <c r="C42" s="2"/>
      <c r="D42" s="2"/>
      <c r="E42" s="2"/>
      <c r="F42" s="12"/>
      <c r="G42" s="4">
        <v>164.5</v>
      </c>
      <c r="H42" s="12" t="s">
        <v>10</v>
      </c>
      <c r="I42" s="12"/>
      <c r="J42" s="12"/>
      <c r="K42" s="12" t="s">
        <v>67</v>
      </c>
      <c r="L42" t="s">
        <v>268</v>
      </c>
    </row>
    <row r="43" spans="1:12" ht="16.8" customHeight="1" x14ac:dyDescent="0.3">
      <c r="A43" s="11" t="s">
        <v>251</v>
      </c>
      <c r="B43" s="14">
        <v>72.949999999999989</v>
      </c>
      <c r="C43" s="14">
        <v>63.878982629386407</v>
      </c>
      <c r="D43" s="14">
        <v>-9.0710173706135819</v>
      </c>
      <c r="E43" s="14">
        <v>-12.434568020032328</v>
      </c>
      <c r="F43" s="12" t="s">
        <v>73</v>
      </c>
      <c r="G43" s="14">
        <v>173.67500000000001</v>
      </c>
      <c r="H43" s="3">
        <v>165.4</v>
      </c>
      <c r="I43" s="3">
        <v>-8.2750000000000057</v>
      </c>
      <c r="J43" s="3">
        <v>-4.7646466100475067</v>
      </c>
      <c r="K43" s="12" t="s">
        <v>58</v>
      </c>
    </row>
    <row r="44" spans="1:12" ht="18.600000000000001" customHeight="1" x14ac:dyDescent="0.3">
      <c r="A44" s="13" t="s">
        <v>252</v>
      </c>
      <c r="B44" s="4">
        <v>57.599999999999994</v>
      </c>
      <c r="C44" s="4">
        <v>55.29168587605799</v>
      </c>
      <c r="D44" s="4">
        <v>-2.3083141239420044</v>
      </c>
      <c r="E44" s="4">
        <v>-4.0074897985104245</v>
      </c>
      <c r="F44" s="12" t="s">
        <v>73</v>
      </c>
      <c r="G44" s="4">
        <v>161.30000000000001</v>
      </c>
      <c r="H44" s="3">
        <v>157.6</v>
      </c>
      <c r="I44" s="3">
        <v>-3.7000000000000171</v>
      </c>
      <c r="J44" s="3">
        <v>-2.2938623682579191</v>
      </c>
      <c r="K44" s="12" t="s">
        <v>58</v>
      </c>
    </row>
    <row r="45" spans="1:12" ht="15" customHeight="1" x14ac:dyDescent="0.3">
      <c r="A45" s="11" t="s">
        <v>253</v>
      </c>
      <c r="B45" s="2"/>
      <c r="C45" s="2"/>
      <c r="D45" s="2"/>
      <c r="E45" s="2"/>
      <c r="F45" s="12"/>
      <c r="G45" s="4">
        <v>175.55</v>
      </c>
      <c r="H45" s="3">
        <v>167.55355189657357</v>
      </c>
      <c r="I45" s="3">
        <v>-7.9964481034264452</v>
      </c>
      <c r="J45" s="3">
        <v>-4.5550829412853631</v>
      </c>
      <c r="K45" s="12" t="s">
        <v>60</v>
      </c>
    </row>
    <row r="46" spans="1:12" ht="16.8" customHeight="1" x14ac:dyDescent="0.3">
      <c r="A46" s="11" t="s">
        <v>254</v>
      </c>
      <c r="B46" s="4">
        <v>90.7</v>
      </c>
      <c r="C46" s="4">
        <v>73.67022546845854</v>
      </c>
      <c r="D46" s="4">
        <v>-17.029774531541463</v>
      </c>
      <c r="E46" s="4">
        <v>-18.775936638965231</v>
      </c>
      <c r="F46" s="12" t="s">
        <v>73</v>
      </c>
      <c r="G46" s="4">
        <v>175.27407499999998</v>
      </c>
      <c r="H46" s="3">
        <v>170.22036268771245</v>
      </c>
      <c r="I46" s="3">
        <v>-5.05371231228753</v>
      </c>
      <c r="J46" s="3">
        <v>-2.883319916129949</v>
      </c>
      <c r="K46" s="12" t="s">
        <v>61</v>
      </c>
    </row>
    <row r="47" spans="1:12" ht="18" customHeight="1" x14ac:dyDescent="0.3">
      <c r="A47" s="11" t="s">
        <v>255</v>
      </c>
      <c r="B47" s="2"/>
      <c r="C47" s="2"/>
      <c r="D47" s="2"/>
      <c r="E47" s="2"/>
      <c r="F47" s="12"/>
      <c r="G47" s="4">
        <v>177.8</v>
      </c>
      <c r="H47" s="3">
        <v>170.37686209803479</v>
      </c>
      <c r="I47" s="3">
        <v>-7.4231379019652195</v>
      </c>
      <c r="J47" s="3">
        <v>-4.1749931957059658</v>
      </c>
      <c r="K47" s="12" t="s">
        <v>60</v>
      </c>
    </row>
    <row r="48" spans="1:12" ht="16.8" customHeight="1" x14ac:dyDescent="0.3">
      <c r="A48" s="11" t="s">
        <v>256</v>
      </c>
      <c r="B48" s="4">
        <v>65.7</v>
      </c>
      <c r="C48" s="4">
        <v>59.856737027372397</v>
      </c>
      <c r="D48" s="4">
        <v>-5.8432629726276062</v>
      </c>
      <c r="E48" s="4">
        <v>-8.8938553616858549</v>
      </c>
      <c r="F48" s="12" t="s">
        <v>73</v>
      </c>
      <c r="G48" s="4">
        <v>173.64999999999998</v>
      </c>
      <c r="H48" s="3">
        <v>167.5</v>
      </c>
      <c r="I48" s="3">
        <v>-6.1499999999999773</v>
      </c>
      <c r="J48" s="3">
        <v>-3.541606680103655</v>
      </c>
      <c r="K48" s="12" t="s">
        <v>59</v>
      </c>
    </row>
    <row r="49" spans="1:13" ht="16.2" customHeight="1" x14ac:dyDescent="0.3">
      <c r="A49" s="11" t="s">
        <v>257</v>
      </c>
      <c r="B49" s="10">
        <v>62.550000000000004</v>
      </c>
      <c r="C49" s="10">
        <v>58.270903675672542</v>
      </c>
      <c r="D49" s="10">
        <v>-4.2790963243274618</v>
      </c>
      <c r="E49" s="10">
        <v>-6.8410812539208017</v>
      </c>
      <c r="F49" s="12" t="s">
        <v>73</v>
      </c>
      <c r="G49" s="10">
        <v>159.80000000000001</v>
      </c>
      <c r="H49" s="3">
        <v>155.4</v>
      </c>
      <c r="I49" s="3">
        <v>-4.4000000000000057</v>
      </c>
      <c r="J49" s="3">
        <v>-2.7534418022528229</v>
      </c>
      <c r="K49" s="12" t="s">
        <v>58</v>
      </c>
    </row>
    <row r="50" spans="1:13" x14ac:dyDescent="0.3">
      <c r="A50" s="9" t="s">
        <v>2</v>
      </c>
      <c r="B50" s="8">
        <v>79.621600000000001</v>
      </c>
      <c r="C50" s="8">
        <v>78.417200000000008</v>
      </c>
      <c r="D50" s="8">
        <v>-1.2043999999999926</v>
      </c>
      <c r="E50" s="8">
        <v>-1.5126548574758516</v>
      </c>
      <c r="F50" s="12" t="s">
        <v>76</v>
      </c>
      <c r="G50" s="7"/>
      <c r="H50" s="3"/>
      <c r="I50" s="3"/>
      <c r="J50" s="3"/>
      <c r="K50" s="12"/>
    </row>
    <row r="51" spans="1:13" x14ac:dyDescent="0.3">
      <c r="A51" s="5" t="s">
        <v>1</v>
      </c>
      <c r="B51" s="2">
        <v>82.8</v>
      </c>
      <c r="C51" s="2">
        <v>82.8</v>
      </c>
      <c r="D51" s="2">
        <v>0</v>
      </c>
      <c r="E51" s="2">
        <v>0</v>
      </c>
      <c r="F51" s="12" t="s">
        <v>55</v>
      </c>
      <c r="G51" s="4">
        <v>175.5</v>
      </c>
      <c r="H51" s="3">
        <v>164.23115684869691</v>
      </c>
      <c r="I51" s="3">
        <v>-11.068843151303099</v>
      </c>
      <c r="J51" s="3">
        <v>-6.314228837024018</v>
      </c>
      <c r="K51" s="12" t="s">
        <v>55</v>
      </c>
    </row>
    <row r="52" spans="1:13" x14ac:dyDescent="0.3">
      <c r="A52" s="5" t="s">
        <v>259</v>
      </c>
      <c r="B52" s="2">
        <v>61.9</v>
      </c>
      <c r="C52" s="2">
        <v>61.9</v>
      </c>
      <c r="D52" s="2">
        <v>0</v>
      </c>
      <c r="E52" s="2">
        <v>0</v>
      </c>
      <c r="F52" s="12" t="s">
        <v>258</v>
      </c>
      <c r="G52" s="4">
        <v>165.1</v>
      </c>
      <c r="H52" s="3">
        <v>165.1</v>
      </c>
      <c r="I52" s="3">
        <v>0</v>
      </c>
      <c r="J52" s="3">
        <v>0</v>
      </c>
      <c r="K52" s="12" t="s">
        <v>258</v>
      </c>
    </row>
    <row r="53" spans="1:13" s="6" customFormat="1" ht="13.8" x14ac:dyDescent="0.25">
      <c r="F53" s="24" t="s">
        <v>262</v>
      </c>
      <c r="K53" s="24" t="s">
        <v>262</v>
      </c>
    </row>
    <row r="54" spans="1:13" s="6" customFormat="1" ht="13.8" x14ac:dyDescent="0.25">
      <c r="F54" s="24"/>
    </row>
    <row r="55" spans="1:13" s="6" customFormat="1" ht="13.8" x14ac:dyDescent="0.25">
      <c r="A55" s="32" t="s">
        <v>78</v>
      </c>
      <c r="B55" s="12">
        <v>70.2</v>
      </c>
      <c r="C55" s="12">
        <v>66.3</v>
      </c>
      <c r="D55" s="26">
        <v>-3.9</v>
      </c>
      <c r="E55" s="27">
        <v>-5.6</v>
      </c>
      <c r="F55" s="12"/>
      <c r="G55" s="12">
        <v>166.8</v>
      </c>
      <c r="H55" s="12">
        <v>161.9</v>
      </c>
      <c r="I55" s="26">
        <v>-4.9000000000000004</v>
      </c>
      <c r="J55" s="26">
        <v>-2.9</v>
      </c>
      <c r="K55" s="12"/>
      <c r="L55" s="12"/>
      <c r="M55" s="12"/>
    </row>
    <row r="56" spans="1:13" s="6" customFormat="1" ht="13.8" x14ac:dyDescent="0.25">
      <c r="A56" s="32" t="s">
        <v>80</v>
      </c>
      <c r="B56" s="12">
        <v>71.5</v>
      </c>
      <c r="C56" s="12">
        <v>70.5</v>
      </c>
      <c r="D56" s="26">
        <v>-1</v>
      </c>
      <c r="E56" s="27">
        <v>-1.4</v>
      </c>
      <c r="F56" s="12"/>
      <c r="G56" s="12">
        <v>166.8</v>
      </c>
      <c r="H56" s="12">
        <v>161.9</v>
      </c>
      <c r="I56" s="26">
        <v>-4.9000000000000004</v>
      </c>
      <c r="J56" s="26">
        <v>-2.9</v>
      </c>
      <c r="K56" s="12"/>
      <c r="L56" s="12"/>
      <c r="M56" s="12"/>
    </row>
    <row r="57" spans="1:13" x14ac:dyDescent="0.3">
      <c r="I57" s="51"/>
      <c r="J57" s="51"/>
    </row>
    <row r="58" spans="1:13" s="6" customFormat="1" ht="13.8" x14ac:dyDescent="0.25">
      <c r="A58" s="32" t="s">
        <v>82</v>
      </c>
      <c r="B58" s="12">
        <v>13.1</v>
      </c>
      <c r="C58" s="12">
        <v>13.3</v>
      </c>
      <c r="D58" s="12"/>
      <c r="E58" s="12"/>
      <c r="F58" s="12"/>
      <c r="G58" s="12">
        <v>4.2</v>
      </c>
      <c r="H58" s="12">
        <v>3.1</v>
      </c>
      <c r="I58" s="12"/>
      <c r="J58" s="12"/>
      <c r="K58" s="12"/>
      <c r="L58" s="12"/>
      <c r="M58" s="12"/>
    </row>
  </sheetData>
  <mergeCells count="2">
    <mergeCell ref="A1:K1"/>
    <mergeCell ref="A2:K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workbookViewId="0">
      <selection activeCell="B12" sqref="A1:B12"/>
    </sheetView>
  </sheetViews>
  <sheetFormatPr defaultRowHeight="14.4" x14ac:dyDescent="0.3"/>
  <cols>
    <col min="1" max="1" width="32.77734375" customWidth="1"/>
    <col min="2" max="2" width="14" customWidth="1"/>
    <col min="3" max="3" width="15.77734375" customWidth="1"/>
    <col min="4" max="4" width="16" customWidth="1"/>
    <col min="5" max="5" width="15.88671875" customWidth="1"/>
    <col min="6" max="6" width="22.6640625" customWidth="1"/>
    <col min="7" max="7" width="15.88671875" customWidth="1"/>
    <col min="10" max="10" width="8.88671875" style="65"/>
  </cols>
  <sheetData>
    <row r="1" spans="1:10" ht="27.6" x14ac:dyDescent="0.3">
      <c r="A1" s="69"/>
      <c r="B1" s="69" t="s">
        <v>261</v>
      </c>
      <c r="C1" s="69" t="s">
        <v>263</v>
      </c>
      <c r="D1" s="69" t="s">
        <v>264</v>
      </c>
      <c r="E1" s="69" t="s">
        <v>74</v>
      </c>
      <c r="F1" s="69" t="s">
        <v>75</v>
      </c>
      <c r="G1" s="69" t="s">
        <v>53</v>
      </c>
      <c r="H1" s="69" t="s">
        <v>72</v>
      </c>
      <c r="I1" s="70" t="s">
        <v>69</v>
      </c>
      <c r="J1" s="66"/>
    </row>
    <row r="2" spans="1:10" x14ac:dyDescent="0.3">
      <c r="A2" s="22" t="s">
        <v>49</v>
      </c>
      <c r="B2" s="12" t="s">
        <v>76</v>
      </c>
      <c r="C2" s="31">
        <v>49.5</v>
      </c>
      <c r="D2" s="12"/>
      <c r="E2" s="31">
        <v>49.5</v>
      </c>
      <c r="F2" s="3">
        <v>74.836999999999989</v>
      </c>
      <c r="G2" s="3">
        <v>75.765999999999991</v>
      </c>
      <c r="H2" s="27">
        <f>F2-G2</f>
        <v>-0.92900000000000205</v>
      </c>
      <c r="I2" s="27">
        <f>H2/G2*100</f>
        <v>-1.2261436528258085</v>
      </c>
      <c r="J2" s="35"/>
    </row>
    <row r="3" spans="1:10" x14ac:dyDescent="0.3">
      <c r="A3" s="9" t="s">
        <v>48</v>
      </c>
      <c r="B3" s="12"/>
      <c r="C3" s="12"/>
      <c r="D3" s="12"/>
      <c r="E3" s="21"/>
      <c r="F3" s="3"/>
      <c r="G3" s="21"/>
      <c r="H3" s="27"/>
      <c r="I3" s="27"/>
      <c r="J3" s="35"/>
    </row>
    <row r="4" spans="1:10" x14ac:dyDescent="0.3">
      <c r="A4" s="9" t="s">
        <v>47</v>
      </c>
      <c r="B4" s="12" t="s">
        <v>76</v>
      </c>
      <c r="C4" s="31">
        <v>52.5</v>
      </c>
      <c r="D4" s="12"/>
      <c r="E4" s="31">
        <v>52.5</v>
      </c>
      <c r="F4" s="3">
        <v>81.155000000000001</v>
      </c>
      <c r="G4" s="3">
        <v>82.57</v>
      </c>
      <c r="H4" s="27">
        <f t="shared" ref="H4:H7" si="0">F4-G4</f>
        <v>-1.414999999999992</v>
      </c>
      <c r="I4" s="27">
        <f t="shared" ref="I4" si="1">H4/G4*100</f>
        <v>-1.7136974688143298</v>
      </c>
      <c r="J4" s="35"/>
    </row>
    <row r="5" spans="1:10" x14ac:dyDescent="0.3">
      <c r="A5" s="5" t="s">
        <v>46</v>
      </c>
      <c r="B5" s="2" t="s">
        <v>77</v>
      </c>
      <c r="C5" s="12"/>
      <c r="D5" s="12"/>
      <c r="E5" s="6"/>
      <c r="F5" s="10">
        <v>59.8</v>
      </c>
      <c r="G5" s="10">
        <v>59.8</v>
      </c>
      <c r="H5" s="25">
        <f t="shared" si="0"/>
        <v>0</v>
      </c>
      <c r="I5" s="27">
        <f>H5/G5*100</f>
        <v>0</v>
      </c>
      <c r="J5" s="35"/>
    </row>
    <row r="6" spans="1:10" x14ac:dyDescent="0.3">
      <c r="A6" s="11" t="s">
        <v>45</v>
      </c>
      <c r="B6" s="12"/>
      <c r="C6" s="12"/>
      <c r="D6" s="12"/>
      <c r="E6" s="16"/>
      <c r="F6" s="3"/>
      <c r="G6" s="16"/>
      <c r="H6" s="27"/>
      <c r="I6" s="27"/>
      <c r="J6" s="35"/>
    </row>
    <row r="7" spans="1:10" x14ac:dyDescent="0.3">
      <c r="A7" s="19" t="s">
        <v>44</v>
      </c>
      <c r="B7" s="12" t="s">
        <v>73</v>
      </c>
      <c r="C7" s="31">
        <v>28</v>
      </c>
      <c r="D7" s="12">
        <f>LOG10(C7)</f>
        <v>1.4471580313422192</v>
      </c>
      <c r="E7" s="10">
        <f>10^(D7*0.686+0.64)</f>
        <v>42.928964165684683</v>
      </c>
      <c r="F7" s="3">
        <v>59.404915944277292</v>
      </c>
      <c r="G7" s="10">
        <v>64.8</v>
      </c>
      <c r="H7" s="27">
        <f t="shared" si="0"/>
        <v>-5.3950840557227053</v>
      </c>
      <c r="I7" s="27">
        <f>H7/G7*100</f>
        <v>-8.3257469995720772</v>
      </c>
      <c r="J7" s="35"/>
    </row>
    <row r="8" spans="1:10" x14ac:dyDescent="0.3">
      <c r="A8" s="19" t="s">
        <v>43</v>
      </c>
      <c r="B8" s="12" t="s">
        <v>76</v>
      </c>
      <c r="C8" s="12">
        <v>49.5</v>
      </c>
      <c r="D8" s="12"/>
      <c r="E8" s="4">
        <v>49.5</v>
      </c>
      <c r="F8" s="3">
        <v>74.836999999999989</v>
      </c>
      <c r="G8" s="4">
        <v>75.765999999999991</v>
      </c>
      <c r="H8" s="26"/>
      <c r="I8" s="27"/>
      <c r="J8" s="35"/>
    </row>
    <row r="9" spans="1:10" x14ac:dyDescent="0.3">
      <c r="A9" s="19" t="s">
        <v>42</v>
      </c>
      <c r="B9" s="12" t="s">
        <v>76</v>
      </c>
      <c r="C9" s="12">
        <v>50.4</v>
      </c>
      <c r="D9" s="12"/>
      <c r="E9" s="4">
        <v>50.4</v>
      </c>
      <c r="F9" s="3">
        <v>76.732399999999984</v>
      </c>
      <c r="G9" s="4">
        <v>77.80719999999998</v>
      </c>
      <c r="H9" s="26"/>
      <c r="I9" s="27"/>
      <c r="J9" s="35"/>
    </row>
    <row r="10" spans="1:10" x14ac:dyDescent="0.3">
      <c r="A10" s="19" t="s">
        <v>41</v>
      </c>
      <c r="B10" s="12" t="s">
        <v>73</v>
      </c>
      <c r="C10" s="31">
        <v>27.8</v>
      </c>
      <c r="D10" s="12">
        <f t="shared" ref="D10:D11" si="2">LOG10(C10)</f>
        <v>1.4440447959180762</v>
      </c>
      <c r="E10" s="10">
        <f t="shared" ref="E10:E11" si="3">10^(D10*0.686+0.64)</f>
        <v>42.718375605537361</v>
      </c>
      <c r="F10" s="3">
        <v>58.952080343773837</v>
      </c>
      <c r="G10" s="4">
        <v>63.8</v>
      </c>
      <c r="H10" s="27">
        <f t="shared" ref="H10:H13" si="4">F10-G10</f>
        <v>-4.8479196562261606</v>
      </c>
      <c r="I10" s="27">
        <f t="shared" ref="I10:I13" si="5">H10/G10*100</f>
        <v>-7.5986201508247033</v>
      </c>
      <c r="J10" s="35"/>
    </row>
    <row r="11" spans="1:10" x14ac:dyDescent="0.3">
      <c r="A11" s="19" t="s">
        <v>40</v>
      </c>
      <c r="B11" s="12" t="s">
        <v>73</v>
      </c>
      <c r="C11" s="31">
        <v>27.4</v>
      </c>
      <c r="D11" s="12">
        <f t="shared" si="2"/>
        <v>1.4377505628203879</v>
      </c>
      <c r="E11" s="10">
        <f t="shared" si="3"/>
        <v>42.295765163588584</v>
      </c>
      <c r="F11" s="3">
        <v>58.043327023436653</v>
      </c>
      <c r="G11" s="4">
        <v>62.5</v>
      </c>
      <c r="H11" s="27">
        <f t="shared" si="4"/>
        <v>-4.4566729765633468</v>
      </c>
      <c r="I11" s="27">
        <f t="shared" si="5"/>
        <v>-7.1306767625013547</v>
      </c>
      <c r="J11" s="35"/>
    </row>
    <row r="12" spans="1:10" x14ac:dyDescent="0.3">
      <c r="A12" s="11" t="s">
        <v>39</v>
      </c>
      <c r="B12" s="12" t="s">
        <v>76</v>
      </c>
      <c r="C12" s="12">
        <v>45.3</v>
      </c>
      <c r="D12" s="12"/>
      <c r="E12" s="12">
        <v>45.3</v>
      </c>
      <c r="F12" s="3">
        <v>65.991799999999984</v>
      </c>
      <c r="G12" s="4">
        <v>66.24039999999998</v>
      </c>
      <c r="H12" s="27">
        <f t="shared" si="4"/>
        <v>-0.24859999999999616</v>
      </c>
      <c r="I12" s="27">
        <f t="shared" si="5"/>
        <v>-0.37529966606481274</v>
      </c>
      <c r="J12" s="35"/>
    </row>
    <row r="13" spans="1:10" x14ac:dyDescent="0.3">
      <c r="A13" s="11" t="s">
        <v>38</v>
      </c>
      <c r="B13" s="12" t="s">
        <v>73</v>
      </c>
      <c r="C13" s="31">
        <v>29.8</v>
      </c>
      <c r="D13" s="12">
        <f>LOG10(C13)</f>
        <v>1.4742162640762553</v>
      </c>
      <c r="E13" s="10">
        <f>10^(D13*0.686+0.64)</f>
        <v>44.803542836451534</v>
      </c>
      <c r="F13" s="3">
        <v>63.435884945982941</v>
      </c>
      <c r="G13" s="4">
        <v>72.400000000000006</v>
      </c>
      <c r="H13" s="27">
        <f t="shared" si="4"/>
        <v>-8.9641150540170642</v>
      </c>
      <c r="I13" s="27">
        <f t="shared" si="5"/>
        <v>-12.381374384001468</v>
      </c>
      <c r="J13" s="35"/>
    </row>
    <row r="14" spans="1:10" x14ac:dyDescent="0.3">
      <c r="A14" s="18" t="s">
        <v>37</v>
      </c>
      <c r="B14" s="12"/>
      <c r="C14" s="12"/>
      <c r="D14" s="12"/>
      <c r="E14" s="2"/>
      <c r="F14" s="3"/>
      <c r="G14" s="2"/>
      <c r="H14" s="27"/>
      <c r="I14" s="27"/>
      <c r="J14" s="35"/>
    </row>
    <row r="15" spans="1:10" x14ac:dyDescent="0.3">
      <c r="A15" s="13" t="s">
        <v>36</v>
      </c>
      <c r="B15" s="12" t="s">
        <v>73</v>
      </c>
      <c r="C15" s="31">
        <v>28.3</v>
      </c>
      <c r="D15" s="12">
        <f t="shared" ref="D15:D16" si="6">LOG10(C15)</f>
        <v>1.4517864355242902</v>
      </c>
      <c r="E15" s="10">
        <f t="shared" ref="E15:E16" si="7">10^(D15*0.686+0.64)</f>
        <v>43.243963764786947</v>
      </c>
      <c r="F15" s="3">
        <v>60.08227008221354</v>
      </c>
      <c r="G15" s="4">
        <v>65.8</v>
      </c>
      <c r="H15" s="27">
        <f t="shared" ref="H15:H16" si="8">F15-G15</f>
        <v>-5.7177299177864569</v>
      </c>
      <c r="I15" s="27">
        <f t="shared" ref="I15:I16" si="9">H15/G15*100</f>
        <v>-8.6895591455721224</v>
      </c>
      <c r="J15" s="35"/>
    </row>
    <row r="16" spans="1:10" x14ac:dyDescent="0.3">
      <c r="A16" s="13" t="s">
        <v>35</v>
      </c>
      <c r="B16" s="12" t="s">
        <v>73</v>
      </c>
      <c r="C16" s="31">
        <v>28.3</v>
      </c>
      <c r="D16" s="12">
        <f t="shared" si="6"/>
        <v>1.4517864355242902</v>
      </c>
      <c r="E16" s="10">
        <f t="shared" si="7"/>
        <v>43.243963764786947</v>
      </c>
      <c r="F16" s="3">
        <v>60.08227008221354</v>
      </c>
      <c r="G16" s="4">
        <v>66.099999999999994</v>
      </c>
      <c r="H16" s="27">
        <f t="shared" si="8"/>
        <v>-6.0177299177864541</v>
      </c>
      <c r="I16" s="27">
        <f t="shared" si="9"/>
        <v>-9.1039786955922164</v>
      </c>
      <c r="J16" s="35"/>
    </row>
    <row r="17" spans="1:10" x14ac:dyDescent="0.3">
      <c r="A17" s="13" t="s">
        <v>34</v>
      </c>
      <c r="B17" s="12" t="s">
        <v>76</v>
      </c>
      <c r="C17" s="12">
        <v>49.5</v>
      </c>
      <c r="D17" s="12"/>
      <c r="E17" s="4">
        <v>49.5</v>
      </c>
      <c r="F17" s="3">
        <v>74.836999999999989</v>
      </c>
      <c r="G17" s="4">
        <v>75.765999999999991</v>
      </c>
      <c r="H17" s="26"/>
      <c r="I17" s="27"/>
      <c r="J17" s="35"/>
    </row>
    <row r="18" spans="1:10" x14ac:dyDescent="0.3">
      <c r="A18" s="11" t="s">
        <v>33</v>
      </c>
      <c r="B18" s="12"/>
      <c r="C18" s="12"/>
      <c r="D18" s="28"/>
      <c r="E18" s="28"/>
      <c r="F18" s="3"/>
      <c r="G18" s="2"/>
      <c r="H18" s="27"/>
      <c r="I18" s="27"/>
      <c r="J18" s="35"/>
    </row>
    <row r="19" spans="1:10" x14ac:dyDescent="0.3">
      <c r="A19" s="13" t="s">
        <v>32</v>
      </c>
      <c r="B19" s="12" t="s">
        <v>73</v>
      </c>
      <c r="C19" s="31">
        <v>31.6</v>
      </c>
      <c r="D19" s="12">
        <f>LOG10(C19)</f>
        <v>1.4996870826184039</v>
      </c>
      <c r="E19" s="10">
        <f>10^(D19*0.686+0.64)</f>
        <v>46.642877879423573</v>
      </c>
      <c r="F19" s="3">
        <v>67.391068400053825</v>
      </c>
      <c r="G19" s="4">
        <v>80.3</v>
      </c>
      <c r="H19" s="27">
        <f t="shared" ref="H19" si="10">F19-G19</f>
        <v>-12.908931599946172</v>
      </c>
      <c r="I19" s="27">
        <f>H19/G19*100</f>
        <v>-16.075879950119766</v>
      </c>
      <c r="J19" s="35"/>
    </row>
    <row r="20" spans="1:10" x14ac:dyDescent="0.3">
      <c r="A20" s="11" t="s">
        <v>31</v>
      </c>
      <c r="B20" s="12"/>
      <c r="C20" s="12"/>
      <c r="D20" s="12"/>
      <c r="E20" s="2"/>
      <c r="F20" s="3"/>
      <c r="G20" s="2"/>
      <c r="H20" s="27"/>
      <c r="I20" s="27"/>
      <c r="J20" s="35"/>
    </row>
    <row r="21" spans="1:10" x14ac:dyDescent="0.3">
      <c r="A21" s="11" t="s">
        <v>30</v>
      </c>
      <c r="B21" s="12"/>
      <c r="C21" s="12"/>
      <c r="D21" s="12"/>
      <c r="E21" s="2"/>
      <c r="F21" s="3"/>
      <c r="G21" s="2"/>
      <c r="H21" s="27"/>
      <c r="I21" s="27"/>
      <c r="J21" s="35"/>
    </row>
    <row r="22" spans="1:10" x14ac:dyDescent="0.3">
      <c r="A22" s="13" t="s">
        <v>29</v>
      </c>
      <c r="B22" s="12" t="s">
        <v>73</v>
      </c>
      <c r="C22" s="31">
        <v>30.6</v>
      </c>
      <c r="D22" s="12">
        <f t="shared" ref="D22:D24" si="11">LOG10(C22)</f>
        <v>1.4857214264815801</v>
      </c>
      <c r="E22" s="10">
        <f t="shared" ref="E22:E24" si="12">10^(D22*0.686+0.64)</f>
        <v>45.625212328246249</v>
      </c>
      <c r="F22" s="3">
        <v>65.202748243172195</v>
      </c>
      <c r="G22" s="4">
        <v>75.599999999999994</v>
      </c>
      <c r="H22" s="27">
        <f t="shared" ref="H22:H31" si="13">F22-G22</f>
        <v>-10.397251756827799</v>
      </c>
      <c r="I22" s="27">
        <f t="shared" ref="I22:I31" si="14">H22/G22*100</f>
        <v>-13.752978514322486</v>
      </c>
      <c r="J22" s="35"/>
    </row>
    <row r="23" spans="1:10" x14ac:dyDescent="0.3">
      <c r="A23" s="11" t="s">
        <v>28</v>
      </c>
      <c r="B23" s="12" t="s">
        <v>73</v>
      </c>
      <c r="C23" s="31">
        <v>26.5</v>
      </c>
      <c r="D23" s="12">
        <f t="shared" si="11"/>
        <v>1.4232458739368079</v>
      </c>
      <c r="E23" s="10">
        <f t="shared" si="12"/>
        <v>41.337734303305204</v>
      </c>
      <c r="F23" s="3">
        <v>55.983241330207285</v>
      </c>
      <c r="G23" s="4">
        <v>58.5</v>
      </c>
      <c r="H23" s="27">
        <f t="shared" si="13"/>
        <v>-2.5167586697927149</v>
      </c>
      <c r="I23" s="27">
        <f t="shared" si="14"/>
        <v>-4.302151572295239</v>
      </c>
      <c r="J23" s="35"/>
    </row>
    <row r="24" spans="1:10" x14ac:dyDescent="0.3">
      <c r="A24" s="11" t="s">
        <v>27</v>
      </c>
      <c r="B24" s="12" t="s">
        <v>73</v>
      </c>
      <c r="C24" s="31">
        <v>29.8</v>
      </c>
      <c r="D24" s="12">
        <f t="shared" si="11"/>
        <v>1.4742162640762553</v>
      </c>
      <c r="E24" s="10">
        <f t="shared" si="12"/>
        <v>44.803542836451534</v>
      </c>
      <c r="F24" s="3">
        <v>63.435884945982941</v>
      </c>
      <c r="G24" s="4">
        <v>72.099999999999994</v>
      </c>
      <c r="H24" s="27">
        <f t="shared" si="13"/>
        <v>-8.6641150540170528</v>
      </c>
      <c r="I24" s="27">
        <f t="shared" si="14"/>
        <v>-12.016803126237246</v>
      </c>
      <c r="J24" s="35"/>
    </row>
    <row r="25" spans="1:10" ht="17.399999999999999" x14ac:dyDescent="0.3">
      <c r="A25" s="5" t="s">
        <v>26</v>
      </c>
      <c r="B25" s="12" t="s">
        <v>76</v>
      </c>
      <c r="C25" s="12">
        <v>50.8</v>
      </c>
      <c r="D25" s="12"/>
      <c r="E25" s="12">
        <v>50.8</v>
      </c>
      <c r="F25" s="3">
        <v>77.574799999999982</v>
      </c>
      <c r="G25" s="4">
        <v>78.714399999999983</v>
      </c>
      <c r="H25" s="27">
        <f t="shared" si="13"/>
        <v>-1.1396000000000015</v>
      </c>
      <c r="I25" s="27">
        <f t="shared" si="14"/>
        <v>-1.4477655930808109</v>
      </c>
      <c r="J25" s="35"/>
    </row>
    <row r="26" spans="1:10" x14ac:dyDescent="0.3">
      <c r="A26" s="17" t="s">
        <v>25</v>
      </c>
      <c r="B26" s="12" t="s">
        <v>76</v>
      </c>
      <c r="C26" s="12">
        <v>41.2</v>
      </c>
      <c r="D26" s="12"/>
      <c r="E26" s="12">
        <v>41.2</v>
      </c>
      <c r="F26" s="3">
        <v>55.687066666666674</v>
      </c>
      <c r="G26" s="4">
        <v>56.941599999999994</v>
      </c>
      <c r="H26" s="27">
        <f t="shared" si="13"/>
        <v>-1.2545333333333204</v>
      </c>
      <c r="I26" s="27">
        <f t="shared" si="14"/>
        <v>-2.2031929790053679</v>
      </c>
      <c r="J26" s="35"/>
    </row>
    <row r="27" spans="1:10" x14ac:dyDescent="0.3">
      <c r="A27" s="11" t="s">
        <v>24</v>
      </c>
      <c r="B27" s="12" t="s">
        <v>76</v>
      </c>
      <c r="C27" s="12">
        <v>46.5</v>
      </c>
      <c r="D27" s="12"/>
      <c r="E27" s="12">
        <v>46.5</v>
      </c>
      <c r="F27" s="3">
        <v>67.083833333333331</v>
      </c>
      <c r="G27" s="4">
        <v>68.961999999999989</v>
      </c>
      <c r="H27" s="27">
        <f t="shared" si="13"/>
        <v>-1.8781666666666581</v>
      </c>
      <c r="I27" s="27">
        <f t="shared" si="14"/>
        <v>-2.7234805641754276</v>
      </c>
      <c r="J27" s="35"/>
    </row>
    <row r="28" spans="1:10" x14ac:dyDescent="0.3">
      <c r="A28" s="15" t="s">
        <v>23</v>
      </c>
      <c r="B28" s="12" t="s">
        <v>76</v>
      </c>
      <c r="C28" s="12">
        <v>52.8</v>
      </c>
      <c r="D28" s="12"/>
      <c r="E28" s="12">
        <v>52.8</v>
      </c>
      <c r="F28" s="3">
        <v>81.786799999999999</v>
      </c>
      <c r="G28" s="4">
        <v>83.250399999999985</v>
      </c>
      <c r="H28" s="27">
        <f t="shared" si="13"/>
        <v>-1.4635999999999854</v>
      </c>
      <c r="I28" s="27">
        <f t="shared" si="14"/>
        <v>-1.7580696308966512</v>
      </c>
      <c r="J28" s="35"/>
    </row>
    <row r="29" spans="1:10" x14ac:dyDescent="0.3">
      <c r="A29" s="15" t="s">
        <v>22</v>
      </c>
      <c r="B29" s="12" t="s">
        <v>76</v>
      </c>
      <c r="C29" s="12">
        <v>41.8</v>
      </c>
      <c r="D29" s="12"/>
      <c r="E29" s="12">
        <v>41.8</v>
      </c>
      <c r="F29" s="3">
        <v>56.977266666666651</v>
      </c>
      <c r="G29" s="4">
        <v>58.302399999999992</v>
      </c>
      <c r="H29" s="27">
        <f t="shared" si="13"/>
        <v>-1.3251333333333406</v>
      </c>
      <c r="I29" s="27">
        <f t="shared" si="14"/>
        <v>-2.2728624093233569</v>
      </c>
      <c r="J29" s="35"/>
    </row>
    <row r="30" spans="1:10" x14ac:dyDescent="0.3">
      <c r="A30" s="15" t="s">
        <v>21</v>
      </c>
      <c r="B30" s="12" t="s">
        <v>76</v>
      </c>
      <c r="C30" s="12">
        <v>48.7</v>
      </c>
      <c r="D30" s="12"/>
      <c r="E30" s="12">
        <v>48.7</v>
      </c>
      <c r="F30" s="3">
        <v>73.152200000000008</v>
      </c>
      <c r="G30" s="4">
        <v>73.8</v>
      </c>
      <c r="H30" s="27">
        <f t="shared" si="13"/>
        <v>-0.6477999999999895</v>
      </c>
      <c r="I30" s="27">
        <f t="shared" si="14"/>
        <v>-0.87777777777776367</v>
      </c>
      <c r="J30" s="35"/>
    </row>
    <row r="31" spans="1:10" x14ac:dyDescent="0.3">
      <c r="A31" s="15" t="s">
        <v>20</v>
      </c>
      <c r="B31" s="12" t="s">
        <v>76</v>
      </c>
      <c r="C31" s="12">
        <v>41.2</v>
      </c>
      <c r="D31" s="12"/>
      <c r="E31" s="12">
        <v>41.2</v>
      </c>
      <c r="F31" s="3">
        <v>55.687066666666674</v>
      </c>
      <c r="G31" s="4">
        <v>56.941599999999994</v>
      </c>
      <c r="H31" s="27">
        <f t="shared" si="13"/>
        <v>-1.2545333333333204</v>
      </c>
      <c r="I31" s="27">
        <f t="shared" si="14"/>
        <v>-2.2031929790053679</v>
      </c>
      <c r="J31" s="35"/>
    </row>
    <row r="32" spans="1:10" x14ac:dyDescent="0.3">
      <c r="A32" s="15" t="s">
        <v>19</v>
      </c>
      <c r="B32" s="12"/>
      <c r="C32" s="12"/>
      <c r="D32" s="12"/>
      <c r="E32" s="2"/>
      <c r="F32" s="3"/>
      <c r="G32" s="2"/>
      <c r="H32" s="27"/>
      <c r="I32" s="27"/>
      <c r="J32" s="35"/>
    </row>
    <row r="33" spans="1:10" x14ac:dyDescent="0.3">
      <c r="A33" s="15" t="s">
        <v>18</v>
      </c>
      <c r="B33" s="12"/>
      <c r="C33" s="12"/>
      <c r="D33" s="12"/>
      <c r="E33" s="16"/>
      <c r="F33" s="3"/>
      <c r="G33" s="16"/>
      <c r="H33" s="27"/>
      <c r="I33" s="27"/>
      <c r="J33" s="35"/>
    </row>
    <row r="34" spans="1:10" x14ac:dyDescent="0.3">
      <c r="A34" s="15" t="s">
        <v>17</v>
      </c>
      <c r="B34" s="12"/>
      <c r="C34" s="12"/>
      <c r="D34" s="12"/>
      <c r="E34" s="16"/>
      <c r="F34" s="3"/>
      <c r="G34" s="16"/>
      <c r="H34" s="27"/>
      <c r="I34" s="27"/>
      <c r="J34" s="35"/>
    </row>
    <row r="35" spans="1:10" x14ac:dyDescent="0.3">
      <c r="A35" s="15" t="s">
        <v>16</v>
      </c>
      <c r="B35" s="12"/>
      <c r="C35" s="12"/>
      <c r="D35" s="12"/>
      <c r="E35" s="2"/>
      <c r="F35" s="3"/>
      <c r="G35" s="2"/>
      <c r="H35" s="27"/>
      <c r="I35" s="27"/>
      <c r="J35" s="35"/>
    </row>
    <row r="36" spans="1:10" x14ac:dyDescent="0.3">
      <c r="A36" s="15" t="s">
        <v>15</v>
      </c>
      <c r="B36" s="12"/>
      <c r="C36" s="12"/>
      <c r="D36" s="12"/>
      <c r="E36" s="2"/>
      <c r="F36" s="3"/>
      <c r="G36" s="2"/>
      <c r="H36" s="27"/>
      <c r="I36" s="27"/>
      <c r="J36" s="35"/>
    </row>
    <row r="37" spans="1:10" x14ac:dyDescent="0.3">
      <c r="A37" s="15" t="s">
        <v>14</v>
      </c>
      <c r="B37" s="12"/>
      <c r="C37" s="12"/>
      <c r="D37" s="12"/>
      <c r="E37" s="2"/>
      <c r="F37" s="3"/>
      <c r="G37" s="2"/>
      <c r="H37" s="27"/>
      <c r="I37" s="27"/>
      <c r="J37" s="35"/>
    </row>
    <row r="38" spans="1:10" x14ac:dyDescent="0.3">
      <c r="A38" s="15" t="s">
        <v>13</v>
      </c>
      <c r="B38" s="12"/>
      <c r="C38" s="12"/>
      <c r="D38" s="12"/>
      <c r="E38" s="2"/>
      <c r="F38" s="3"/>
      <c r="G38" s="2"/>
      <c r="H38" s="27"/>
      <c r="I38" s="27"/>
      <c r="J38" s="35"/>
    </row>
    <row r="39" spans="1:10" x14ac:dyDescent="0.3">
      <c r="A39" s="15" t="s">
        <v>12</v>
      </c>
      <c r="B39" s="12"/>
      <c r="C39" s="12"/>
      <c r="D39" s="12"/>
      <c r="E39" s="2"/>
      <c r="F39" s="3"/>
      <c r="G39" s="2"/>
      <c r="H39" s="27"/>
      <c r="I39" s="27"/>
      <c r="J39" s="35"/>
    </row>
    <row r="40" spans="1:10" x14ac:dyDescent="0.3">
      <c r="A40" s="5" t="s">
        <v>11</v>
      </c>
      <c r="B40" s="12"/>
      <c r="C40" s="12"/>
      <c r="D40" s="12"/>
      <c r="E40" s="2"/>
      <c r="F40" s="3"/>
      <c r="G40" s="2"/>
      <c r="H40" s="27"/>
      <c r="I40" s="27"/>
      <c r="J40" s="35"/>
    </row>
    <row r="41" spans="1:10" ht="16.8" x14ac:dyDescent="0.3">
      <c r="A41" s="11" t="s">
        <v>9</v>
      </c>
      <c r="B41" s="12" t="s">
        <v>73</v>
      </c>
      <c r="C41" s="12">
        <v>30</v>
      </c>
      <c r="D41" s="12">
        <f>LOG10(C41)</f>
        <v>1.4771212547196624</v>
      </c>
      <c r="E41" s="10">
        <f t="shared" ref="E41" si="15">10^(D41*0.686+0.64)</f>
        <v>45.009602834934</v>
      </c>
      <c r="F41" s="3">
        <v>63.878982629386407</v>
      </c>
      <c r="G41" s="14">
        <v>72.949999999999989</v>
      </c>
      <c r="H41" s="27">
        <f t="shared" ref="H41:H42" si="16">F41-G41</f>
        <v>-9.0710173706135819</v>
      </c>
      <c r="I41" s="27">
        <f t="shared" ref="I41:I42" si="17">H41/G41*100</f>
        <v>-12.434568020032328</v>
      </c>
      <c r="J41" s="35"/>
    </row>
    <row r="42" spans="1:10" ht="17.399999999999999" x14ac:dyDescent="0.3">
      <c r="A42" s="13" t="s">
        <v>8</v>
      </c>
      <c r="B42" s="12" t="s">
        <v>73</v>
      </c>
      <c r="C42" s="12">
        <v>26.2</v>
      </c>
      <c r="D42" s="12">
        <f>LOG10(C42)</f>
        <v>1.4183012913197455</v>
      </c>
      <c r="E42" s="10">
        <f>10^(D42*0.686+0.64)</f>
        <v>41.016130464761119</v>
      </c>
      <c r="F42" s="3">
        <v>55.29168587605799</v>
      </c>
      <c r="G42" s="4">
        <v>57.599999999999994</v>
      </c>
      <c r="H42" s="27">
        <f t="shared" si="16"/>
        <v>-2.3083141239420044</v>
      </c>
      <c r="I42" s="27">
        <f t="shared" si="17"/>
        <v>-4.0074897985104245</v>
      </c>
      <c r="J42" s="35"/>
    </row>
    <row r="43" spans="1:10" ht="16.8" x14ac:dyDescent="0.3">
      <c r="A43" s="11" t="s">
        <v>7</v>
      </c>
      <c r="B43" s="12"/>
      <c r="C43" s="12"/>
      <c r="D43" s="12"/>
      <c r="E43" s="2"/>
      <c r="F43" s="3"/>
      <c r="G43" s="2"/>
      <c r="H43" s="27"/>
      <c r="I43" s="27"/>
      <c r="J43" s="35"/>
    </row>
    <row r="44" spans="1:10" ht="16.8" x14ac:dyDescent="0.3">
      <c r="A44" s="11" t="s">
        <v>6</v>
      </c>
      <c r="B44" s="12" t="s">
        <v>73</v>
      </c>
      <c r="C44" s="12">
        <v>33.9</v>
      </c>
      <c r="D44" s="12">
        <f>LOG10(C44)</f>
        <v>1.5301996982030821</v>
      </c>
      <c r="E44" s="10">
        <f>10^(D44*0.686+0.64)</f>
        <v>48.945976005915732</v>
      </c>
      <c r="F44" s="3">
        <v>73.67022546845854</v>
      </c>
      <c r="G44" s="4">
        <v>90.7</v>
      </c>
      <c r="H44" s="27">
        <f t="shared" ref="H44" si="18">F44-G44</f>
        <v>-17.029774531541463</v>
      </c>
      <c r="I44" s="27">
        <f t="shared" ref="I44" si="19">H44/G44*100</f>
        <v>-18.775936638965231</v>
      </c>
      <c r="J44" s="35"/>
    </row>
    <row r="45" spans="1:10" ht="16.8" x14ac:dyDescent="0.3">
      <c r="A45" s="11" t="s">
        <v>5</v>
      </c>
      <c r="B45" s="12"/>
      <c r="C45" s="12"/>
      <c r="D45" s="12"/>
      <c r="E45" s="2"/>
      <c r="F45" s="3"/>
      <c r="G45" s="2"/>
      <c r="H45" s="27"/>
      <c r="I45" s="27"/>
      <c r="J45" s="35"/>
    </row>
    <row r="46" spans="1:10" ht="16.8" x14ac:dyDescent="0.3">
      <c r="A46" s="11" t="s">
        <v>4</v>
      </c>
      <c r="B46" s="12" t="s">
        <v>73</v>
      </c>
      <c r="C46" s="12">
        <v>28.2</v>
      </c>
      <c r="D46" s="12">
        <f>LOG10(C46)</f>
        <v>1.4502491083193612</v>
      </c>
      <c r="E46" s="10">
        <f>10^(D46*0.686+0.64)</f>
        <v>43.139080930416554</v>
      </c>
      <c r="F46" s="3">
        <v>59.856737027372397</v>
      </c>
      <c r="G46" s="4">
        <v>65.7</v>
      </c>
      <c r="H46" s="27">
        <f t="shared" ref="H46:H50" si="20">F46-G46</f>
        <v>-5.8432629726276062</v>
      </c>
      <c r="I46" s="27">
        <f t="shared" ref="I46:I53" si="21">H46/G46*100</f>
        <v>-8.8938553616858549</v>
      </c>
      <c r="J46" s="35"/>
    </row>
    <row r="47" spans="1:10" ht="16.8" x14ac:dyDescent="0.3">
      <c r="A47" s="11" t="s">
        <v>3</v>
      </c>
      <c r="B47" s="12" t="s">
        <v>73</v>
      </c>
      <c r="C47" s="12">
        <v>27.5</v>
      </c>
      <c r="D47" s="12">
        <f>LOG10(C47)</f>
        <v>1.4393326938302626</v>
      </c>
      <c r="E47" s="10">
        <f t="shared" ref="E47" si="22">10^(D47*0.686+0.64)</f>
        <v>42.401598361032029</v>
      </c>
      <c r="F47" s="3">
        <v>58.270903675672542</v>
      </c>
      <c r="G47" s="10">
        <v>62.550000000000004</v>
      </c>
      <c r="H47" s="27">
        <f t="shared" si="20"/>
        <v>-4.2790963243274618</v>
      </c>
      <c r="I47" s="27">
        <f t="shared" si="21"/>
        <v>-6.8410812539208017</v>
      </c>
      <c r="J47" s="35"/>
    </row>
    <row r="48" spans="1:10" x14ac:dyDescent="0.3">
      <c r="A48" s="9" t="s">
        <v>2</v>
      </c>
      <c r="B48" s="12" t="s">
        <v>76</v>
      </c>
      <c r="C48" s="12">
        <v>51.2</v>
      </c>
      <c r="D48" s="12"/>
      <c r="E48" s="12">
        <v>51.2</v>
      </c>
      <c r="F48" s="3">
        <v>78.417200000000008</v>
      </c>
      <c r="G48" s="8">
        <v>79.621600000000001</v>
      </c>
      <c r="H48" s="27">
        <f t="shared" si="20"/>
        <v>-1.2043999999999926</v>
      </c>
      <c r="I48" s="27">
        <f t="shared" si="21"/>
        <v>-1.5126548574758516</v>
      </c>
      <c r="J48" s="35"/>
    </row>
    <row r="49" spans="1:10" x14ac:dyDescent="0.3">
      <c r="A49" s="5" t="s">
        <v>1</v>
      </c>
      <c r="B49" s="12" t="s">
        <v>55</v>
      </c>
      <c r="C49" s="12"/>
      <c r="D49" s="12"/>
      <c r="E49" s="6"/>
      <c r="F49" s="4">
        <v>82.8</v>
      </c>
      <c r="G49" s="2">
        <v>82.8</v>
      </c>
      <c r="H49" s="29">
        <f t="shared" si="20"/>
        <v>0</v>
      </c>
      <c r="I49" s="27">
        <f t="shared" si="21"/>
        <v>0</v>
      </c>
      <c r="J49" s="35"/>
    </row>
    <row r="50" spans="1:10" x14ac:dyDescent="0.3">
      <c r="A50" s="5" t="s">
        <v>259</v>
      </c>
      <c r="B50" s="12" t="s">
        <v>258</v>
      </c>
      <c r="C50" s="12"/>
      <c r="D50" s="12"/>
      <c r="E50" s="6"/>
      <c r="F50" s="4">
        <v>61.9</v>
      </c>
      <c r="G50" s="2">
        <v>61.9</v>
      </c>
      <c r="H50" s="29">
        <f t="shared" si="20"/>
        <v>0</v>
      </c>
      <c r="I50" s="27">
        <f t="shared" si="21"/>
        <v>0</v>
      </c>
      <c r="J50" s="35"/>
    </row>
    <row r="51" spans="1:10" x14ac:dyDescent="0.3">
      <c r="A51" s="6"/>
      <c r="B51" s="24" t="s">
        <v>262</v>
      </c>
      <c r="C51" s="12"/>
      <c r="D51" s="12"/>
      <c r="E51" s="6"/>
      <c r="F51" s="6"/>
      <c r="G51" s="12"/>
      <c r="H51" s="26"/>
      <c r="I51" s="27"/>
      <c r="J51" s="35"/>
    </row>
    <row r="52" spans="1:10" x14ac:dyDescent="0.3">
      <c r="A52" s="32" t="s">
        <v>78</v>
      </c>
      <c r="B52" s="24"/>
      <c r="C52" s="12"/>
      <c r="D52" s="12"/>
      <c r="E52" s="12"/>
      <c r="F52" s="12">
        <v>66.3</v>
      </c>
      <c r="G52" s="12">
        <v>70.2</v>
      </c>
      <c r="H52" s="26">
        <v>-3.9</v>
      </c>
      <c r="I52" s="27">
        <f t="shared" si="21"/>
        <v>-5.5555555555555554</v>
      </c>
      <c r="J52" s="35"/>
    </row>
    <row r="53" spans="1:10" x14ac:dyDescent="0.3">
      <c r="A53" s="74" t="s">
        <v>79</v>
      </c>
      <c r="F53" s="75">
        <v>70.5</v>
      </c>
      <c r="G53" s="76">
        <v>71.5</v>
      </c>
      <c r="H53" s="26">
        <v>-1</v>
      </c>
      <c r="I53" s="27">
        <f t="shared" si="21"/>
        <v>-1.3986013986013985</v>
      </c>
      <c r="J53" s="67"/>
    </row>
    <row r="54" spans="1:10" s="65" customFormat="1" x14ac:dyDescent="0.3">
      <c r="A54" s="77"/>
      <c r="F54" s="4"/>
      <c r="G54" s="2"/>
      <c r="H54" s="78"/>
      <c r="I54" s="79"/>
      <c r="J54" s="67"/>
    </row>
    <row r="55" spans="1:10" s="65" customFormat="1" x14ac:dyDescent="0.3">
      <c r="A55" s="77"/>
      <c r="F55" s="4"/>
      <c r="G55" s="2"/>
      <c r="H55" s="78"/>
      <c r="I55" s="79"/>
      <c r="J55" s="67"/>
    </row>
    <row r="56" spans="1:10" x14ac:dyDescent="0.3">
      <c r="J56" s="67"/>
    </row>
    <row r="57" spans="1:10" x14ac:dyDescent="0.3">
      <c r="D57" s="12"/>
      <c r="E57" s="10"/>
      <c r="G57" s="12"/>
      <c r="H57" s="10"/>
      <c r="J57" s="67"/>
    </row>
    <row r="58" spans="1:10" ht="84" customHeight="1" x14ac:dyDescent="0.3">
      <c r="A58" s="83" t="s">
        <v>272</v>
      </c>
      <c r="B58" s="83"/>
      <c r="C58" s="83"/>
      <c r="D58" s="83"/>
      <c r="E58" s="83"/>
      <c r="F58" s="83"/>
    </row>
    <row r="59" spans="1:10" x14ac:dyDescent="0.3">
      <c r="C59" s="23"/>
      <c r="D59" s="23"/>
    </row>
    <row r="60" spans="1:10" x14ac:dyDescent="0.3">
      <c r="C60" s="23"/>
      <c r="D60" s="23"/>
    </row>
    <row r="61" spans="1:10" x14ac:dyDescent="0.3">
      <c r="C61" s="23"/>
      <c r="D61" s="12"/>
      <c r="E61" s="10"/>
    </row>
    <row r="62" spans="1:10" x14ac:dyDescent="0.3">
      <c r="C62" s="23"/>
      <c r="D62" s="23"/>
    </row>
  </sheetData>
  <mergeCells count="1">
    <mergeCell ref="A58:F5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D22" sqref="D22"/>
    </sheetView>
  </sheetViews>
  <sheetFormatPr defaultRowHeight="14.4" x14ac:dyDescent="0.3"/>
  <cols>
    <col min="1" max="1" width="28.44140625" customWidth="1"/>
    <col min="2" max="2" width="11.21875" customWidth="1"/>
    <col min="3" max="3" width="15.44140625" customWidth="1"/>
    <col min="4" max="4" width="17.21875" customWidth="1"/>
    <col min="5" max="5" width="20.88671875" customWidth="1"/>
    <col min="6" max="6" width="16.21875" customWidth="1"/>
    <col min="7" max="7" width="13.77734375" customWidth="1"/>
    <col min="8" max="8" width="12.44140625" customWidth="1"/>
    <col min="9" max="9" width="12.21875" customWidth="1"/>
  </cols>
  <sheetData>
    <row r="1" spans="1:9" ht="27.6" x14ac:dyDescent="0.3">
      <c r="A1" s="69" t="s">
        <v>81</v>
      </c>
      <c r="B1" s="69" t="s">
        <v>261</v>
      </c>
      <c r="C1" s="69" t="s">
        <v>263</v>
      </c>
      <c r="D1" s="69" t="s">
        <v>264</v>
      </c>
      <c r="E1" s="69" t="s">
        <v>71</v>
      </c>
      <c r="F1" s="69" t="s">
        <v>51</v>
      </c>
      <c r="G1" s="69" t="s">
        <v>70</v>
      </c>
      <c r="H1" s="70" t="s">
        <v>69</v>
      </c>
      <c r="I1" s="6"/>
    </row>
    <row r="2" spans="1:9" x14ac:dyDescent="0.3">
      <c r="A2" s="22" t="s">
        <v>49</v>
      </c>
      <c r="B2" s="12"/>
      <c r="C2" s="12"/>
      <c r="D2" s="12"/>
      <c r="E2" s="3"/>
      <c r="F2" s="12"/>
      <c r="G2" s="26"/>
      <c r="H2" s="27"/>
      <c r="I2" s="6"/>
    </row>
    <row r="3" spans="1:9" x14ac:dyDescent="0.3">
      <c r="A3" s="9" t="s">
        <v>48</v>
      </c>
      <c r="B3" s="12" t="s">
        <v>55</v>
      </c>
      <c r="C3" s="12">
        <v>395</v>
      </c>
      <c r="D3" s="12">
        <f>LOG10(C3)</f>
        <v>2.5965970956264601</v>
      </c>
      <c r="E3" s="3">
        <f>10^(0.606*D3+0.657)</f>
        <v>170.03480980147668</v>
      </c>
      <c r="F3" s="3">
        <v>184.2</v>
      </c>
      <c r="G3" s="27">
        <f>E3-F3</f>
        <v>-14.165190198523305</v>
      </c>
      <c r="H3" s="27">
        <f>E3/F3*100-100</f>
        <v>-7.6901141142906084</v>
      </c>
      <c r="I3" s="6"/>
    </row>
    <row r="4" spans="1:9" x14ac:dyDescent="0.3">
      <c r="A4" s="9" t="s">
        <v>47</v>
      </c>
      <c r="B4" s="12"/>
      <c r="C4" s="12"/>
      <c r="D4" s="12"/>
      <c r="E4" s="3"/>
      <c r="F4" s="3"/>
      <c r="G4" s="26"/>
      <c r="H4" s="27"/>
      <c r="I4" s="6"/>
    </row>
    <row r="5" spans="1:9" x14ac:dyDescent="0.3">
      <c r="A5" s="5" t="s">
        <v>46</v>
      </c>
      <c r="B5" s="12"/>
      <c r="C5" s="12"/>
      <c r="D5" s="12"/>
      <c r="E5" s="3"/>
      <c r="F5" s="16"/>
      <c r="G5" s="26"/>
      <c r="H5" s="27"/>
      <c r="I5" s="6"/>
    </row>
    <row r="6" spans="1:9" x14ac:dyDescent="0.3">
      <c r="A6" s="11" t="s">
        <v>45</v>
      </c>
      <c r="B6" s="12" t="s">
        <v>60</v>
      </c>
      <c r="C6" s="12">
        <v>75</v>
      </c>
      <c r="D6" s="12">
        <f>LOG10(C6)</f>
        <v>1.8750612633917001</v>
      </c>
      <c r="E6" s="3">
        <f>10^(0.453*D6+1.356)</f>
        <v>160.47328843638147</v>
      </c>
      <c r="F6" s="10">
        <v>166.25</v>
      </c>
      <c r="G6" s="27">
        <f>E6-F6</f>
        <v>-5.7767115636185338</v>
      </c>
      <c r="H6" s="27">
        <f>E6/F6*100-100</f>
        <v>-3.4747137224773184</v>
      </c>
      <c r="I6" s="6"/>
    </row>
    <row r="7" spans="1:9" x14ac:dyDescent="0.3">
      <c r="A7" s="19" t="s">
        <v>44</v>
      </c>
      <c r="B7" s="12" t="s">
        <v>61</v>
      </c>
      <c r="C7" s="12">
        <v>53.4</v>
      </c>
      <c r="D7" s="12">
        <f>LOG10(C7)</f>
        <v>1.7275412570285564</v>
      </c>
      <c r="E7" s="3">
        <f>10^(0.48*D7+1.371)</f>
        <v>158.56955352413576</v>
      </c>
      <c r="F7" s="10">
        <v>166.95</v>
      </c>
      <c r="G7" s="27">
        <f>E7-F7</f>
        <v>-8.3804464758642325</v>
      </c>
      <c r="H7" s="27">
        <f>E7/F7*100-100</f>
        <v>-5.019734337145394</v>
      </c>
      <c r="I7" s="6"/>
    </row>
    <row r="8" spans="1:9" x14ac:dyDescent="0.3">
      <c r="A8" s="19" t="s">
        <v>43</v>
      </c>
      <c r="B8" s="12"/>
      <c r="C8" s="12"/>
      <c r="D8" s="12"/>
      <c r="E8" s="3"/>
      <c r="F8" s="2"/>
      <c r="G8" s="26"/>
      <c r="H8" s="27"/>
      <c r="I8" s="6"/>
    </row>
    <row r="9" spans="1:9" x14ac:dyDescent="0.3">
      <c r="A9" s="19" t="s">
        <v>42</v>
      </c>
      <c r="B9" s="12"/>
      <c r="C9" s="12"/>
      <c r="D9" s="12"/>
      <c r="E9" s="3"/>
      <c r="F9" s="2"/>
      <c r="G9" s="26"/>
      <c r="H9" s="27"/>
      <c r="I9" s="6"/>
    </row>
    <row r="10" spans="1:9" x14ac:dyDescent="0.3">
      <c r="A10" s="19" t="s">
        <v>41</v>
      </c>
      <c r="B10" s="12"/>
      <c r="C10" s="12"/>
      <c r="D10" s="12"/>
      <c r="E10" s="3"/>
      <c r="F10" s="2"/>
      <c r="G10" s="26"/>
      <c r="H10" s="27"/>
      <c r="I10" s="6"/>
    </row>
    <row r="11" spans="1:9" x14ac:dyDescent="0.3">
      <c r="A11" s="19" t="s">
        <v>40</v>
      </c>
      <c r="B11" s="12" t="s">
        <v>61</v>
      </c>
      <c r="C11" s="12">
        <v>51.5</v>
      </c>
      <c r="D11" s="12">
        <f>LOG10(C11)</f>
        <v>1.711807229041191</v>
      </c>
      <c r="E11" s="3">
        <f>10^(0.48*D11+1.371)</f>
        <v>155.83588436390346</v>
      </c>
      <c r="F11" s="4">
        <v>161</v>
      </c>
      <c r="G11" s="27">
        <f>E11-F11</f>
        <v>-5.1641156360965397</v>
      </c>
      <c r="H11" s="27">
        <f>E11/F11*100-100</f>
        <v>-3.2075252398115168</v>
      </c>
      <c r="I11" s="6"/>
    </row>
    <row r="12" spans="1:9" x14ac:dyDescent="0.3">
      <c r="A12" s="11" t="s">
        <v>39</v>
      </c>
      <c r="B12" s="12"/>
      <c r="C12" s="12"/>
      <c r="D12" s="12"/>
      <c r="E12" s="3"/>
      <c r="F12" s="4"/>
      <c r="G12" s="26"/>
      <c r="H12" s="27"/>
      <c r="I12" s="6"/>
    </row>
    <row r="13" spans="1:9" x14ac:dyDescent="0.3">
      <c r="A13" s="11" t="s">
        <v>38</v>
      </c>
      <c r="B13" s="12"/>
      <c r="C13" s="12"/>
      <c r="D13" s="12"/>
      <c r="E13" s="3"/>
      <c r="F13" s="4"/>
      <c r="G13" s="26"/>
      <c r="H13" s="27"/>
      <c r="I13" s="6"/>
    </row>
    <row r="14" spans="1:9" x14ac:dyDescent="0.3">
      <c r="A14" s="18" t="s">
        <v>37</v>
      </c>
      <c r="B14" s="12" t="s">
        <v>61</v>
      </c>
      <c r="C14" s="12">
        <v>58.7</v>
      </c>
      <c r="D14" s="12">
        <f>LOG10(C14)</f>
        <v>1.7686381012476144</v>
      </c>
      <c r="E14" s="3">
        <f>10^(0.48*D14+1.371)</f>
        <v>165.93816705995579</v>
      </c>
      <c r="F14" s="4">
        <v>170.89999999999998</v>
      </c>
      <c r="G14" s="27">
        <f>E14-F14</f>
        <v>-4.9618329400441894</v>
      </c>
      <c r="H14" s="27">
        <f>E14/F14*100-100</f>
        <v>-2.9033545582470452</v>
      </c>
      <c r="I14" s="6"/>
    </row>
    <row r="15" spans="1:9" x14ac:dyDescent="0.3">
      <c r="A15" s="13" t="s">
        <v>36</v>
      </c>
      <c r="B15" s="12"/>
      <c r="C15" s="12"/>
      <c r="D15" s="12"/>
      <c r="E15" s="3"/>
      <c r="F15" s="4"/>
      <c r="G15" s="26"/>
      <c r="H15" s="27"/>
      <c r="I15" s="6"/>
    </row>
    <row r="16" spans="1:9" x14ac:dyDescent="0.3">
      <c r="A16" s="13" t="s">
        <v>35</v>
      </c>
      <c r="B16" s="12" t="s">
        <v>61</v>
      </c>
      <c r="C16" s="12">
        <v>53.3</v>
      </c>
      <c r="D16" s="12">
        <f>LOG10(C16)</f>
        <v>1.7267272090265722</v>
      </c>
      <c r="E16" s="3">
        <f>10^(0.48*D16+1.371)</f>
        <v>158.4269496292913</v>
      </c>
      <c r="F16" s="4">
        <v>162.80000000000001</v>
      </c>
      <c r="G16" s="27">
        <f>E16-F16</f>
        <v>-4.3730503707087109</v>
      </c>
      <c r="H16" s="27">
        <f>E16/F16*100-100</f>
        <v>-2.6861488763566967</v>
      </c>
      <c r="I16" s="6"/>
    </row>
    <row r="17" spans="1:9" x14ac:dyDescent="0.3">
      <c r="A17" s="13" t="s">
        <v>34</v>
      </c>
      <c r="B17" s="12"/>
      <c r="C17" s="12"/>
      <c r="D17" s="12"/>
      <c r="E17" s="3"/>
      <c r="F17" s="4"/>
      <c r="G17" s="26"/>
      <c r="H17" s="27"/>
      <c r="I17" s="6"/>
    </row>
    <row r="18" spans="1:9" x14ac:dyDescent="0.3">
      <c r="A18" s="11" t="s">
        <v>33</v>
      </c>
      <c r="B18" s="12" t="s">
        <v>60</v>
      </c>
      <c r="C18" s="12">
        <v>72.5</v>
      </c>
      <c r="D18" s="12">
        <f t="shared" ref="D18:D24" si="0">LOG10(C18)</f>
        <v>1.8603380065709938</v>
      </c>
      <c r="E18" s="3">
        <f>10^(0.453*D18+1.356)</f>
        <v>158.02766278547062</v>
      </c>
      <c r="F18" s="4">
        <v>160</v>
      </c>
      <c r="G18" s="27">
        <f t="shared" ref="G18:G24" si="1">E18-F18</f>
        <v>-1.9723372145293752</v>
      </c>
      <c r="H18" s="27">
        <f t="shared" ref="H18:H24" si="2">E18/F18*100-100</f>
        <v>-1.2327107590808595</v>
      </c>
      <c r="I18" s="6"/>
    </row>
    <row r="19" spans="1:9" x14ac:dyDescent="0.3">
      <c r="A19" s="13" t="s">
        <v>32</v>
      </c>
      <c r="B19" s="12" t="s">
        <v>61</v>
      </c>
      <c r="C19" s="12">
        <v>59.4</v>
      </c>
      <c r="D19" s="12">
        <f t="shared" si="0"/>
        <v>1.7737864449811935</v>
      </c>
      <c r="E19" s="3">
        <f>10^(0.48*D19+1.371)</f>
        <v>166.8850732123077</v>
      </c>
      <c r="F19" s="4">
        <v>174</v>
      </c>
      <c r="G19" s="27">
        <f t="shared" si="1"/>
        <v>-7.1149267876922977</v>
      </c>
      <c r="H19" s="27">
        <f t="shared" si="2"/>
        <v>-4.0890383837312072</v>
      </c>
      <c r="I19" s="6"/>
    </row>
    <row r="20" spans="1:9" x14ac:dyDescent="0.3">
      <c r="A20" s="11" t="s">
        <v>31</v>
      </c>
      <c r="B20" s="12" t="s">
        <v>60</v>
      </c>
      <c r="C20" s="12">
        <v>73.599999999999994</v>
      </c>
      <c r="D20" s="12">
        <f t="shared" si="0"/>
        <v>1.8668778143374989</v>
      </c>
      <c r="E20" s="3">
        <f>10^(0.453*D20+1.356)</f>
        <v>159.10933107719674</v>
      </c>
      <c r="F20" s="4">
        <v>165.1</v>
      </c>
      <c r="G20" s="27">
        <f t="shared" si="1"/>
        <v>-5.9906689228032519</v>
      </c>
      <c r="H20" s="27">
        <f t="shared" si="2"/>
        <v>-3.6285093414919771</v>
      </c>
      <c r="I20" s="6"/>
    </row>
    <row r="21" spans="1:9" x14ac:dyDescent="0.3">
      <c r="A21" s="11" t="s">
        <v>30</v>
      </c>
      <c r="B21" s="12" t="s">
        <v>60</v>
      </c>
      <c r="C21" s="12">
        <v>73.5</v>
      </c>
      <c r="D21" s="12">
        <f t="shared" si="0"/>
        <v>1.866287339084195</v>
      </c>
      <c r="E21" s="3">
        <f>10^(0.453*D21+1.356)</f>
        <v>159.01136459671798</v>
      </c>
      <c r="F21" s="4">
        <v>165.05</v>
      </c>
      <c r="G21" s="27">
        <f t="shared" si="1"/>
        <v>-6.0386354032820293</v>
      </c>
      <c r="H21" s="27">
        <f t="shared" si="2"/>
        <v>-3.6586703443090158</v>
      </c>
      <c r="I21" s="6"/>
    </row>
    <row r="22" spans="1:9" x14ac:dyDescent="0.3">
      <c r="A22" s="13" t="s">
        <v>29</v>
      </c>
      <c r="B22" s="12" t="s">
        <v>61</v>
      </c>
      <c r="C22" s="12">
        <v>54.8</v>
      </c>
      <c r="D22" s="12">
        <f t="shared" si="0"/>
        <v>1.7387805584843692</v>
      </c>
      <c r="E22" s="3">
        <f>10^(0.48*D22+1.371)</f>
        <v>160.55161113652048</v>
      </c>
      <c r="F22" s="4">
        <v>164.3</v>
      </c>
      <c r="G22" s="27">
        <f t="shared" si="1"/>
        <v>-3.7483888634795335</v>
      </c>
      <c r="H22" s="27">
        <f t="shared" si="2"/>
        <v>-2.281429618672874</v>
      </c>
      <c r="I22" s="6"/>
    </row>
    <row r="23" spans="1:9" x14ac:dyDescent="0.3">
      <c r="A23" s="11" t="s">
        <v>28</v>
      </c>
      <c r="B23" s="12" t="s">
        <v>61</v>
      </c>
      <c r="C23" s="12">
        <v>53.1</v>
      </c>
      <c r="D23" s="12">
        <f t="shared" si="0"/>
        <v>1.725094521081469</v>
      </c>
      <c r="E23" s="3">
        <f>10^(0.48*D23+1.371)</f>
        <v>158.14132386048382</v>
      </c>
      <c r="F23" s="4">
        <v>166.3</v>
      </c>
      <c r="G23" s="27">
        <f t="shared" si="1"/>
        <v>-8.1586761395161886</v>
      </c>
      <c r="H23" s="27">
        <f t="shared" si="2"/>
        <v>-4.9059988812484647</v>
      </c>
      <c r="I23" s="6"/>
    </row>
    <row r="24" spans="1:9" x14ac:dyDescent="0.3">
      <c r="A24" s="11" t="s">
        <v>27</v>
      </c>
      <c r="B24" s="12" t="s">
        <v>61</v>
      </c>
      <c r="C24" s="12">
        <v>54.1</v>
      </c>
      <c r="D24" s="12">
        <f t="shared" si="0"/>
        <v>1.7331972651065695</v>
      </c>
      <c r="E24" s="3">
        <f>10^(0.48*D24+1.371)</f>
        <v>159.56391639509772</v>
      </c>
      <c r="F24" s="4">
        <v>163.6</v>
      </c>
      <c r="G24" s="27">
        <f t="shared" si="1"/>
        <v>-4.0360836049022737</v>
      </c>
      <c r="H24" s="27">
        <f t="shared" si="2"/>
        <v>-2.4670437682776765</v>
      </c>
      <c r="I24" s="6"/>
    </row>
    <row r="25" spans="1:9" ht="17.399999999999999" x14ac:dyDescent="0.3">
      <c r="A25" s="5" t="s">
        <v>26</v>
      </c>
      <c r="B25" s="12"/>
      <c r="C25" s="12"/>
      <c r="D25" s="12"/>
      <c r="E25" s="3"/>
      <c r="F25" s="4"/>
      <c r="G25" s="26"/>
      <c r="H25" s="27"/>
      <c r="I25" s="6"/>
    </row>
    <row r="26" spans="1:9" x14ac:dyDescent="0.3">
      <c r="A26" s="17" t="s">
        <v>25</v>
      </c>
      <c r="B26" s="12"/>
      <c r="C26" s="12"/>
      <c r="D26" s="12"/>
      <c r="E26" s="3"/>
      <c r="F26" s="4"/>
      <c r="G26" s="26"/>
      <c r="H26" s="27"/>
      <c r="I26" s="6"/>
    </row>
    <row r="27" spans="1:9" x14ac:dyDescent="0.3">
      <c r="A27" s="11" t="s">
        <v>24</v>
      </c>
      <c r="B27" s="12"/>
      <c r="C27" s="12"/>
      <c r="D27" s="12"/>
      <c r="E27" s="3"/>
      <c r="F27" s="4"/>
      <c r="G27" s="26"/>
      <c r="H27" s="27"/>
      <c r="I27" s="6"/>
    </row>
    <row r="28" spans="1:9" x14ac:dyDescent="0.3">
      <c r="A28" s="15" t="s">
        <v>23</v>
      </c>
      <c r="B28" s="12" t="s">
        <v>68</v>
      </c>
      <c r="C28" s="12">
        <v>458</v>
      </c>
      <c r="D28" s="12">
        <f>LOG10(C28)</f>
        <v>2.6608654780038692</v>
      </c>
      <c r="E28" s="3">
        <f>10^(0.65*D28+0.493)</f>
        <v>166.94082703911783</v>
      </c>
      <c r="F28" s="4">
        <v>170</v>
      </c>
      <c r="G28" s="27">
        <f>E28-F28</f>
        <v>-3.0591729608821652</v>
      </c>
      <c r="H28" s="27">
        <f>E28/F28*100-100</f>
        <v>-1.7995135064012686</v>
      </c>
      <c r="I28" s="6"/>
    </row>
    <row r="29" spans="1:9" x14ac:dyDescent="0.3">
      <c r="A29" s="15" t="s">
        <v>22</v>
      </c>
      <c r="B29" s="12"/>
      <c r="C29" s="12"/>
      <c r="D29" s="12"/>
      <c r="E29" s="3"/>
      <c r="F29" s="4"/>
      <c r="G29" s="26"/>
      <c r="H29" s="27"/>
      <c r="I29" s="6"/>
    </row>
    <row r="30" spans="1:9" x14ac:dyDescent="0.3">
      <c r="A30" s="15" t="s">
        <v>21</v>
      </c>
      <c r="B30" s="12" t="s">
        <v>68</v>
      </c>
      <c r="C30" s="12">
        <v>450</v>
      </c>
      <c r="D30" s="12">
        <f>LOG10(C30)</f>
        <v>2.6532125137753435</v>
      </c>
      <c r="E30" s="3">
        <f>10^(0.65*D30+0.493)</f>
        <v>165.03958919613103</v>
      </c>
      <c r="F30" s="4">
        <v>167.8</v>
      </c>
      <c r="G30" s="27">
        <f>E30-F30</f>
        <v>-2.7604108038689787</v>
      </c>
      <c r="H30" s="27">
        <f>E30/F30*100-100</f>
        <v>-1.6450600738194225</v>
      </c>
      <c r="I30" s="6"/>
    </row>
    <row r="31" spans="1:9" x14ac:dyDescent="0.3">
      <c r="A31" s="15" t="s">
        <v>20</v>
      </c>
      <c r="B31" s="12"/>
      <c r="C31" s="12"/>
      <c r="D31" s="12"/>
      <c r="E31" s="3"/>
      <c r="F31" s="4"/>
      <c r="G31" s="26"/>
      <c r="H31" s="27"/>
      <c r="I31" s="6"/>
    </row>
    <row r="32" spans="1:9" x14ac:dyDescent="0.3">
      <c r="A32" s="15" t="s">
        <v>19</v>
      </c>
      <c r="B32" s="12" t="s">
        <v>55</v>
      </c>
      <c r="C32" s="12">
        <v>336</v>
      </c>
      <c r="D32" s="12">
        <f t="shared" ref="D32:D40" si="3">LOG10(C32)</f>
        <v>2.5263392773898441</v>
      </c>
      <c r="E32" s="3">
        <f t="shared" ref="E32:E37" si="4">10^(0.606*D32+0.657)</f>
        <v>154.15641503988968</v>
      </c>
      <c r="F32" s="4">
        <v>157.9</v>
      </c>
      <c r="G32" s="27">
        <f t="shared" ref="G32:G37" si="5">E32-F32</f>
        <v>-3.7435849601103257</v>
      </c>
      <c r="H32" s="27">
        <f t="shared" ref="H32:H37" si="6">E32/F32*100-100</f>
        <v>-2.3708581127994393</v>
      </c>
      <c r="I32" s="6"/>
    </row>
    <row r="33" spans="1:9" x14ac:dyDescent="0.3">
      <c r="A33" s="15" t="s">
        <v>18</v>
      </c>
      <c r="B33" s="12" t="s">
        <v>55</v>
      </c>
      <c r="C33" s="12">
        <v>378</v>
      </c>
      <c r="D33" s="12">
        <f t="shared" si="3"/>
        <v>2.5774917998372255</v>
      </c>
      <c r="E33" s="3">
        <f t="shared" si="4"/>
        <v>165.56175854826066</v>
      </c>
      <c r="F33" s="10">
        <v>171.7</v>
      </c>
      <c r="G33" s="27">
        <f t="shared" si="5"/>
        <v>-6.1382414517393329</v>
      </c>
      <c r="H33" s="27">
        <f t="shared" si="6"/>
        <v>-3.574980461117832</v>
      </c>
      <c r="I33" s="6"/>
    </row>
    <row r="34" spans="1:9" x14ac:dyDescent="0.3">
      <c r="A34" s="15" t="s">
        <v>17</v>
      </c>
      <c r="B34" s="12" t="s">
        <v>55</v>
      </c>
      <c r="C34" s="12">
        <v>325</v>
      </c>
      <c r="D34" s="12">
        <f t="shared" si="3"/>
        <v>2.5118833609788744</v>
      </c>
      <c r="E34" s="3">
        <f t="shared" si="4"/>
        <v>151.0780312507699</v>
      </c>
      <c r="F34" s="10">
        <v>154.30000000000001</v>
      </c>
      <c r="G34" s="27">
        <f t="shared" si="5"/>
        <v>-3.2219687492301148</v>
      </c>
      <c r="H34" s="27">
        <f t="shared" si="6"/>
        <v>-2.0881197337849073</v>
      </c>
      <c r="I34" s="6"/>
    </row>
    <row r="35" spans="1:9" x14ac:dyDescent="0.3">
      <c r="A35" s="15" t="s">
        <v>16</v>
      </c>
      <c r="B35" s="12" t="s">
        <v>55</v>
      </c>
      <c r="C35" s="12">
        <v>356</v>
      </c>
      <c r="D35" s="12">
        <f t="shared" si="3"/>
        <v>2.5514499979728753</v>
      </c>
      <c r="E35" s="3">
        <f t="shared" si="4"/>
        <v>159.65359373522622</v>
      </c>
      <c r="F35" s="4">
        <v>164.5</v>
      </c>
      <c r="G35" s="27">
        <f t="shared" si="5"/>
        <v>-4.8464062647737762</v>
      </c>
      <c r="H35" s="27">
        <f t="shared" si="6"/>
        <v>-2.9461436260022964</v>
      </c>
      <c r="I35" s="6"/>
    </row>
    <row r="36" spans="1:9" x14ac:dyDescent="0.3">
      <c r="A36" s="15" t="s">
        <v>15</v>
      </c>
      <c r="B36" s="12" t="s">
        <v>55</v>
      </c>
      <c r="C36" s="12">
        <v>351</v>
      </c>
      <c r="D36" s="12">
        <f t="shared" si="3"/>
        <v>2.5453071164658239</v>
      </c>
      <c r="E36" s="3">
        <f t="shared" si="4"/>
        <v>158.29095984493938</v>
      </c>
      <c r="F36" s="4">
        <v>162.80000000000001</v>
      </c>
      <c r="G36" s="27">
        <f t="shared" si="5"/>
        <v>-4.5090401550606316</v>
      </c>
      <c r="H36" s="27">
        <f t="shared" si="6"/>
        <v>-2.7696806849266835</v>
      </c>
      <c r="I36" s="6"/>
    </row>
    <row r="37" spans="1:9" x14ac:dyDescent="0.3">
      <c r="A37" s="15" t="s">
        <v>14</v>
      </c>
      <c r="B37" s="12" t="s">
        <v>55</v>
      </c>
      <c r="C37" s="12">
        <v>368</v>
      </c>
      <c r="D37" s="12">
        <f t="shared" si="3"/>
        <v>2.5658478186735176</v>
      </c>
      <c r="E37" s="3">
        <f t="shared" si="4"/>
        <v>162.89350873040621</v>
      </c>
      <c r="F37" s="4">
        <v>168.4</v>
      </c>
      <c r="G37" s="27">
        <f t="shared" si="5"/>
        <v>-5.5064912695937949</v>
      </c>
      <c r="H37" s="27">
        <f t="shared" si="6"/>
        <v>-3.2698879273122259</v>
      </c>
      <c r="I37" s="6"/>
    </row>
    <row r="38" spans="1:9" x14ac:dyDescent="0.3">
      <c r="A38" s="15" t="s">
        <v>13</v>
      </c>
      <c r="B38" s="12" t="s">
        <v>67</v>
      </c>
      <c r="C38" s="12">
        <v>351</v>
      </c>
      <c r="D38" s="12">
        <f t="shared" si="3"/>
        <v>2.5453071164658239</v>
      </c>
      <c r="E38" s="12" t="s">
        <v>10</v>
      </c>
      <c r="F38" s="4">
        <v>162.30000000000001</v>
      </c>
      <c r="G38" s="27"/>
      <c r="H38" s="27"/>
      <c r="I38" s="6" t="s">
        <v>66</v>
      </c>
    </row>
    <row r="39" spans="1:9" x14ac:dyDescent="0.3">
      <c r="A39" s="15" t="s">
        <v>12</v>
      </c>
      <c r="B39" s="12" t="s">
        <v>67</v>
      </c>
      <c r="C39" s="12">
        <v>327</v>
      </c>
      <c r="D39" s="12">
        <f t="shared" si="3"/>
        <v>2.514547752660286</v>
      </c>
      <c r="E39" s="12" t="s">
        <v>10</v>
      </c>
      <c r="F39" s="4">
        <v>153.69999999999999</v>
      </c>
      <c r="G39" s="27"/>
      <c r="H39" s="27"/>
      <c r="I39" s="6" t="s">
        <v>66</v>
      </c>
    </row>
    <row r="40" spans="1:9" x14ac:dyDescent="0.3">
      <c r="A40" s="5" t="s">
        <v>11</v>
      </c>
      <c r="B40" s="12" t="s">
        <v>67</v>
      </c>
      <c r="C40" s="12">
        <v>357</v>
      </c>
      <c r="D40" s="12">
        <f t="shared" si="3"/>
        <v>2.5526682161121932</v>
      </c>
      <c r="E40" s="12" t="s">
        <v>10</v>
      </c>
      <c r="F40" s="4">
        <v>164.5</v>
      </c>
      <c r="G40" s="27"/>
      <c r="H40" s="27"/>
      <c r="I40" s="6" t="s">
        <v>66</v>
      </c>
    </row>
    <row r="41" spans="1:9" x14ac:dyDescent="0.3">
      <c r="A41" s="11" t="s">
        <v>251</v>
      </c>
      <c r="B41" s="12" t="s">
        <v>58</v>
      </c>
      <c r="C41" s="12" t="s">
        <v>65</v>
      </c>
      <c r="D41" s="12" t="s">
        <v>64</v>
      </c>
      <c r="E41" s="3">
        <v>165.4</v>
      </c>
      <c r="F41" s="14">
        <v>173.67500000000001</v>
      </c>
      <c r="G41" s="27">
        <f t="shared" ref="G41:G47" si="7">E41-F41</f>
        <v>-8.2750000000000057</v>
      </c>
      <c r="H41" s="27">
        <f t="shared" ref="H41:H47" si="8">E41/F41*100-100</f>
        <v>-4.7646466100475067</v>
      </c>
      <c r="I41" s="6"/>
    </row>
    <row r="42" spans="1:9" x14ac:dyDescent="0.3">
      <c r="A42" s="13" t="s">
        <v>252</v>
      </c>
      <c r="B42" s="12" t="s">
        <v>58</v>
      </c>
      <c r="C42" s="12" t="s">
        <v>63</v>
      </c>
      <c r="D42" s="12" t="s">
        <v>62</v>
      </c>
      <c r="E42" s="3">
        <v>157.6</v>
      </c>
      <c r="F42" s="4">
        <v>161.30000000000001</v>
      </c>
      <c r="G42" s="27">
        <f t="shared" si="7"/>
        <v>-3.7000000000000171</v>
      </c>
      <c r="H42" s="27">
        <f t="shared" si="8"/>
        <v>-2.2938623682579191</v>
      </c>
      <c r="I42" s="6"/>
    </row>
    <row r="43" spans="1:9" x14ac:dyDescent="0.3">
      <c r="A43" s="11" t="s">
        <v>253</v>
      </c>
      <c r="B43" s="12" t="s">
        <v>60</v>
      </c>
      <c r="C43" s="12">
        <v>82.5</v>
      </c>
      <c r="D43" s="12">
        <f>LOG10(C43)</f>
        <v>1.916453948549925</v>
      </c>
      <c r="E43" s="3">
        <f>10^(0.453*D43+1.356)</f>
        <v>167.55355189657357</v>
      </c>
      <c r="F43" s="4">
        <v>175.55</v>
      </c>
      <c r="G43" s="27">
        <f t="shared" si="7"/>
        <v>-7.9964481034264452</v>
      </c>
      <c r="H43" s="27">
        <f t="shared" si="8"/>
        <v>-4.5550829412853631</v>
      </c>
      <c r="I43" s="6"/>
    </row>
    <row r="44" spans="1:9" x14ac:dyDescent="0.3">
      <c r="A44" s="11" t="s">
        <v>254</v>
      </c>
      <c r="B44" s="12" t="s">
        <v>61</v>
      </c>
      <c r="C44" s="12">
        <v>61.9</v>
      </c>
      <c r="D44" s="12">
        <f>LOG10(C44)</f>
        <v>1.7916906490201179</v>
      </c>
      <c r="E44" s="3">
        <f>10^(0.48*D44+1.371)</f>
        <v>170.22036268771245</v>
      </c>
      <c r="F44" s="4">
        <v>175.27407499999998</v>
      </c>
      <c r="G44" s="27">
        <f t="shared" si="7"/>
        <v>-5.05371231228753</v>
      </c>
      <c r="H44" s="27">
        <f t="shared" si="8"/>
        <v>-2.883319916129949</v>
      </c>
      <c r="I44" s="6"/>
    </row>
    <row r="45" spans="1:9" x14ac:dyDescent="0.3">
      <c r="A45" s="11" t="s">
        <v>255</v>
      </c>
      <c r="B45" s="12" t="s">
        <v>60</v>
      </c>
      <c r="C45" s="12">
        <v>85.6</v>
      </c>
      <c r="D45" s="12">
        <f>LOG10(C45)</f>
        <v>1.9324737646771533</v>
      </c>
      <c r="E45" s="3">
        <f>10^(0.453*D45+1.356)</f>
        <v>170.37686209803479</v>
      </c>
      <c r="F45" s="4">
        <v>177.8</v>
      </c>
      <c r="G45" s="27">
        <f t="shared" si="7"/>
        <v>-7.4231379019652195</v>
      </c>
      <c r="H45" s="27">
        <f t="shared" si="8"/>
        <v>-4.1749931957059658</v>
      </c>
      <c r="I45" s="6"/>
    </row>
    <row r="46" spans="1:9" x14ac:dyDescent="0.3">
      <c r="A46" s="11" t="s">
        <v>256</v>
      </c>
      <c r="B46" s="12" t="s">
        <v>59</v>
      </c>
      <c r="C46" s="12">
        <v>82.5</v>
      </c>
      <c r="D46" s="12">
        <v>1.9164000000000001</v>
      </c>
      <c r="E46" s="3">
        <v>167.5</v>
      </c>
      <c r="F46" s="4">
        <v>173.64999999999998</v>
      </c>
      <c r="G46" s="27">
        <f t="shared" si="7"/>
        <v>-6.1499999999999773</v>
      </c>
      <c r="H46" s="27">
        <f t="shared" si="8"/>
        <v>-3.541606680103655</v>
      </c>
      <c r="I46" s="6"/>
    </row>
    <row r="47" spans="1:9" x14ac:dyDescent="0.3">
      <c r="A47" s="11" t="s">
        <v>257</v>
      </c>
      <c r="B47" s="12" t="s">
        <v>58</v>
      </c>
      <c r="C47" s="12" t="s">
        <v>57</v>
      </c>
      <c r="D47" s="12" t="s">
        <v>56</v>
      </c>
      <c r="E47" s="3">
        <v>155.4</v>
      </c>
      <c r="F47" s="10">
        <v>159.80000000000001</v>
      </c>
      <c r="G47" s="27">
        <f t="shared" si="7"/>
        <v>-4.4000000000000057</v>
      </c>
      <c r="H47" s="27">
        <f t="shared" si="8"/>
        <v>-2.7534418022528229</v>
      </c>
      <c r="I47" s="6"/>
    </row>
    <row r="48" spans="1:9" x14ac:dyDescent="0.3">
      <c r="A48" s="9" t="s">
        <v>2</v>
      </c>
      <c r="B48" s="12"/>
      <c r="C48" s="12"/>
      <c r="D48" s="12"/>
      <c r="E48" s="3"/>
      <c r="F48" s="7"/>
      <c r="G48" s="26"/>
      <c r="H48" s="27"/>
      <c r="I48" s="6"/>
    </row>
    <row r="49" spans="1:9" x14ac:dyDescent="0.3">
      <c r="A49" s="5" t="s">
        <v>1</v>
      </c>
      <c r="B49" s="12" t="s">
        <v>55</v>
      </c>
      <c r="C49" s="12">
        <v>373</v>
      </c>
      <c r="D49" s="12">
        <f>LOG10(C49)</f>
        <v>2.5717088318086878</v>
      </c>
      <c r="E49" s="3">
        <f>10^(0.606*D49+0.657)</f>
        <v>164.23115684869691</v>
      </c>
      <c r="F49" s="4">
        <v>175.3</v>
      </c>
      <c r="G49" s="27">
        <f>E49-F49</f>
        <v>-11.068843151303099</v>
      </c>
      <c r="H49" s="27">
        <f>E49/F49*100-100</f>
        <v>-6.314228837024018</v>
      </c>
      <c r="I49" s="6"/>
    </row>
    <row r="50" spans="1:9" x14ac:dyDescent="0.3">
      <c r="A50" s="11" t="s">
        <v>259</v>
      </c>
      <c r="B50" s="12" t="s">
        <v>258</v>
      </c>
      <c r="E50" s="16">
        <v>165.1</v>
      </c>
      <c r="F50" s="4">
        <v>165.1</v>
      </c>
      <c r="G50" s="12">
        <v>0</v>
      </c>
      <c r="H50" s="12">
        <v>0</v>
      </c>
    </row>
    <row r="51" spans="1:9" x14ac:dyDescent="0.3">
      <c r="A51" s="6"/>
      <c r="B51" s="24" t="s">
        <v>54</v>
      </c>
      <c r="C51" s="12"/>
      <c r="D51" s="12"/>
      <c r="F51" s="12"/>
      <c r="G51" s="26"/>
      <c r="H51" s="27"/>
      <c r="I51" s="6"/>
    </row>
    <row r="52" spans="1:9" x14ac:dyDescent="0.3">
      <c r="A52" s="6"/>
      <c r="B52" s="24" t="s">
        <v>262</v>
      </c>
      <c r="C52" s="12"/>
      <c r="D52" s="12"/>
      <c r="F52" s="12"/>
      <c r="G52" s="26"/>
      <c r="H52" s="27"/>
      <c r="I52" s="6"/>
    </row>
    <row r="53" spans="1:9" x14ac:dyDescent="0.3">
      <c r="A53" s="32" t="s">
        <v>78</v>
      </c>
      <c r="C53" s="12"/>
      <c r="D53" s="12"/>
      <c r="E53" s="12">
        <v>161.9</v>
      </c>
      <c r="F53" s="12">
        <v>166.8</v>
      </c>
      <c r="G53" s="27">
        <f>E53-F53</f>
        <v>-4.9000000000000057</v>
      </c>
      <c r="H53" s="27">
        <f>E53/F53*100-100</f>
        <v>-2.9376498800959325</v>
      </c>
      <c r="I53" s="6"/>
    </row>
  </sheetData>
  <pageMargins left="0.7" right="0.7" top="0.75" bottom="0.75" header="0.3" footer="0.3"/>
  <pageSetup paperSize="9" orientation="portrait" r:id="rId1"/>
  <ignoredErrors>
    <ignoredError sqref="E4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zoomScaleNormal="100" workbookViewId="0">
      <selection activeCell="D80" sqref="D80"/>
    </sheetView>
  </sheetViews>
  <sheetFormatPr defaultRowHeight="13.8" x14ac:dyDescent="0.25"/>
  <cols>
    <col min="1" max="1" width="22.109375" style="6" customWidth="1"/>
    <col min="2" max="2" width="13.88671875" style="6" customWidth="1"/>
    <col min="3" max="3" width="15.109375" style="6" customWidth="1"/>
    <col min="4" max="4" width="11.21875" style="6" customWidth="1"/>
    <col min="5" max="5" width="9.77734375" style="6" customWidth="1"/>
    <col min="6" max="6" width="25.6640625" style="6" customWidth="1"/>
    <col min="7" max="7" width="19" style="6" customWidth="1"/>
    <col min="8" max="8" width="16.44140625" style="6" customWidth="1"/>
    <col min="9" max="9" width="11" style="6" customWidth="1"/>
    <col min="10" max="10" width="10.44140625" style="6" customWidth="1"/>
    <col min="11" max="11" width="22.6640625" style="6" customWidth="1"/>
    <col min="12" max="12" width="21.109375" style="6" customWidth="1"/>
    <col min="13" max="13" width="19.44140625" style="6" customWidth="1"/>
    <col min="14" max="16384" width="8.88671875" style="6"/>
  </cols>
  <sheetData>
    <row r="1" spans="1:13" ht="21" customHeight="1" x14ac:dyDescent="0.3">
      <c r="A1" s="85" t="s">
        <v>271</v>
      </c>
      <c r="B1" s="85"/>
      <c r="C1" s="85"/>
      <c r="D1" s="85"/>
      <c r="E1" s="85"/>
      <c r="F1" s="85"/>
      <c r="G1" s="85"/>
      <c r="H1" s="85"/>
      <c r="I1" s="85"/>
      <c r="J1" s="85"/>
      <c r="K1" s="85"/>
      <c r="L1" s="85"/>
    </row>
    <row r="2" spans="1:13" s="87" customFormat="1" ht="6.6" customHeight="1" x14ac:dyDescent="0.3">
      <c r="A2" s="86"/>
      <c r="B2" s="86"/>
      <c r="C2" s="86"/>
      <c r="D2" s="86"/>
      <c r="E2" s="86"/>
      <c r="F2" s="86"/>
      <c r="G2" s="86"/>
      <c r="H2" s="86"/>
      <c r="I2" s="86"/>
      <c r="J2" s="86"/>
      <c r="K2" s="86"/>
      <c r="L2" s="86"/>
      <c r="M2" s="86"/>
    </row>
    <row r="3" spans="1:13" ht="30.6" x14ac:dyDescent="0.25">
      <c r="A3" s="71" t="s">
        <v>81</v>
      </c>
      <c r="B3" s="71" t="s">
        <v>53</v>
      </c>
      <c r="C3" s="69" t="s">
        <v>175</v>
      </c>
      <c r="D3" s="71" t="s">
        <v>72</v>
      </c>
      <c r="E3" s="71" t="s">
        <v>69</v>
      </c>
      <c r="F3" s="71" t="s">
        <v>265</v>
      </c>
      <c r="G3" s="71" t="s">
        <v>51</v>
      </c>
      <c r="H3" s="69" t="s">
        <v>50</v>
      </c>
      <c r="I3" s="69" t="s">
        <v>70</v>
      </c>
      <c r="J3" s="70" t="s">
        <v>69</v>
      </c>
      <c r="K3" s="71" t="s">
        <v>265</v>
      </c>
      <c r="L3" s="72" t="s">
        <v>150</v>
      </c>
      <c r="M3" s="73" t="s">
        <v>151</v>
      </c>
    </row>
    <row r="4" spans="1:13" x14ac:dyDescent="0.25">
      <c r="A4" s="33" t="s">
        <v>148</v>
      </c>
      <c r="B4" s="7">
        <v>46.4</v>
      </c>
      <c r="C4" s="8">
        <v>46.4</v>
      </c>
      <c r="D4" s="8">
        <v>0</v>
      </c>
      <c r="E4" s="8">
        <v>0</v>
      </c>
      <c r="F4" s="16" t="s">
        <v>0</v>
      </c>
      <c r="G4" s="7"/>
      <c r="H4" s="7"/>
      <c r="I4" s="20"/>
      <c r="J4" s="20"/>
      <c r="K4" s="12"/>
      <c r="L4" s="16" t="s">
        <v>152</v>
      </c>
      <c r="M4" s="34" t="s">
        <v>153</v>
      </c>
    </row>
    <row r="5" spans="1:13" x14ac:dyDescent="0.25">
      <c r="A5" s="15" t="s">
        <v>83</v>
      </c>
      <c r="B5" s="16">
        <v>47.6</v>
      </c>
      <c r="C5" s="8">
        <v>47.6</v>
      </c>
      <c r="D5" s="8">
        <v>0</v>
      </c>
      <c r="E5" s="8">
        <v>0</v>
      </c>
      <c r="F5" s="7" t="s">
        <v>0</v>
      </c>
      <c r="G5" s="8">
        <v>116</v>
      </c>
      <c r="H5" s="8">
        <v>129.53439498411586</v>
      </c>
      <c r="I5" s="8">
        <v>13.534394984115863</v>
      </c>
      <c r="J5" s="8">
        <v>11.667581882858503</v>
      </c>
      <c r="K5" s="12" t="s">
        <v>68</v>
      </c>
      <c r="L5" s="16" t="s">
        <v>152</v>
      </c>
      <c r="M5" s="34" t="s">
        <v>154</v>
      </c>
    </row>
    <row r="6" spans="1:13" x14ac:dyDescent="0.25">
      <c r="A6" s="5" t="s">
        <v>84</v>
      </c>
      <c r="B6" s="8">
        <v>43.412986445845199</v>
      </c>
      <c r="C6" s="8">
        <v>43.4</v>
      </c>
      <c r="D6" s="8">
        <v>0</v>
      </c>
      <c r="E6" s="8">
        <v>0</v>
      </c>
      <c r="F6" s="16" t="s">
        <v>149</v>
      </c>
      <c r="G6" s="7"/>
      <c r="H6" s="8"/>
      <c r="I6" s="8"/>
      <c r="J6" s="8"/>
      <c r="K6" s="12"/>
      <c r="L6" s="16" t="s">
        <v>152</v>
      </c>
      <c r="M6" s="34" t="s">
        <v>154</v>
      </c>
    </row>
    <row r="7" spans="1:13" x14ac:dyDescent="0.25">
      <c r="A7" s="15" t="s">
        <v>85</v>
      </c>
      <c r="B7" s="8">
        <v>33.515874059332397</v>
      </c>
      <c r="C7" s="8">
        <v>41.777171752620809</v>
      </c>
      <c r="D7" s="8">
        <v>8.2612976932884123</v>
      </c>
      <c r="E7" s="8">
        <v>24.648910181079039</v>
      </c>
      <c r="F7" s="7" t="s">
        <v>168</v>
      </c>
      <c r="G7" s="8">
        <v>137</v>
      </c>
      <c r="H7" s="8">
        <v>144.04240432047953</v>
      </c>
      <c r="I7" s="8">
        <v>7.0424043204795339</v>
      </c>
      <c r="J7" s="8">
        <v>5.1404411098390757</v>
      </c>
      <c r="K7" s="12" t="s">
        <v>68</v>
      </c>
      <c r="L7" s="16" t="s">
        <v>152</v>
      </c>
      <c r="M7" s="34" t="s">
        <v>154</v>
      </c>
    </row>
    <row r="8" spans="1:13" x14ac:dyDescent="0.25">
      <c r="A8" s="15" t="s">
        <v>87</v>
      </c>
      <c r="B8" s="8">
        <v>40.864651054398998</v>
      </c>
      <c r="C8" s="8">
        <v>40.9</v>
      </c>
      <c r="D8" s="8">
        <v>0</v>
      </c>
      <c r="E8" s="8">
        <v>0</v>
      </c>
      <c r="F8" s="7" t="s">
        <v>149</v>
      </c>
      <c r="G8" s="7"/>
      <c r="H8" s="8"/>
      <c r="I8" s="8"/>
      <c r="J8" s="8"/>
      <c r="K8" s="12"/>
      <c r="L8" s="16" t="s">
        <v>152</v>
      </c>
      <c r="M8" s="34" t="s">
        <v>154</v>
      </c>
    </row>
    <row r="9" spans="1:13" x14ac:dyDescent="0.25">
      <c r="A9" s="15" t="s">
        <v>88</v>
      </c>
      <c r="B9" s="8">
        <v>51.583104321380397</v>
      </c>
      <c r="C9" s="8">
        <v>51.6</v>
      </c>
      <c r="D9" s="8">
        <v>0</v>
      </c>
      <c r="E9" s="8">
        <v>0</v>
      </c>
      <c r="F9" s="16" t="s">
        <v>149</v>
      </c>
      <c r="G9" s="7"/>
      <c r="H9" s="8"/>
      <c r="I9" s="8"/>
      <c r="J9" s="8"/>
      <c r="K9" s="12"/>
      <c r="L9" s="16" t="s">
        <v>152</v>
      </c>
      <c r="M9" s="34" t="s">
        <v>154</v>
      </c>
    </row>
    <row r="10" spans="1:13" x14ac:dyDescent="0.25">
      <c r="A10" s="15" t="s">
        <v>89</v>
      </c>
      <c r="B10" s="8">
        <v>23.991424565869501</v>
      </c>
      <c r="C10" s="8">
        <v>24.135399999999997</v>
      </c>
      <c r="D10" s="8">
        <v>0.14397543413049618</v>
      </c>
      <c r="E10" s="8">
        <v>0.60011206810669104</v>
      </c>
      <c r="F10" s="7" t="s">
        <v>76</v>
      </c>
      <c r="G10" s="7"/>
      <c r="H10" s="8"/>
      <c r="I10" s="8"/>
      <c r="J10" s="8"/>
      <c r="K10" s="12"/>
      <c r="L10" s="16" t="s">
        <v>152</v>
      </c>
      <c r="M10" s="34" t="s">
        <v>155</v>
      </c>
    </row>
    <row r="11" spans="1:13" x14ac:dyDescent="0.25">
      <c r="A11" s="15" t="s">
        <v>90</v>
      </c>
      <c r="B11" s="16">
        <v>29.1</v>
      </c>
      <c r="C11" s="8">
        <v>32.643599999999999</v>
      </c>
      <c r="D11" s="8">
        <v>3.5435999999999979</v>
      </c>
      <c r="E11" s="8">
        <v>12.177319587628858</v>
      </c>
      <c r="F11" s="7" t="s">
        <v>76</v>
      </c>
      <c r="G11" s="8">
        <v>110</v>
      </c>
      <c r="H11" s="8">
        <v>125.42505795848342</v>
      </c>
      <c r="I11" s="8">
        <v>15.425057958483421</v>
      </c>
      <c r="J11" s="8">
        <v>14.022779962257657</v>
      </c>
      <c r="K11" s="12" t="s">
        <v>165</v>
      </c>
      <c r="L11" s="16" t="s">
        <v>152</v>
      </c>
      <c r="M11" s="34" t="s">
        <v>155</v>
      </c>
    </row>
    <row r="12" spans="1:13" x14ac:dyDescent="0.25">
      <c r="A12" s="15" t="s">
        <v>91</v>
      </c>
      <c r="B12" s="16">
        <v>27.6</v>
      </c>
      <c r="C12" s="8">
        <v>30.180699999999995</v>
      </c>
      <c r="D12" s="8">
        <v>2.5806999999999931</v>
      </c>
      <c r="E12" s="8">
        <v>9.3503623188405545</v>
      </c>
      <c r="F12" s="7" t="s">
        <v>76</v>
      </c>
      <c r="G12" s="7"/>
      <c r="H12" s="8"/>
      <c r="I12" s="8"/>
      <c r="J12" s="8"/>
      <c r="K12" s="12"/>
      <c r="L12" s="16" t="s">
        <v>152</v>
      </c>
      <c r="M12" s="34" t="s">
        <v>155</v>
      </c>
    </row>
    <row r="13" spans="1:13" x14ac:dyDescent="0.25">
      <c r="A13" s="15" t="s">
        <v>92</v>
      </c>
      <c r="B13" s="16">
        <v>42.6</v>
      </c>
      <c r="C13" s="8">
        <v>55.902099999999997</v>
      </c>
      <c r="D13" s="8">
        <v>13.302099999999996</v>
      </c>
      <c r="E13" s="8">
        <v>31.225586854460087</v>
      </c>
      <c r="F13" s="7" t="s">
        <v>76</v>
      </c>
      <c r="G13" s="7"/>
      <c r="H13" s="8"/>
      <c r="I13" s="8"/>
      <c r="J13" s="8"/>
      <c r="K13" s="12"/>
      <c r="L13" s="16" t="s">
        <v>152</v>
      </c>
      <c r="M13" s="34" t="s">
        <v>155</v>
      </c>
    </row>
    <row r="14" spans="1:13" x14ac:dyDescent="0.25">
      <c r="A14" s="15" t="s">
        <v>93</v>
      </c>
      <c r="B14" s="8">
        <v>30.826941827476499</v>
      </c>
      <c r="C14" s="8">
        <v>37.345499999999994</v>
      </c>
      <c r="D14" s="8">
        <v>6.5185581725234947</v>
      </c>
      <c r="E14" s="8">
        <v>21.145653075172735</v>
      </c>
      <c r="F14" s="7" t="s">
        <v>76</v>
      </c>
      <c r="G14" s="8">
        <v>126</v>
      </c>
      <c r="H14" s="8">
        <v>136.76010815039774</v>
      </c>
      <c r="I14" s="8">
        <v>10.760108150397741</v>
      </c>
      <c r="J14" s="8">
        <v>8.5397683733315404</v>
      </c>
      <c r="K14" s="12" t="s">
        <v>166</v>
      </c>
      <c r="L14" s="16" t="s">
        <v>152</v>
      </c>
      <c r="M14" s="34" t="s">
        <v>155</v>
      </c>
    </row>
    <row r="15" spans="1:13" x14ac:dyDescent="0.25">
      <c r="A15" s="15" t="s">
        <v>94</v>
      </c>
      <c r="B15" s="8">
        <v>35.311894949163097</v>
      </c>
      <c r="C15" s="8">
        <v>42.71909999999999</v>
      </c>
      <c r="D15" s="8">
        <v>7.4072050508368932</v>
      </c>
      <c r="E15" s="8">
        <v>20.976515311627157</v>
      </c>
      <c r="F15" s="7" t="s">
        <v>76</v>
      </c>
      <c r="G15" s="8">
        <v>137</v>
      </c>
      <c r="H15" s="8">
        <v>144.55494132660831</v>
      </c>
      <c r="I15" s="8">
        <v>7.554941326608315</v>
      </c>
      <c r="J15" s="8">
        <v>5.5145557128527845</v>
      </c>
      <c r="K15" s="12" t="s">
        <v>166</v>
      </c>
      <c r="L15" s="16" t="s">
        <v>152</v>
      </c>
      <c r="M15" s="34" t="s">
        <v>155</v>
      </c>
    </row>
    <row r="16" spans="1:13" x14ac:dyDescent="0.25">
      <c r="A16" s="15" t="s">
        <v>95</v>
      </c>
      <c r="B16" s="10">
        <v>26</v>
      </c>
      <c r="C16" s="8">
        <v>27.71779999999999</v>
      </c>
      <c r="D16" s="8">
        <v>1.7177999999999898</v>
      </c>
      <c r="E16" s="8">
        <v>6.6069230769230378</v>
      </c>
      <c r="F16" s="7" t="s">
        <v>76</v>
      </c>
      <c r="G16" s="7"/>
      <c r="H16" s="8"/>
      <c r="I16" s="8"/>
      <c r="J16" s="8"/>
      <c r="K16" s="12"/>
      <c r="L16" s="16" t="s">
        <v>152</v>
      </c>
      <c r="M16" s="34" t="s">
        <v>155</v>
      </c>
    </row>
    <row r="17" spans="1:13" x14ac:dyDescent="0.25">
      <c r="A17" s="15" t="s">
        <v>96</v>
      </c>
      <c r="B17" s="8">
        <v>30.9057671870554</v>
      </c>
      <c r="C17" s="8">
        <v>37.121599999999994</v>
      </c>
      <c r="D17" s="8">
        <v>6.2158328129445941</v>
      </c>
      <c r="E17" s="8">
        <v>20.112210045858493</v>
      </c>
      <c r="F17" s="7" t="s">
        <v>76</v>
      </c>
      <c r="G17" s="7"/>
      <c r="H17" s="8"/>
      <c r="I17" s="8"/>
      <c r="J17" s="8"/>
      <c r="K17" s="12"/>
      <c r="L17" s="16" t="s">
        <v>152</v>
      </c>
      <c r="M17" s="34" t="s">
        <v>155</v>
      </c>
    </row>
    <row r="18" spans="1:13" x14ac:dyDescent="0.25">
      <c r="A18" s="5" t="s">
        <v>250</v>
      </c>
      <c r="B18" s="8">
        <v>34.651379668460201</v>
      </c>
      <c r="C18" s="8">
        <v>50.295355457078067</v>
      </c>
      <c r="D18" s="8">
        <v>15.643975788617865</v>
      </c>
      <c r="E18" s="8">
        <v>45.146761653640773</v>
      </c>
      <c r="F18" s="7" t="s">
        <v>169</v>
      </c>
      <c r="G18" s="16">
        <v>161.30000000000001</v>
      </c>
      <c r="H18" s="8">
        <v>147.30430162993468</v>
      </c>
      <c r="I18" s="8">
        <v>-13.995698370065327</v>
      </c>
      <c r="J18" s="8">
        <v>-8.67681238069766</v>
      </c>
      <c r="K18" s="12" t="s">
        <v>61</v>
      </c>
      <c r="L18" s="16" t="s">
        <v>152</v>
      </c>
      <c r="M18" s="34" t="s">
        <v>154</v>
      </c>
    </row>
    <row r="19" spans="1:13" x14ac:dyDescent="0.25">
      <c r="A19" s="15" t="s">
        <v>97</v>
      </c>
      <c r="B19" s="8">
        <v>29.422035199307899</v>
      </c>
      <c r="C19" s="8">
        <v>33.987000000000002</v>
      </c>
      <c r="D19" s="8">
        <v>4.5649648006921026</v>
      </c>
      <c r="E19" s="8">
        <v>15.515462372907111</v>
      </c>
      <c r="F19" s="7" t="s">
        <v>76</v>
      </c>
      <c r="G19" s="8">
        <v>125</v>
      </c>
      <c r="H19" s="8">
        <v>136.231997521675</v>
      </c>
      <c r="I19" s="8">
        <v>11.231997521674998</v>
      </c>
      <c r="J19" s="8">
        <v>8.9855980173399992</v>
      </c>
      <c r="K19" s="12" t="s">
        <v>166</v>
      </c>
      <c r="L19" s="16" t="s">
        <v>152</v>
      </c>
      <c r="M19" s="34" t="s">
        <v>154</v>
      </c>
    </row>
    <row r="20" spans="1:13" x14ac:dyDescent="0.25">
      <c r="A20" s="15" t="s">
        <v>98</v>
      </c>
      <c r="B20" s="8">
        <v>28.439437816761</v>
      </c>
      <c r="C20" s="8">
        <v>28.4</v>
      </c>
      <c r="D20" s="8">
        <v>0</v>
      </c>
      <c r="E20" s="8">
        <v>0</v>
      </c>
      <c r="F20" s="7" t="s">
        <v>149</v>
      </c>
      <c r="G20" s="8">
        <v>116</v>
      </c>
      <c r="H20" s="8">
        <v>129.53439498411586</v>
      </c>
      <c r="I20" s="8">
        <v>13.534394984115863</v>
      </c>
      <c r="J20" s="8">
        <v>11.667581882858503</v>
      </c>
      <c r="K20" s="12" t="s">
        <v>68</v>
      </c>
      <c r="L20" s="16" t="s">
        <v>152</v>
      </c>
      <c r="M20" s="34" t="s">
        <v>154</v>
      </c>
    </row>
    <row r="21" spans="1:13" x14ac:dyDescent="0.25">
      <c r="A21" s="15" t="s">
        <v>99</v>
      </c>
      <c r="B21" s="8">
        <v>30.5418640023912</v>
      </c>
      <c r="C21" s="8">
        <v>37.345499999999994</v>
      </c>
      <c r="D21" s="8">
        <v>6.8036359976087937</v>
      </c>
      <c r="E21" s="8">
        <v>22.276426864699939</v>
      </c>
      <c r="F21" s="7" t="s">
        <v>76</v>
      </c>
      <c r="G21" s="8">
        <v>131</v>
      </c>
      <c r="H21" s="8">
        <v>139.90606040427159</v>
      </c>
      <c r="I21" s="8">
        <v>8.9060604042715852</v>
      </c>
      <c r="J21" s="8">
        <v>6.7985193925737288</v>
      </c>
      <c r="K21" s="12" t="s">
        <v>166</v>
      </c>
      <c r="L21" s="16" t="s">
        <v>152</v>
      </c>
      <c r="M21" s="34" t="s">
        <v>154</v>
      </c>
    </row>
    <row r="22" spans="1:13" x14ac:dyDescent="0.25">
      <c r="A22" s="15" t="s">
        <v>100</v>
      </c>
      <c r="B22" s="16">
        <v>32.4</v>
      </c>
      <c r="C22" s="8">
        <v>37.793300000000009</v>
      </c>
      <c r="D22" s="8">
        <v>5.3933000000000106</v>
      </c>
      <c r="E22" s="8">
        <v>16.645987654321022</v>
      </c>
      <c r="F22" s="7" t="s">
        <v>76</v>
      </c>
      <c r="G22" s="7"/>
      <c r="H22" s="8"/>
      <c r="I22" s="8"/>
      <c r="J22" s="8"/>
      <c r="K22" s="12"/>
      <c r="L22" s="16" t="s">
        <v>152</v>
      </c>
      <c r="M22" s="34" t="s">
        <v>154</v>
      </c>
    </row>
    <row r="23" spans="1:13" x14ac:dyDescent="0.25">
      <c r="A23" s="15" t="s">
        <v>101</v>
      </c>
      <c r="B23" s="8">
        <v>29.6519971585892</v>
      </c>
      <c r="C23" s="8">
        <v>33.987000000000002</v>
      </c>
      <c r="D23" s="8">
        <v>4.3350028414108017</v>
      </c>
      <c r="E23" s="8">
        <v>14.61959819510874</v>
      </c>
      <c r="F23" s="7" t="s">
        <v>76</v>
      </c>
      <c r="G23" s="7"/>
      <c r="H23" s="7"/>
      <c r="I23" s="8"/>
      <c r="J23" s="8"/>
      <c r="K23" s="12"/>
      <c r="L23" s="16" t="s">
        <v>156</v>
      </c>
      <c r="M23" s="34" t="s">
        <v>157</v>
      </c>
    </row>
    <row r="24" spans="1:13" x14ac:dyDescent="0.25">
      <c r="A24" s="15" t="s">
        <v>102</v>
      </c>
      <c r="B24" s="8">
        <v>29.1200860931385</v>
      </c>
      <c r="C24" s="8">
        <v>33.315300000000001</v>
      </c>
      <c r="D24" s="8">
        <v>4.1952139068615004</v>
      </c>
      <c r="E24" s="8">
        <v>14.406598570634067</v>
      </c>
      <c r="F24" s="7" t="s">
        <v>76</v>
      </c>
      <c r="G24" s="7"/>
      <c r="H24" s="7"/>
      <c r="I24" s="8"/>
      <c r="J24" s="8"/>
      <c r="K24" s="12"/>
      <c r="L24" s="16" t="s">
        <v>156</v>
      </c>
      <c r="M24" s="34" t="s">
        <v>158</v>
      </c>
    </row>
    <row r="25" spans="1:13" x14ac:dyDescent="0.25">
      <c r="A25" s="15" t="s">
        <v>103</v>
      </c>
      <c r="B25" s="8">
        <v>22.740492046042402</v>
      </c>
      <c r="C25" s="8">
        <v>22.7</v>
      </c>
      <c r="D25" s="8">
        <v>-4.0492046042402308E-2</v>
      </c>
      <c r="E25" s="8">
        <v>0</v>
      </c>
      <c r="F25" s="7" t="s">
        <v>10</v>
      </c>
      <c r="G25" s="7"/>
      <c r="H25" s="7"/>
      <c r="I25" s="8"/>
      <c r="J25" s="8"/>
      <c r="K25" s="12"/>
      <c r="L25" s="16" t="s">
        <v>156</v>
      </c>
      <c r="M25" s="34" t="s">
        <v>158</v>
      </c>
    </row>
    <row r="26" spans="1:13" x14ac:dyDescent="0.25">
      <c r="A26" s="15" t="s">
        <v>104</v>
      </c>
      <c r="B26" s="16">
        <v>28.8</v>
      </c>
      <c r="C26" s="8">
        <v>32.195799999999998</v>
      </c>
      <c r="D26" s="8">
        <v>3.3957999999999977</v>
      </c>
      <c r="E26" s="8">
        <v>11.790972222222214</v>
      </c>
      <c r="F26" s="7" t="s">
        <v>76</v>
      </c>
      <c r="G26" s="7"/>
      <c r="H26" s="7"/>
      <c r="I26" s="8"/>
      <c r="J26" s="8"/>
      <c r="K26" s="12"/>
      <c r="L26" s="16" t="s">
        <v>156</v>
      </c>
      <c r="M26" s="34" t="s">
        <v>159</v>
      </c>
    </row>
    <row r="27" spans="1:13" x14ac:dyDescent="0.25">
      <c r="A27" s="15" t="s">
        <v>105</v>
      </c>
      <c r="B27" s="8">
        <v>22.7680445224462</v>
      </c>
      <c r="C27" s="8">
        <v>25.926600000000001</v>
      </c>
      <c r="D27" s="8">
        <v>3.1585554775538007</v>
      </c>
      <c r="E27" s="8">
        <v>13.87275694423337</v>
      </c>
      <c r="F27" s="16" t="s">
        <v>76</v>
      </c>
      <c r="G27" s="8">
        <v>110</v>
      </c>
      <c r="H27" s="8">
        <v>125.42505795848342</v>
      </c>
      <c r="I27" s="8">
        <v>15.425057958483421</v>
      </c>
      <c r="J27" s="8">
        <v>14.022779962257657</v>
      </c>
      <c r="K27" s="12" t="s">
        <v>165</v>
      </c>
      <c r="L27" s="16" t="s">
        <v>156</v>
      </c>
      <c r="M27" s="34" t="s">
        <v>159</v>
      </c>
    </row>
    <row r="28" spans="1:13" x14ac:dyDescent="0.25">
      <c r="A28" s="15" t="s">
        <v>106</v>
      </c>
      <c r="B28" s="16">
        <v>38.6</v>
      </c>
      <c r="C28" s="16">
        <v>38.6</v>
      </c>
      <c r="D28" s="8">
        <v>0</v>
      </c>
      <c r="E28" s="8">
        <v>0</v>
      </c>
      <c r="F28" s="16" t="s">
        <v>171</v>
      </c>
      <c r="G28" s="7"/>
      <c r="H28" s="8"/>
      <c r="I28" s="8"/>
      <c r="J28" s="8"/>
      <c r="K28" s="12"/>
      <c r="L28" s="16" t="s">
        <v>156</v>
      </c>
      <c r="M28" s="34" t="s">
        <v>159</v>
      </c>
    </row>
    <row r="29" spans="1:13" x14ac:dyDescent="0.25">
      <c r="A29" s="15" t="s">
        <v>107</v>
      </c>
      <c r="B29" s="16">
        <v>31.4</v>
      </c>
      <c r="C29" s="16">
        <v>31.4</v>
      </c>
      <c r="D29" s="8">
        <v>0</v>
      </c>
      <c r="E29" s="8">
        <v>0</v>
      </c>
      <c r="F29" s="16" t="s">
        <v>73</v>
      </c>
      <c r="G29" s="7"/>
      <c r="H29" s="8"/>
      <c r="I29" s="8"/>
      <c r="J29" s="8"/>
      <c r="K29" s="12"/>
      <c r="L29" s="16" t="s">
        <v>156</v>
      </c>
      <c r="M29" s="34" t="s">
        <v>159</v>
      </c>
    </row>
    <row r="30" spans="1:13" x14ac:dyDescent="0.25">
      <c r="A30" s="15" t="s">
        <v>108</v>
      </c>
      <c r="B30" s="8">
        <v>43.3278018648952</v>
      </c>
      <c r="C30" s="8">
        <v>55.009077017775944</v>
      </c>
      <c r="D30" s="8">
        <v>11.681275152880744</v>
      </c>
      <c r="E30" s="8">
        <v>26.960230268097398</v>
      </c>
      <c r="F30" s="16" t="s">
        <v>77</v>
      </c>
      <c r="G30" s="7"/>
      <c r="H30" s="8"/>
      <c r="I30" s="8"/>
      <c r="J30" s="8"/>
      <c r="K30" s="12"/>
      <c r="L30" s="16" t="s">
        <v>156</v>
      </c>
      <c r="M30" s="34" t="s">
        <v>159</v>
      </c>
    </row>
    <row r="31" spans="1:13" x14ac:dyDescent="0.25">
      <c r="A31" s="15" t="s">
        <v>109</v>
      </c>
      <c r="B31" s="8">
        <v>29.1</v>
      </c>
      <c r="C31" s="8">
        <v>32.643599999999999</v>
      </c>
      <c r="D31" s="8">
        <v>3.5435999999999979</v>
      </c>
      <c r="E31" s="8">
        <v>12.177319587628858</v>
      </c>
      <c r="F31" s="16" t="s">
        <v>76</v>
      </c>
      <c r="G31" s="8">
        <v>120</v>
      </c>
      <c r="H31" s="8">
        <v>132.23532468445396</v>
      </c>
      <c r="I31" s="8">
        <v>12.235324684453957</v>
      </c>
      <c r="J31" s="8">
        <v>10.196103903711631</v>
      </c>
      <c r="K31" s="12" t="s">
        <v>166</v>
      </c>
      <c r="L31" s="16" t="s">
        <v>156</v>
      </c>
      <c r="M31" s="34" t="s">
        <v>159</v>
      </c>
    </row>
    <row r="32" spans="1:13" x14ac:dyDescent="0.25">
      <c r="A32" s="15" t="s">
        <v>110</v>
      </c>
      <c r="B32" s="16">
        <v>30.2</v>
      </c>
      <c r="C32" s="8">
        <v>34.434800000000003</v>
      </c>
      <c r="D32" s="8">
        <v>4.2348000000000035</v>
      </c>
      <c r="E32" s="8">
        <v>14.022516556291404</v>
      </c>
      <c r="F32" s="16" t="s">
        <v>76</v>
      </c>
      <c r="G32" s="7"/>
      <c r="H32" s="8"/>
      <c r="I32" s="8"/>
      <c r="J32" s="8"/>
      <c r="K32" s="12"/>
      <c r="L32" s="16" t="s">
        <v>156</v>
      </c>
      <c r="M32" s="34" t="s">
        <v>159</v>
      </c>
    </row>
    <row r="33" spans="1:13" x14ac:dyDescent="0.25">
      <c r="A33" s="15" t="s">
        <v>111</v>
      </c>
      <c r="B33" s="16">
        <v>26.3</v>
      </c>
      <c r="C33" s="8">
        <v>28.165599999999991</v>
      </c>
      <c r="D33" s="8">
        <v>1.8655999999999899</v>
      </c>
      <c r="E33" s="8">
        <v>7.0935361216729653</v>
      </c>
      <c r="F33" s="16" t="s">
        <v>76</v>
      </c>
      <c r="G33" s="7"/>
      <c r="H33" s="8"/>
      <c r="I33" s="8"/>
      <c r="J33" s="8"/>
      <c r="K33" s="12"/>
      <c r="L33" s="16" t="s">
        <v>156</v>
      </c>
      <c r="M33" s="34" t="s">
        <v>159</v>
      </c>
    </row>
    <row r="34" spans="1:13" x14ac:dyDescent="0.25">
      <c r="A34" s="15" t="s">
        <v>86</v>
      </c>
      <c r="B34" s="16">
        <v>33.9</v>
      </c>
      <c r="C34" s="8">
        <v>40.032299999999999</v>
      </c>
      <c r="D34" s="8">
        <v>6.1323000000000008</v>
      </c>
      <c r="E34" s="8">
        <v>18.089380530973454</v>
      </c>
      <c r="F34" s="16" t="s">
        <v>76</v>
      </c>
      <c r="G34" s="7"/>
      <c r="H34" s="8"/>
      <c r="I34" s="8"/>
      <c r="J34" s="8"/>
      <c r="K34" s="12"/>
      <c r="L34" s="16" t="s">
        <v>156</v>
      </c>
      <c r="M34" s="34" t="s">
        <v>159</v>
      </c>
    </row>
    <row r="35" spans="1:13" x14ac:dyDescent="0.25">
      <c r="A35" s="15" t="s">
        <v>112</v>
      </c>
      <c r="B35" s="16">
        <v>23.7</v>
      </c>
      <c r="C35" s="16">
        <v>23.7</v>
      </c>
      <c r="D35" s="8">
        <v>0</v>
      </c>
      <c r="E35" s="8">
        <v>0</v>
      </c>
      <c r="F35" s="16" t="s">
        <v>171</v>
      </c>
      <c r="G35" s="7"/>
      <c r="H35" s="8"/>
      <c r="I35" s="8"/>
      <c r="J35" s="8"/>
      <c r="K35" s="12"/>
      <c r="L35" s="16" t="s">
        <v>156</v>
      </c>
      <c r="M35" s="34" t="s">
        <v>159</v>
      </c>
    </row>
    <row r="36" spans="1:13" x14ac:dyDescent="0.25">
      <c r="A36" s="15" t="s">
        <v>113</v>
      </c>
      <c r="B36" s="16">
        <v>24.6</v>
      </c>
      <c r="C36" s="8">
        <v>25.254899999999999</v>
      </c>
      <c r="D36" s="8">
        <v>0.65489999999999782</v>
      </c>
      <c r="E36" s="8">
        <v>2.6621951219512106</v>
      </c>
      <c r="F36" s="16" t="s">
        <v>76</v>
      </c>
      <c r="G36" s="7"/>
      <c r="H36" s="8"/>
      <c r="I36" s="8"/>
      <c r="J36" s="8"/>
      <c r="K36" s="12"/>
      <c r="L36" s="16" t="s">
        <v>156</v>
      </c>
      <c r="M36" s="34" t="s">
        <v>159</v>
      </c>
    </row>
    <row r="37" spans="1:13" x14ac:dyDescent="0.25">
      <c r="A37" s="15" t="s">
        <v>114</v>
      </c>
      <c r="B37" s="8">
        <v>28.466173103698001</v>
      </c>
      <c r="C37" s="8">
        <v>30.628499999999995</v>
      </c>
      <c r="D37" s="8">
        <v>2.1623268963019946</v>
      </c>
      <c r="E37" s="8">
        <v>7.5961278266135803</v>
      </c>
      <c r="F37" s="16" t="s">
        <v>76</v>
      </c>
      <c r="G37" s="8">
        <v>116</v>
      </c>
      <c r="H37" s="8">
        <v>129.80584625779181</v>
      </c>
      <c r="I37" s="8">
        <v>13.805846257791814</v>
      </c>
      <c r="J37" s="8">
        <v>11.901591601544666</v>
      </c>
      <c r="K37" s="12" t="s">
        <v>166</v>
      </c>
      <c r="L37" s="16" t="s">
        <v>156</v>
      </c>
      <c r="M37" s="34" t="s">
        <v>159</v>
      </c>
    </row>
    <row r="38" spans="1:13" x14ac:dyDescent="0.25">
      <c r="A38" s="15" t="s">
        <v>115</v>
      </c>
      <c r="B38" s="16">
        <v>27.3</v>
      </c>
      <c r="C38" s="8">
        <v>29.732900000000008</v>
      </c>
      <c r="D38" s="8">
        <v>2.4329000000000072</v>
      </c>
      <c r="E38" s="8">
        <v>8.9117216117216369</v>
      </c>
      <c r="F38" s="7" t="s">
        <v>76</v>
      </c>
      <c r="G38" s="7"/>
      <c r="H38" s="8"/>
      <c r="I38" s="8"/>
      <c r="J38" s="8"/>
      <c r="K38" s="12"/>
      <c r="L38" s="16" t="s">
        <v>156</v>
      </c>
      <c r="M38" s="34" t="s">
        <v>159</v>
      </c>
    </row>
    <row r="39" spans="1:13" x14ac:dyDescent="0.25">
      <c r="A39" s="15" t="s">
        <v>116</v>
      </c>
      <c r="B39" s="16">
        <v>34.5</v>
      </c>
      <c r="C39" s="8">
        <v>40.927900000000001</v>
      </c>
      <c r="D39" s="8">
        <v>6.4279000000000011</v>
      </c>
      <c r="E39" s="8">
        <v>18.631594202898555</v>
      </c>
      <c r="F39" s="7" t="s">
        <v>76</v>
      </c>
      <c r="G39" s="7"/>
      <c r="H39" s="8"/>
      <c r="I39" s="8"/>
      <c r="J39" s="8"/>
      <c r="K39" s="12"/>
      <c r="L39" s="16" t="s">
        <v>156</v>
      </c>
      <c r="M39" s="34" t="s">
        <v>159</v>
      </c>
    </row>
    <row r="40" spans="1:13" x14ac:dyDescent="0.25">
      <c r="A40" s="15" t="s">
        <v>117</v>
      </c>
      <c r="B40" s="16">
        <v>34.299999999999997</v>
      </c>
      <c r="C40" s="8">
        <v>40.704000000000001</v>
      </c>
      <c r="D40" s="8">
        <v>6.4040000000000035</v>
      </c>
      <c r="E40" s="8">
        <v>18.67055393586007</v>
      </c>
      <c r="F40" s="7" t="s">
        <v>76</v>
      </c>
      <c r="G40" s="8">
        <v>134</v>
      </c>
      <c r="H40" s="8">
        <v>142.49886052535658</v>
      </c>
      <c r="I40" s="8">
        <v>8.4988605253565765</v>
      </c>
      <c r="J40" s="8">
        <v>6.3424332278780415</v>
      </c>
      <c r="K40" s="12" t="s">
        <v>165</v>
      </c>
      <c r="L40" s="16" t="s">
        <v>156</v>
      </c>
      <c r="M40" s="34" t="s">
        <v>159</v>
      </c>
    </row>
    <row r="41" spans="1:13" x14ac:dyDescent="0.25">
      <c r="A41" s="15" t="s">
        <v>118</v>
      </c>
      <c r="B41" s="16">
        <v>27.1</v>
      </c>
      <c r="C41" s="8">
        <v>29.508999999999993</v>
      </c>
      <c r="D41" s="8">
        <v>2.4089999999999918</v>
      </c>
      <c r="E41" s="8">
        <v>8.889298892988899</v>
      </c>
      <c r="F41" s="7" t="s">
        <v>76</v>
      </c>
      <c r="G41" s="7"/>
      <c r="H41" s="8"/>
      <c r="I41" s="8"/>
      <c r="J41" s="8"/>
      <c r="K41" s="12"/>
      <c r="L41" s="16" t="s">
        <v>156</v>
      </c>
      <c r="M41" s="34" t="s">
        <v>159</v>
      </c>
    </row>
    <row r="42" spans="1:13" x14ac:dyDescent="0.25">
      <c r="A42" s="15" t="s">
        <v>119</v>
      </c>
      <c r="B42" s="16">
        <v>29.9</v>
      </c>
      <c r="C42" s="8">
        <v>33.987000000000002</v>
      </c>
      <c r="D42" s="8">
        <v>4.0870000000000033</v>
      </c>
      <c r="E42" s="8">
        <v>13.668896321070246</v>
      </c>
      <c r="F42" s="7" t="s">
        <v>76</v>
      </c>
      <c r="G42" s="7"/>
      <c r="H42" s="8"/>
      <c r="I42" s="8"/>
      <c r="J42" s="8"/>
      <c r="K42" s="12"/>
      <c r="L42" s="16" t="s">
        <v>156</v>
      </c>
      <c r="M42" s="34" t="s">
        <v>159</v>
      </c>
    </row>
    <row r="43" spans="1:13" x14ac:dyDescent="0.25">
      <c r="A43" s="15" t="s">
        <v>120</v>
      </c>
      <c r="B43" s="8">
        <v>26.264726081039299</v>
      </c>
      <c r="C43" s="8">
        <v>28.389499999999991</v>
      </c>
      <c r="D43" s="8">
        <v>2.1247739189606918</v>
      </c>
      <c r="E43" s="8">
        <v>8.0898384868159052</v>
      </c>
      <c r="F43" s="7" t="s">
        <v>76</v>
      </c>
      <c r="G43" s="7"/>
      <c r="H43" s="8"/>
      <c r="I43" s="8"/>
      <c r="J43" s="8"/>
      <c r="K43" s="12"/>
      <c r="L43" s="16" t="s">
        <v>156</v>
      </c>
      <c r="M43" s="34" t="s">
        <v>159</v>
      </c>
    </row>
    <row r="44" spans="1:13" x14ac:dyDescent="0.25">
      <c r="A44" s="15" t="s">
        <v>121</v>
      </c>
      <c r="B44" s="16">
        <v>29.9</v>
      </c>
      <c r="C44" s="8">
        <v>33.987000000000002</v>
      </c>
      <c r="D44" s="8">
        <v>4.0870000000000033</v>
      </c>
      <c r="E44" s="8">
        <v>13.668896321070246</v>
      </c>
      <c r="F44" s="7" t="s">
        <v>76</v>
      </c>
      <c r="G44" s="7"/>
      <c r="H44" s="8"/>
      <c r="I44" s="8"/>
      <c r="J44" s="8"/>
      <c r="K44" s="12"/>
      <c r="L44" s="16" t="s">
        <v>156</v>
      </c>
      <c r="M44" s="34" t="s">
        <v>159</v>
      </c>
    </row>
    <row r="45" spans="1:13" x14ac:dyDescent="0.25">
      <c r="A45" s="15" t="s">
        <v>122</v>
      </c>
      <c r="B45" s="16">
        <v>32.9</v>
      </c>
      <c r="C45" s="8">
        <v>33.443002787040946</v>
      </c>
      <c r="D45" s="8">
        <v>0.54300278704094751</v>
      </c>
      <c r="E45" s="8">
        <v>1.6504643983007525</v>
      </c>
      <c r="F45" s="7" t="s">
        <v>168</v>
      </c>
      <c r="G45" s="7"/>
      <c r="H45" s="8"/>
      <c r="I45" s="20"/>
      <c r="J45" s="20"/>
      <c r="K45" s="12"/>
      <c r="L45" s="16" t="s">
        <v>156</v>
      </c>
      <c r="M45" s="34" t="s">
        <v>159</v>
      </c>
    </row>
    <row r="46" spans="1:13" x14ac:dyDescent="0.25">
      <c r="A46" s="15" t="s">
        <v>123</v>
      </c>
      <c r="B46" s="8">
        <v>36.344935775980503</v>
      </c>
      <c r="C46" s="8">
        <v>45.181999999999995</v>
      </c>
      <c r="D46" s="8">
        <v>8.8370642240194925</v>
      </c>
      <c r="E46" s="8">
        <v>24.314430704977877</v>
      </c>
      <c r="F46" s="7" t="s">
        <v>76</v>
      </c>
      <c r="G46" s="8">
        <v>142</v>
      </c>
      <c r="H46" s="8">
        <v>147.86294022317304</v>
      </c>
      <c r="I46" s="8">
        <v>5.862940223173041</v>
      </c>
      <c r="J46" s="8">
        <v>4.1288311430796067</v>
      </c>
      <c r="K46" s="12" t="s">
        <v>166</v>
      </c>
      <c r="L46" s="16" t="s">
        <v>156</v>
      </c>
      <c r="M46" s="34" t="s">
        <v>160</v>
      </c>
    </row>
    <row r="47" spans="1:13" x14ac:dyDescent="0.25">
      <c r="A47" s="15" t="s">
        <v>124</v>
      </c>
      <c r="B47" s="8">
        <v>36</v>
      </c>
      <c r="C47" s="8">
        <v>36.16780283150792</v>
      </c>
      <c r="D47" s="8">
        <v>0.1678028315079203</v>
      </c>
      <c r="E47" s="8">
        <v>0.46611897641088973</v>
      </c>
      <c r="F47" s="7" t="s">
        <v>68</v>
      </c>
      <c r="G47" s="7"/>
      <c r="H47" s="8"/>
      <c r="I47" s="8"/>
      <c r="J47" s="8"/>
      <c r="K47" s="12"/>
      <c r="L47" s="16" t="s">
        <v>156</v>
      </c>
      <c r="M47" s="34" t="s">
        <v>161</v>
      </c>
    </row>
    <row r="48" spans="1:13" x14ac:dyDescent="0.25">
      <c r="A48" s="15" t="s">
        <v>125</v>
      </c>
      <c r="B48" s="8">
        <v>31.7078563397138</v>
      </c>
      <c r="C48" s="8">
        <v>31.211240045329369</v>
      </c>
      <c r="D48" s="8">
        <v>-0.496616294384431</v>
      </c>
      <c r="E48" s="8">
        <v>-1.5662247521994215</v>
      </c>
      <c r="F48" s="7" t="s">
        <v>169</v>
      </c>
      <c r="G48" s="7"/>
      <c r="H48" s="8"/>
      <c r="I48" s="8"/>
      <c r="J48" s="8"/>
      <c r="K48" s="12"/>
      <c r="L48" s="16" t="s">
        <v>152</v>
      </c>
      <c r="M48" s="34" t="s">
        <v>162</v>
      </c>
    </row>
    <row r="49" spans="1:13" x14ac:dyDescent="0.25">
      <c r="A49" s="15" t="s">
        <v>126</v>
      </c>
      <c r="B49" s="16">
        <v>36.799999999999997</v>
      </c>
      <c r="C49" s="8">
        <v>44.286399999999993</v>
      </c>
      <c r="D49" s="8">
        <v>7.4863999999999962</v>
      </c>
      <c r="E49" s="8">
        <v>20.343478260869556</v>
      </c>
      <c r="F49" s="7" t="s">
        <v>76</v>
      </c>
      <c r="G49" s="7"/>
      <c r="H49" s="8"/>
      <c r="I49" s="8"/>
      <c r="J49" s="8"/>
      <c r="K49" s="12"/>
      <c r="L49" s="16" t="s">
        <v>156</v>
      </c>
      <c r="M49" s="34" t="s">
        <v>159</v>
      </c>
    </row>
    <row r="50" spans="1:13" x14ac:dyDescent="0.25">
      <c r="A50" s="15" t="s">
        <v>127</v>
      </c>
      <c r="B50" s="16">
        <v>33.9</v>
      </c>
      <c r="C50" s="8">
        <v>40.032299999999999</v>
      </c>
      <c r="D50" s="8">
        <v>6.1323000000000008</v>
      </c>
      <c r="E50" s="8">
        <v>18.089380530973454</v>
      </c>
      <c r="F50" s="7" t="s">
        <v>76</v>
      </c>
      <c r="G50" s="7"/>
      <c r="H50" s="8"/>
      <c r="I50" s="8"/>
      <c r="J50" s="8"/>
      <c r="K50" s="12"/>
      <c r="L50" s="16" t="s">
        <v>156</v>
      </c>
      <c r="M50" s="34" t="s">
        <v>159</v>
      </c>
    </row>
    <row r="51" spans="1:13" x14ac:dyDescent="0.25">
      <c r="A51" s="15" t="s">
        <v>128</v>
      </c>
      <c r="B51" s="8">
        <v>35.170616962978599</v>
      </c>
      <c r="C51" s="8">
        <v>43.166900000000005</v>
      </c>
      <c r="D51" s="8">
        <v>7.9962830370214064</v>
      </c>
      <c r="E51" s="8">
        <v>22.735691686723829</v>
      </c>
      <c r="F51" s="7" t="s">
        <v>76</v>
      </c>
      <c r="G51" s="7"/>
      <c r="H51" s="8"/>
      <c r="I51" s="8"/>
      <c r="J51" s="8"/>
      <c r="K51" s="12"/>
      <c r="L51" s="16" t="s">
        <v>156</v>
      </c>
      <c r="M51" s="34" t="s">
        <v>159</v>
      </c>
    </row>
    <row r="52" spans="1:13" x14ac:dyDescent="0.25">
      <c r="A52" s="15" t="s">
        <v>129</v>
      </c>
      <c r="B52" s="8">
        <v>38.183389519406298</v>
      </c>
      <c r="C52" s="8">
        <v>45.181999999999995</v>
      </c>
      <c r="D52" s="8">
        <v>6.9986104805936975</v>
      </c>
      <c r="E52" s="8">
        <v>18.328939805191283</v>
      </c>
      <c r="F52" s="7" t="s">
        <v>76</v>
      </c>
      <c r="G52" s="7"/>
      <c r="H52" s="8"/>
      <c r="I52" s="8"/>
      <c r="J52" s="8"/>
      <c r="K52" s="12"/>
      <c r="L52" s="16" t="s">
        <v>156</v>
      </c>
      <c r="M52" s="34" t="s">
        <v>163</v>
      </c>
    </row>
    <row r="53" spans="1:13" x14ac:dyDescent="0.25">
      <c r="A53" s="15" t="s">
        <v>130</v>
      </c>
      <c r="B53" s="8">
        <v>25.9720969820665</v>
      </c>
      <c r="C53" s="8">
        <v>23.911499999999997</v>
      </c>
      <c r="D53" s="8">
        <v>-2.0605969820665031</v>
      </c>
      <c r="E53" s="8">
        <v>-7.9338876005635077</v>
      </c>
      <c r="F53" s="12" t="s">
        <v>76</v>
      </c>
      <c r="G53" s="8">
        <v>105</v>
      </c>
      <c r="H53" s="8">
        <v>121.24189629529515</v>
      </c>
      <c r="I53" s="8">
        <v>16.241896295295149</v>
      </c>
      <c r="J53" s="8">
        <v>15.468472662185857</v>
      </c>
      <c r="K53" s="12" t="s">
        <v>68</v>
      </c>
      <c r="L53" s="16" t="s">
        <v>156</v>
      </c>
      <c r="M53" s="34" t="s">
        <v>163</v>
      </c>
    </row>
    <row r="54" spans="1:13" x14ac:dyDescent="0.25">
      <c r="A54" s="15" t="s">
        <v>131</v>
      </c>
      <c r="B54" s="8">
        <v>40.654046601364101</v>
      </c>
      <c r="C54" s="8">
        <v>56.565287018825153</v>
      </c>
      <c r="D54" s="8">
        <v>15.911240417461052</v>
      </c>
      <c r="E54" s="8">
        <v>39.138146747062486</v>
      </c>
      <c r="F54" s="12" t="s">
        <v>169</v>
      </c>
      <c r="G54" s="7"/>
      <c r="H54" s="8"/>
      <c r="I54" s="8"/>
      <c r="J54" s="8"/>
      <c r="K54" s="12"/>
      <c r="L54" s="16" t="s">
        <v>156</v>
      </c>
      <c r="M54" s="34" t="s">
        <v>163</v>
      </c>
    </row>
    <row r="55" spans="1:13" x14ac:dyDescent="0.25">
      <c r="A55" s="15" t="s">
        <v>132</v>
      </c>
      <c r="B55" s="8">
        <v>63.576611271651899</v>
      </c>
      <c r="C55" s="8">
        <v>61.917037713581415</v>
      </c>
      <c r="D55" s="8">
        <v>-1.659573558070484</v>
      </c>
      <c r="E55" s="8">
        <v>-2.6103523369300263</v>
      </c>
      <c r="F55" s="12" t="s">
        <v>77</v>
      </c>
      <c r="G55" s="7"/>
      <c r="H55" s="8"/>
      <c r="I55" s="8"/>
      <c r="J55" s="8"/>
      <c r="K55" s="12"/>
      <c r="L55" s="16" t="s">
        <v>156</v>
      </c>
      <c r="M55" s="34" t="s">
        <v>163</v>
      </c>
    </row>
    <row r="56" spans="1:13" x14ac:dyDescent="0.25">
      <c r="A56" s="15" t="s">
        <v>133</v>
      </c>
      <c r="B56" s="8">
        <v>35.160020630332497</v>
      </c>
      <c r="C56" s="8">
        <v>35.200000000000003</v>
      </c>
      <c r="D56" s="8">
        <v>0</v>
      </c>
      <c r="E56" s="8">
        <v>0</v>
      </c>
      <c r="F56" s="7" t="s">
        <v>149</v>
      </c>
      <c r="G56" s="7"/>
      <c r="H56" s="8"/>
      <c r="I56" s="8"/>
      <c r="J56" s="8"/>
      <c r="K56" s="12"/>
      <c r="L56" s="16" t="s">
        <v>156</v>
      </c>
      <c r="M56" s="34" t="s">
        <v>163</v>
      </c>
    </row>
    <row r="57" spans="1:13" x14ac:dyDescent="0.25">
      <c r="A57" s="15" t="s">
        <v>134</v>
      </c>
      <c r="B57" s="8">
        <v>38.543858829319802</v>
      </c>
      <c r="C57" s="8">
        <v>52.031500000000001</v>
      </c>
      <c r="D57" s="8">
        <v>13.487641170680199</v>
      </c>
      <c r="E57" s="8">
        <v>34.992970554417688</v>
      </c>
      <c r="F57" s="12" t="s">
        <v>76</v>
      </c>
      <c r="G57" s="8">
        <v>151</v>
      </c>
      <c r="H57" s="8">
        <v>153.86785067445777</v>
      </c>
      <c r="I57" s="8">
        <v>2.8678506744577703</v>
      </c>
      <c r="J57" s="8">
        <v>1.8992388572568015</v>
      </c>
      <c r="K57" s="12" t="s">
        <v>166</v>
      </c>
      <c r="L57" s="16" t="s">
        <v>156</v>
      </c>
      <c r="M57" s="34" t="s">
        <v>163</v>
      </c>
    </row>
    <row r="58" spans="1:13" x14ac:dyDescent="0.25">
      <c r="A58" s="15" t="s">
        <v>135</v>
      </c>
      <c r="B58" s="16">
        <v>41.5</v>
      </c>
      <c r="C58" s="8">
        <v>57.171304576448982</v>
      </c>
      <c r="D58" s="8">
        <v>15.671304576448982</v>
      </c>
      <c r="E58" s="8">
        <v>37.762179702286701</v>
      </c>
      <c r="F58" s="12" t="s">
        <v>168</v>
      </c>
      <c r="G58" s="7"/>
      <c r="H58" s="7"/>
      <c r="I58" s="8"/>
      <c r="J58" s="8"/>
      <c r="K58" s="12"/>
      <c r="L58" s="16" t="s">
        <v>156</v>
      </c>
      <c r="M58" s="34" t="s">
        <v>163</v>
      </c>
    </row>
    <row r="59" spans="1:13" x14ac:dyDescent="0.25">
      <c r="A59" s="15" t="s">
        <v>136</v>
      </c>
      <c r="B59" s="16">
        <v>33.700000000000003</v>
      </c>
      <c r="C59" s="8">
        <v>35.410871687668426</v>
      </c>
      <c r="D59" s="8">
        <v>1.7108716876684227</v>
      </c>
      <c r="E59" s="8">
        <v>5.0767705865531827</v>
      </c>
      <c r="F59" s="12" t="s">
        <v>170</v>
      </c>
      <c r="G59" s="7"/>
      <c r="H59" s="7"/>
      <c r="I59" s="8"/>
      <c r="J59" s="8"/>
      <c r="K59" s="12"/>
      <c r="L59" s="16" t="s">
        <v>156</v>
      </c>
      <c r="M59" s="34" t="s">
        <v>163</v>
      </c>
    </row>
    <row r="60" spans="1:13" x14ac:dyDescent="0.25">
      <c r="A60" s="15" t="s">
        <v>137</v>
      </c>
      <c r="B60" s="16">
        <v>42.7</v>
      </c>
      <c r="C60" s="8">
        <v>42.113486593740426</v>
      </c>
      <c r="D60" s="8">
        <v>-0.58651340625957715</v>
      </c>
      <c r="E60" s="8">
        <v>-1.3735676961582601</v>
      </c>
      <c r="F60" s="12" t="s">
        <v>170</v>
      </c>
      <c r="G60" s="7"/>
      <c r="H60" s="7"/>
      <c r="I60" s="8"/>
      <c r="J60" s="8"/>
      <c r="K60" s="12"/>
      <c r="L60" s="16" t="s">
        <v>156</v>
      </c>
      <c r="M60" s="34" t="s">
        <v>163</v>
      </c>
    </row>
    <row r="61" spans="1:13" x14ac:dyDescent="0.25">
      <c r="A61" s="15" t="s">
        <v>138</v>
      </c>
      <c r="B61" s="8">
        <v>49.708506994427097</v>
      </c>
      <c r="C61" s="8">
        <v>49.7</v>
      </c>
      <c r="D61" s="8">
        <v>0</v>
      </c>
      <c r="E61" s="8">
        <v>0</v>
      </c>
      <c r="F61" s="7" t="s">
        <v>149</v>
      </c>
      <c r="G61" s="7"/>
      <c r="H61" s="7"/>
      <c r="I61" s="8"/>
      <c r="J61" s="8"/>
      <c r="K61" s="12"/>
      <c r="L61" s="16" t="s">
        <v>156</v>
      </c>
      <c r="M61" s="34" t="s">
        <v>163</v>
      </c>
    </row>
    <row r="62" spans="1:13" x14ac:dyDescent="0.25">
      <c r="A62" s="15" t="s">
        <v>139</v>
      </c>
      <c r="B62" s="8">
        <v>55.156612013975</v>
      </c>
      <c r="C62" s="8">
        <v>55.2</v>
      </c>
      <c r="D62" s="8">
        <v>0</v>
      </c>
      <c r="E62" s="8">
        <v>0</v>
      </c>
      <c r="F62" s="7" t="s">
        <v>149</v>
      </c>
      <c r="G62" s="7"/>
      <c r="H62" s="7"/>
      <c r="I62" s="8"/>
      <c r="J62" s="8"/>
      <c r="K62" s="12"/>
      <c r="L62" s="16" t="s">
        <v>156</v>
      </c>
      <c r="M62" s="34" t="s">
        <v>163</v>
      </c>
    </row>
    <row r="63" spans="1:13" x14ac:dyDescent="0.25">
      <c r="A63" s="15" t="s">
        <v>140</v>
      </c>
      <c r="B63" s="8">
        <v>24.482669095195099</v>
      </c>
      <c r="C63" s="8">
        <v>29.097529096508417</v>
      </c>
      <c r="D63" s="8">
        <v>4.6148600013133176</v>
      </c>
      <c r="E63" s="8">
        <v>18.849497100865598</v>
      </c>
      <c r="F63" s="12" t="s">
        <v>170</v>
      </c>
      <c r="G63" s="7"/>
      <c r="H63" s="7"/>
      <c r="I63" s="8"/>
      <c r="J63" s="8"/>
      <c r="K63" s="12"/>
      <c r="L63" s="16" t="s">
        <v>156</v>
      </c>
      <c r="M63" s="34" t="s">
        <v>163</v>
      </c>
    </row>
    <row r="64" spans="1:13" x14ac:dyDescent="0.25">
      <c r="A64" s="15" t="s">
        <v>141</v>
      </c>
      <c r="B64" s="8">
        <v>39.535359274792398</v>
      </c>
      <c r="C64" s="8">
        <v>56.726154762171433</v>
      </c>
      <c r="D64" s="8">
        <v>17.190795487379035</v>
      </c>
      <c r="E64" s="8">
        <v>43.482077316899009</v>
      </c>
      <c r="F64" s="12" t="s">
        <v>169</v>
      </c>
      <c r="G64" s="7"/>
      <c r="H64" s="7"/>
      <c r="I64" s="8"/>
      <c r="J64" s="8"/>
      <c r="K64" s="12"/>
      <c r="L64" s="16" t="s">
        <v>156</v>
      </c>
      <c r="M64" s="34" t="s">
        <v>163</v>
      </c>
    </row>
    <row r="65" spans="1:13" x14ac:dyDescent="0.25">
      <c r="A65" s="15" t="s">
        <v>142</v>
      </c>
      <c r="B65" s="16">
        <v>39.1</v>
      </c>
      <c r="C65" s="8">
        <v>39.1</v>
      </c>
      <c r="D65" s="8">
        <v>0</v>
      </c>
      <c r="E65" s="8">
        <v>0</v>
      </c>
      <c r="F65" s="7" t="s">
        <v>0</v>
      </c>
      <c r="G65" s="7"/>
      <c r="H65" s="7"/>
      <c r="I65" s="8"/>
      <c r="J65" s="8"/>
      <c r="K65" s="12"/>
      <c r="L65" s="16" t="s">
        <v>156</v>
      </c>
      <c r="M65" s="34" t="s">
        <v>163</v>
      </c>
    </row>
    <row r="66" spans="1:13" x14ac:dyDescent="0.25">
      <c r="A66" s="15" t="s">
        <v>143</v>
      </c>
      <c r="B66" s="16">
        <v>28.5</v>
      </c>
      <c r="C66" s="8">
        <v>33.443002787040946</v>
      </c>
      <c r="D66" s="8">
        <v>4.9430027870409461</v>
      </c>
      <c r="E66" s="8">
        <v>17.343869428213846</v>
      </c>
      <c r="F66" s="12" t="s">
        <v>168</v>
      </c>
      <c r="G66" s="7"/>
      <c r="H66" s="7"/>
      <c r="I66" s="8"/>
      <c r="J66" s="8"/>
      <c r="K66" s="12"/>
      <c r="L66" s="16" t="s">
        <v>156</v>
      </c>
      <c r="M66" s="34" t="s">
        <v>163</v>
      </c>
    </row>
    <row r="67" spans="1:13" x14ac:dyDescent="0.25">
      <c r="A67" s="15" t="s">
        <v>144</v>
      </c>
      <c r="B67" s="8">
        <v>52.781703631861603</v>
      </c>
      <c r="C67" s="8">
        <v>52.8</v>
      </c>
      <c r="D67" s="8">
        <v>0</v>
      </c>
      <c r="E67" s="8">
        <v>0</v>
      </c>
      <c r="F67" s="7" t="s">
        <v>149</v>
      </c>
      <c r="G67" s="7"/>
      <c r="H67" s="7"/>
      <c r="I67" s="20"/>
      <c r="J67" s="20"/>
      <c r="K67" s="12"/>
      <c r="L67" s="16" t="s">
        <v>156</v>
      </c>
      <c r="M67" s="34" t="s">
        <v>163</v>
      </c>
    </row>
    <row r="68" spans="1:13" x14ac:dyDescent="0.25">
      <c r="A68" s="15" t="s">
        <v>145</v>
      </c>
      <c r="B68" s="8">
        <v>28.595898236177099</v>
      </c>
      <c r="C68" s="8">
        <v>34.210900000000002</v>
      </c>
      <c r="D68" s="8">
        <v>5.6150017638229031</v>
      </c>
      <c r="E68" s="8">
        <v>19.635689417579758</v>
      </c>
      <c r="F68" s="12" t="s">
        <v>76</v>
      </c>
      <c r="G68" s="7"/>
      <c r="H68" s="20"/>
      <c r="I68" s="20"/>
      <c r="J68" s="20"/>
      <c r="K68" s="12"/>
      <c r="L68" s="16" t="s">
        <v>156</v>
      </c>
      <c r="M68" s="34" t="s">
        <v>163</v>
      </c>
    </row>
    <row r="69" spans="1:13" x14ac:dyDescent="0.25">
      <c r="A69" s="15" t="s">
        <v>146</v>
      </c>
      <c r="B69" s="16">
        <v>40.9</v>
      </c>
      <c r="C69" s="8">
        <v>53.536733333333338</v>
      </c>
      <c r="D69" s="8">
        <v>12.636733333333339</v>
      </c>
      <c r="E69" s="8">
        <v>30.896658516707433</v>
      </c>
      <c r="F69" s="12" t="s">
        <v>76</v>
      </c>
      <c r="G69" s="7"/>
      <c r="H69" s="20"/>
      <c r="I69" s="20"/>
      <c r="J69" s="20"/>
      <c r="K69" s="12"/>
      <c r="L69" s="16" t="s">
        <v>156</v>
      </c>
      <c r="M69" s="34" t="s">
        <v>163</v>
      </c>
    </row>
    <row r="70" spans="1:13" x14ac:dyDescent="0.25">
      <c r="A70" s="15" t="s">
        <v>147</v>
      </c>
      <c r="B70" s="8">
        <v>46.308251040979798</v>
      </c>
      <c r="C70" s="8">
        <v>59.981144426291017</v>
      </c>
      <c r="D70" s="8">
        <v>13.67289338531122</v>
      </c>
      <c r="E70" s="8">
        <v>29.525825480240218</v>
      </c>
      <c r="F70" s="12" t="s">
        <v>169</v>
      </c>
      <c r="G70" s="7"/>
      <c r="H70" s="20"/>
      <c r="I70" s="20"/>
      <c r="J70" s="20"/>
      <c r="K70" s="12"/>
      <c r="L70" s="16" t="s">
        <v>156</v>
      </c>
      <c r="M70" s="34" t="s">
        <v>164</v>
      </c>
    </row>
    <row r="71" spans="1:13" x14ac:dyDescent="0.25">
      <c r="F71" s="24" t="s">
        <v>262</v>
      </c>
      <c r="K71" s="24" t="s">
        <v>262</v>
      </c>
      <c r="L71" s="1"/>
      <c r="M71" s="1"/>
    </row>
    <row r="72" spans="1:13" x14ac:dyDescent="0.25">
      <c r="L72" s="1"/>
      <c r="M72" s="1"/>
    </row>
    <row r="73" spans="1:13" x14ac:dyDescent="0.25">
      <c r="A73" s="32" t="s">
        <v>78</v>
      </c>
      <c r="B73" s="39">
        <v>34.700000000000003</v>
      </c>
      <c r="C73" s="25">
        <v>39.1</v>
      </c>
      <c r="D73" s="30">
        <f>C73-B73</f>
        <v>4.3999999999999986</v>
      </c>
      <c r="E73" s="30">
        <f>(D73/B73)*100</f>
        <v>12.680115273775211</v>
      </c>
      <c r="F73" s="32"/>
      <c r="G73" s="40">
        <v>127.3</v>
      </c>
      <c r="H73" s="40">
        <v>136.6</v>
      </c>
      <c r="I73" s="50">
        <v>9.2999999999999972</v>
      </c>
      <c r="J73" s="50">
        <v>7.3055773762765108</v>
      </c>
      <c r="K73" s="32"/>
      <c r="L73" s="1"/>
      <c r="M73" s="1"/>
    </row>
    <row r="74" spans="1:13" x14ac:dyDescent="0.25">
      <c r="A74" s="32" t="s">
        <v>82</v>
      </c>
      <c r="B74" s="39">
        <v>24.5</v>
      </c>
      <c r="C74" s="25">
        <v>25.8</v>
      </c>
      <c r="D74" s="37">
        <v>1.3</v>
      </c>
      <c r="E74" s="32"/>
      <c r="F74" s="32"/>
      <c r="G74" s="25">
        <v>12.367312421609826</v>
      </c>
      <c r="H74" s="25">
        <v>6.9553870119067076</v>
      </c>
      <c r="I74" s="68">
        <v>-5</v>
      </c>
      <c r="J74" s="41"/>
      <c r="K74" s="32"/>
    </row>
    <row r="75" spans="1:13" x14ac:dyDescent="0.25">
      <c r="A75" s="32"/>
      <c r="F75" s="24"/>
    </row>
    <row r="77" spans="1:13" s="80" customFormat="1" ht="61.8" customHeight="1" x14ac:dyDescent="0.25">
      <c r="A77" s="84" t="s">
        <v>273</v>
      </c>
      <c r="B77" s="84"/>
      <c r="C77" s="84"/>
      <c r="D77" s="84"/>
    </row>
  </sheetData>
  <mergeCells count="3">
    <mergeCell ref="A77:D77"/>
    <mergeCell ref="A1:L1"/>
    <mergeCell ref="A2:XFD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topLeftCell="A58" workbookViewId="0">
      <selection activeCell="C12" sqref="C12"/>
    </sheetView>
  </sheetViews>
  <sheetFormatPr defaultRowHeight="13.8" x14ac:dyDescent="0.25"/>
  <cols>
    <col min="1" max="1" width="27" style="6" customWidth="1"/>
    <col min="2" max="2" width="14.5546875" style="6" customWidth="1"/>
    <col min="3" max="3" width="19.21875" style="6" customWidth="1"/>
    <col min="4" max="4" width="8.88671875" style="6"/>
    <col min="5" max="5" width="17.88671875" style="6" customWidth="1"/>
    <col min="6" max="6" width="13.6640625" style="6" customWidth="1"/>
    <col min="7" max="7" width="14.44140625" style="6" customWidth="1"/>
    <col min="8" max="8" width="8.88671875" style="6"/>
    <col min="9" max="9" width="8.88671875" style="12"/>
    <col min="10" max="10" width="77.33203125" style="6" customWidth="1"/>
    <col min="11" max="16384" width="8.88671875" style="6"/>
  </cols>
  <sheetData>
    <row r="1" spans="1:13" ht="41.4" x14ac:dyDescent="0.25">
      <c r="A1" s="69" t="s">
        <v>81</v>
      </c>
      <c r="B1" s="69" t="s">
        <v>261</v>
      </c>
      <c r="C1" s="69" t="s">
        <v>263</v>
      </c>
      <c r="D1" s="69" t="s">
        <v>264</v>
      </c>
      <c r="E1" s="69" t="s">
        <v>74</v>
      </c>
      <c r="F1" s="69" t="s">
        <v>75</v>
      </c>
      <c r="G1" s="69" t="s">
        <v>53</v>
      </c>
      <c r="H1" s="69" t="s">
        <v>72</v>
      </c>
      <c r="I1" s="70" t="s">
        <v>69</v>
      </c>
    </row>
    <row r="2" spans="1:13" x14ac:dyDescent="0.25">
      <c r="A2" s="33" t="s">
        <v>148</v>
      </c>
      <c r="B2" s="6" t="s">
        <v>167</v>
      </c>
      <c r="C2" s="12">
        <v>701.5</v>
      </c>
      <c r="D2" s="12">
        <f>LOG10(C2)</f>
        <v>2.8460276753643785</v>
      </c>
      <c r="E2" s="3">
        <f>10^(0.387*D2+0.529)</f>
        <v>42.698509030941949</v>
      </c>
      <c r="F2" s="3">
        <v>58.909360586202162</v>
      </c>
      <c r="G2" s="7">
        <v>46.4</v>
      </c>
      <c r="H2" s="30">
        <f>F2-G2</f>
        <v>12.509360586202163</v>
      </c>
      <c r="I2" s="44">
        <f>(H2/G2)*100</f>
        <v>26.959828849573629</v>
      </c>
      <c r="J2" s="35"/>
    </row>
    <row r="3" spans="1:13" x14ac:dyDescent="0.25">
      <c r="A3" s="15" t="s">
        <v>83</v>
      </c>
      <c r="B3" s="6" t="s">
        <v>167</v>
      </c>
      <c r="C3" s="12">
        <v>584.25</v>
      </c>
      <c r="D3" s="12">
        <f t="shared" ref="D3:D7" si="0">LOG10(C3)</f>
        <v>2.7665987210642644</v>
      </c>
      <c r="E3" s="3">
        <f t="shared" ref="E3:E7" si="1">10^(0.387*D3+0.529)</f>
        <v>39.780817625883223</v>
      </c>
      <c r="F3" s="3">
        <v>52.635351501524234</v>
      </c>
      <c r="G3" s="16">
        <v>47.6</v>
      </c>
      <c r="H3" s="30">
        <f t="shared" ref="H3:H66" si="2">F3-G3</f>
        <v>5.0353515015242323</v>
      </c>
      <c r="I3" s="44">
        <f t="shared" ref="I3:I66" si="3">(H3/G3)*100</f>
        <v>10.578469541017295</v>
      </c>
      <c r="J3" s="1"/>
    </row>
    <row r="4" spans="1:13" x14ac:dyDescent="0.25">
      <c r="A4" s="5" t="s">
        <v>84</v>
      </c>
      <c r="B4" s="20" t="s">
        <v>167</v>
      </c>
      <c r="C4" s="7">
        <v>757.18</v>
      </c>
      <c r="D4" s="7">
        <f t="shared" si="0"/>
        <v>2.8791991340762935</v>
      </c>
      <c r="E4" s="8">
        <f t="shared" si="1"/>
        <v>43.979477447913098</v>
      </c>
      <c r="F4" s="8">
        <v>61.663869672162463</v>
      </c>
      <c r="G4" s="8">
        <v>43.412986445845199</v>
      </c>
      <c r="H4" s="43">
        <f t="shared" si="2"/>
        <v>18.250883226317264</v>
      </c>
      <c r="I4" s="48">
        <f t="shared" si="3"/>
        <v>42.040146786685639</v>
      </c>
      <c r="J4" s="35"/>
      <c r="K4" s="20"/>
      <c r="L4" s="20"/>
      <c r="M4" s="20"/>
    </row>
    <row r="5" spans="1:13" x14ac:dyDescent="0.25">
      <c r="A5" s="15" t="s">
        <v>85</v>
      </c>
      <c r="B5" s="20" t="s">
        <v>168</v>
      </c>
      <c r="C5" s="7">
        <v>62.9</v>
      </c>
      <c r="D5" s="7">
        <f t="shared" si="0"/>
        <v>1.7986506454452689</v>
      </c>
      <c r="E5" s="8">
        <f>10^(1.003*D5-0.242)</f>
        <v>36.479308509433146</v>
      </c>
      <c r="F5" s="8">
        <v>41.777171752620809</v>
      </c>
      <c r="G5" s="8">
        <v>33.515874059332397</v>
      </c>
      <c r="H5" s="43">
        <f t="shared" si="2"/>
        <v>8.2612976932884123</v>
      </c>
      <c r="I5" s="43">
        <f t="shared" si="3"/>
        <v>24.648910181079039</v>
      </c>
      <c r="J5" s="35"/>
      <c r="K5" s="20"/>
      <c r="L5" s="20"/>
      <c r="M5" s="20"/>
    </row>
    <row r="6" spans="1:13" x14ac:dyDescent="0.25">
      <c r="A6" s="15" t="s">
        <v>87</v>
      </c>
      <c r="B6" s="20" t="s">
        <v>167</v>
      </c>
      <c r="C6" s="7">
        <v>545.4</v>
      </c>
      <c r="D6" s="7">
        <f t="shared" si="0"/>
        <v>2.7367151336056112</v>
      </c>
      <c r="E6" s="8">
        <f t="shared" si="1"/>
        <v>38.735463473215589</v>
      </c>
      <c r="F6" s="8">
        <v>50.387491621904587</v>
      </c>
      <c r="G6" s="8">
        <v>40.864651054398998</v>
      </c>
      <c r="H6" s="43">
        <f t="shared" si="2"/>
        <v>9.5228405675055896</v>
      </c>
      <c r="I6" s="48">
        <f t="shared" si="3"/>
        <v>23.303369346844026</v>
      </c>
      <c r="J6" s="35"/>
      <c r="K6" s="20"/>
      <c r="L6" s="20"/>
      <c r="M6" s="20"/>
    </row>
    <row r="7" spans="1:13" x14ac:dyDescent="0.25">
      <c r="A7" s="15" t="s">
        <v>88</v>
      </c>
      <c r="B7" s="20" t="s">
        <v>167</v>
      </c>
      <c r="C7" s="7">
        <v>858</v>
      </c>
      <c r="D7" s="7">
        <f t="shared" si="0"/>
        <v>2.9334872878487053</v>
      </c>
      <c r="E7" s="8">
        <f t="shared" si="1"/>
        <v>46.159338924102165</v>
      </c>
      <c r="F7" s="8">
        <v>66.351298466461017</v>
      </c>
      <c r="G7" s="8">
        <v>51.583104321380397</v>
      </c>
      <c r="H7" s="43">
        <f t="shared" si="2"/>
        <v>14.768194145080621</v>
      </c>
      <c r="I7" s="48">
        <f t="shared" si="3"/>
        <v>28.629905740200741</v>
      </c>
      <c r="J7" s="35"/>
      <c r="K7" s="20"/>
      <c r="L7" s="20"/>
      <c r="M7" s="20"/>
    </row>
    <row r="8" spans="1:13" x14ac:dyDescent="0.25">
      <c r="A8" s="15" t="s">
        <v>89</v>
      </c>
      <c r="B8" s="20" t="s">
        <v>76</v>
      </c>
      <c r="C8" s="7">
        <v>28.6</v>
      </c>
      <c r="D8" s="7"/>
      <c r="E8" s="7">
        <v>28.6</v>
      </c>
      <c r="F8" s="8">
        <v>24.135399999999997</v>
      </c>
      <c r="G8" s="8">
        <v>23.991424565869501</v>
      </c>
      <c r="H8" s="43">
        <f t="shared" si="2"/>
        <v>0.14397543413049618</v>
      </c>
      <c r="I8" s="43">
        <f t="shared" si="3"/>
        <v>0.60011206810669104</v>
      </c>
      <c r="J8" s="35"/>
      <c r="K8" s="20"/>
      <c r="L8" s="20"/>
      <c r="M8" s="20"/>
    </row>
    <row r="9" spans="1:13" x14ac:dyDescent="0.25">
      <c r="A9" s="15" t="s">
        <v>90</v>
      </c>
      <c r="B9" s="20" t="s">
        <v>76</v>
      </c>
      <c r="C9" s="7">
        <v>32.4</v>
      </c>
      <c r="D9" s="7"/>
      <c r="E9" s="7">
        <v>32.4</v>
      </c>
      <c r="F9" s="8">
        <v>32.643599999999999</v>
      </c>
      <c r="G9" s="16">
        <v>29.1</v>
      </c>
      <c r="H9" s="43">
        <f t="shared" si="2"/>
        <v>3.5435999999999979</v>
      </c>
      <c r="I9" s="43">
        <f t="shared" si="3"/>
        <v>12.177319587628858</v>
      </c>
      <c r="J9" s="35"/>
      <c r="K9" s="20"/>
      <c r="L9" s="20"/>
      <c r="M9" s="20"/>
    </row>
    <row r="10" spans="1:13" x14ac:dyDescent="0.25">
      <c r="A10" s="15" t="s">
        <v>91</v>
      </c>
      <c r="B10" s="20" t="s">
        <v>76</v>
      </c>
      <c r="C10" s="7">
        <v>31.3</v>
      </c>
      <c r="D10" s="7"/>
      <c r="E10" s="7">
        <v>31.3</v>
      </c>
      <c r="F10" s="8">
        <v>30.180699999999995</v>
      </c>
      <c r="G10" s="16">
        <v>27.6</v>
      </c>
      <c r="H10" s="43">
        <f t="shared" si="2"/>
        <v>2.5806999999999931</v>
      </c>
      <c r="I10" s="43">
        <f t="shared" si="3"/>
        <v>9.3503623188405545</v>
      </c>
      <c r="J10" s="35"/>
      <c r="K10" s="20"/>
      <c r="L10" s="20"/>
      <c r="M10" s="20"/>
    </row>
    <row r="11" spans="1:13" x14ac:dyDescent="0.25">
      <c r="A11" s="15" t="s">
        <v>92</v>
      </c>
      <c r="B11" s="20" t="s">
        <v>76</v>
      </c>
      <c r="C11" s="7">
        <v>41.3</v>
      </c>
      <c r="D11" s="7"/>
      <c r="E11" s="7">
        <v>41.3</v>
      </c>
      <c r="F11" s="8">
        <v>55.902099999999997</v>
      </c>
      <c r="G11" s="16">
        <v>42.6</v>
      </c>
      <c r="H11" s="43">
        <f t="shared" si="2"/>
        <v>13.302099999999996</v>
      </c>
      <c r="I11" s="43">
        <f t="shared" si="3"/>
        <v>31.225586854460087</v>
      </c>
      <c r="J11" s="35"/>
      <c r="K11" s="20"/>
      <c r="L11" s="20"/>
      <c r="M11" s="20"/>
    </row>
    <row r="12" spans="1:13" x14ac:dyDescent="0.25">
      <c r="A12" s="15" t="s">
        <v>93</v>
      </c>
      <c r="B12" s="20" t="s">
        <v>76</v>
      </c>
      <c r="C12" s="7">
        <v>34.5</v>
      </c>
      <c r="D12" s="7"/>
      <c r="E12" s="7">
        <v>34.5</v>
      </c>
      <c r="F12" s="8">
        <v>37.345499999999994</v>
      </c>
      <c r="G12" s="8">
        <v>30.826941827476499</v>
      </c>
      <c r="H12" s="43">
        <f t="shared" si="2"/>
        <v>6.5185581725234947</v>
      </c>
      <c r="I12" s="43">
        <f t="shared" si="3"/>
        <v>21.145653075172735</v>
      </c>
      <c r="J12" s="35"/>
      <c r="K12" s="20"/>
      <c r="L12" s="20"/>
      <c r="M12" s="20"/>
    </row>
    <row r="13" spans="1:13" x14ac:dyDescent="0.25">
      <c r="A13" s="15" t="s">
        <v>94</v>
      </c>
      <c r="B13" s="20" t="s">
        <v>76</v>
      </c>
      <c r="C13" s="7">
        <v>36.9</v>
      </c>
      <c r="D13" s="7"/>
      <c r="E13" s="7">
        <v>36.9</v>
      </c>
      <c r="F13" s="8">
        <v>42.71909999999999</v>
      </c>
      <c r="G13" s="8">
        <v>35.311894949163097</v>
      </c>
      <c r="H13" s="43">
        <f t="shared" si="2"/>
        <v>7.4072050508368932</v>
      </c>
      <c r="I13" s="43">
        <f t="shared" si="3"/>
        <v>20.976515311627157</v>
      </c>
      <c r="J13" s="35"/>
      <c r="K13" s="20"/>
      <c r="L13" s="20"/>
      <c r="M13" s="20"/>
    </row>
    <row r="14" spans="1:13" x14ac:dyDescent="0.25">
      <c r="A14" s="15" t="s">
        <v>95</v>
      </c>
      <c r="B14" s="20" t="s">
        <v>76</v>
      </c>
      <c r="C14" s="7">
        <v>30.2</v>
      </c>
      <c r="D14" s="7"/>
      <c r="E14" s="7">
        <v>30.2</v>
      </c>
      <c r="F14" s="8">
        <v>27.71779999999999</v>
      </c>
      <c r="G14" s="10">
        <v>26</v>
      </c>
      <c r="H14" s="43">
        <f t="shared" si="2"/>
        <v>1.7177999999999898</v>
      </c>
      <c r="I14" s="43">
        <f t="shared" si="3"/>
        <v>6.6069230769230378</v>
      </c>
      <c r="J14" s="35"/>
      <c r="K14" s="20"/>
      <c r="L14" s="20"/>
      <c r="M14" s="20"/>
    </row>
    <row r="15" spans="1:13" x14ac:dyDescent="0.25">
      <c r="A15" s="15" t="s">
        <v>96</v>
      </c>
      <c r="B15" s="20" t="s">
        <v>76</v>
      </c>
      <c r="C15" s="7">
        <v>34.4</v>
      </c>
      <c r="D15" s="7"/>
      <c r="E15" s="7">
        <v>34.4</v>
      </c>
      <c r="F15" s="8">
        <v>37.121599999999994</v>
      </c>
      <c r="G15" s="8">
        <v>30.9057671870554</v>
      </c>
      <c r="H15" s="43">
        <f t="shared" si="2"/>
        <v>6.2158328129445941</v>
      </c>
      <c r="I15" s="43">
        <f t="shared" si="3"/>
        <v>20.112210045858493</v>
      </c>
      <c r="J15" s="35"/>
      <c r="K15" s="20"/>
      <c r="L15" s="20"/>
      <c r="M15" s="20"/>
    </row>
    <row r="16" spans="1:13" x14ac:dyDescent="0.25">
      <c r="A16" s="5" t="s">
        <v>250</v>
      </c>
      <c r="B16" s="20" t="s">
        <v>169</v>
      </c>
      <c r="C16" s="7">
        <v>58.1</v>
      </c>
      <c r="D16" s="7">
        <f>LOG10(C16)</f>
        <v>1.7641761323903307</v>
      </c>
      <c r="E16" s="8">
        <f>10^(0.591*D16+0.545)</f>
        <v>38.692616086069478</v>
      </c>
      <c r="F16" s="8">
        <v>50.295355457078067</v>
      </c>
      <c r="G16" s="8">
        <v>34.651379668460201</v>
      </c>
      <c r="H16" s="43">
        <f t="shared" si="2"/>
        <v>15.643975788617865</v>
      </c>
      <c r="I16" s="43">
        <f t="shared" si="3"/>
        <v>45.146761653640773</v>
      </c>
      <c r="J16" s="20"/>
      <c r="K16" s="20"/>
      <c r="L16" s="20"/>
      <c r="M16" s="20"/>
    </row>
    <row r="17" spans="1:13" x14ac:dyDescent="0.25">
      <c r="A17" s="15" t="s">
        <v>97</v>
      </c>
      <c r="B17" s="20" t="s">
        <v>76</v>
      </c>
      <c r="C17" s="7">
        <v>33</v>
      </c>
      <c r="D17" s="7"/>
      <c r="E17" s="8">
        <v>33</v>
      </c>
      <c r="F17" s="8">
        <v>33.987000000000002</v>
      </c>
      <c r="G17" s="8">
        <v>29.422035199307899</v>
      </c>
      <c r="H17" s="43">
        <f t="shared" si="2"/>
        <v>4.5649648006921026</v>
      </c>
      <c r="I17" s="43">
        <f t="shared" si="3"/>
        <v>15.515462372907111</v>
      </c>
      <c r="J17" s="35"/>
      <c r="K17" s="20"/>
      <c r="L17" s="20"/>
      <c r="M17" s="20"/>
    </row>
    <row r="18" spans="1:13" x14ac:dyDescent="0.25">
      <c r="A18" s="15" t="s">
        <v>98</v>
      </c>
      <c r="B18" s="20" t="s">
        <v>167</v>
      </c>
      <c r="C18" s="7">
        <v>589.12</v>
      </c>
      <c r="D18" s="7">
        <f>LOG10(C18)</f>
        <v>2.7702037668239208</v>
      </c>
      <c r="E18" s="8">
        <f t="shared" ref="E18" si="4">10^(0.387*D18+0.529)</f>
        <v>39.908817311673786</v>
      </c>
      <c r="F18" s="8">
        <v>52.910593492535867</v>
      </c>
      <c r="G18" s="8">
        <v>28.439437816761</v>
      </c>
      <c r="H18" s="43">
        <f t="shared" si="2"/>
        <v>24.471155675774867</v>
      </c>
      <c r="I18" s="48">
        <f t="shared" si="3"/>
        <v>86.046552092364522</v>
      </c>
      <c r="J18" s="35"/>
      <c r="K18" s="20"/>
      <c r="L18" s="20"/>
      <c r="M18" s="20"/>
    </row>
    <row r="19" spans="1:13" x14ac:dyDescent="0.25">
      <c r="A19" s="15" t="s">
        <v>99</v>
      </c>
      <c r="B19" s="20" t="s">
        <v>76</v>
      </c>
      <c r="C19" s="16">
        <v>34.5</v>
      </c>
      <c r="D19" s="7"/>
      <c r="E19" s="16">
        <v>34.5</v>
      </c>
      <c r="F19" s="8">
        <v>37.345499999999994</v>
      </c>
      <c r="G19" s="8">
        <v>30.5418640023912</v>
      </c>
      <c r="H19" s="43">
        <f t="shared" si="2"/>
        <v>6.8036359976087937</v>
      </c>
      <c r="I19" s="43">
        <f t="shared" si="3"/>
        <v>22.276426864699939</v>
      </c>
      <c r="J19" s="35"/>
      <c r="K19" s="20"/>
      <c r="L19" s="20"/>
      <c r="M19" s="20"/>
    </row>
    <row r="20" spans="1:13" x14ac:dyDescent="0.25">
      <c r="A20" s="15" t="s">
        <v>100</v>
      </c>
      <c r="B20" s="20" t="s">
        <v>76</v>
      </c>
      <c r="C20" s="16">
        <v>34.700000000000003</v>
      </c>
      <c r="D20" s="7"/>
      <c r="E20" s="16">
        <v>34.700000000000003</v>
      </c>
      <c r="F20" s="8">
        <v>37.793300000000009</v>
      </c>
      <c r="G20" s="16">
        <v>32.4</v>
      </c>
      <c r="H20" s="43">
        <f t="shared" si="2"/>
        <v>5.3933000000000106</v>
      </c>
      <c r="I20" s="43">
        <f t="shared" si="3"/>
        <v>16.645987654321022</v>
      </c>
      <c r="J20" s="35"/>
      <c r="K20" s="20"/>
      <c r="L20" s="20"/>
      <c r="M20" s="20"/>
    </row>
    <row r="21" spans="1:13" x14ac:dyDescent="0.25">
      <c r="A21" s="15" t="s">
        <v>101</v>
      </c>
      <c r="B21" s="20" t="s">
        <v>76</v>
      </c>
      <c r="C21" s="16">
        <v>33</v>
      </c>
      <c r="D21" s="7"/>
      <c r="E21" s="16">
        <v>33</v>
      </c>
      <c r="F21" s="8">
        <v>33.987000000000002</v>
      </c>
      <c r="G21" s="8">
        <v>29.6519971585892</v>
      </c>
      <c r="H21" s="43">
        <f t="shared" si="2"/>
        <v>4.3350028414108017</v>
      </c>
      <c r="I21" s="43">
        <f t="shared" si="3"/>
        <v>14.61959819510874</v>
      </c>
      <c r="J21" s="35"/>
      <c r="K21" s="20"/>
      <c r="L21" s="20"/>
      <c r="M21" s="20"/>
    </row>
    <row r="22" spans="1:13" x14ac:dyDescent="0.25">
      <c r="A22" s="15" t="s">
        <v>102</v>
      </c>
      <c r="B22" s="20" t="s">
        <v>76</v>
      </c>
      <c r="C22" s="16">
        <v>32.700000000000003</v>
      </c>
      <c r="D22" s="7"/>
      <c r="E22" s="16">
        <v>32.700000000000003</v>
      </c>
      <c r="F22" s="8">
        <v>33.315300000000001</v>
      </c>
      <c r="G22" s="8">
        <v>29.1200860931385</v>
      </c>
      <c r="H22" s="43">
        <f t="shared" si="2"/>
        <v>4.1952139068615004</v>
      </c>
      <c r="I22" s="43">
        <f t="shared" si="3"/>
        <v>14.406598570634067</v>
      </c>
      <c r="J22" s="35"/>
      <c r="K22" s="20"/>
      <c r="L22" s="20"/>
      <c r="M22" s="20"/>
    </row>
    <row r="23" spans="1:13" x14ac:dyDescent="0.25">
      <c r="A23" s="15" t="s">
        <v>103</v>
      </c>
      <c r="B23" s="20" t="s">
        <v>10</v>
      </c>
      <c r="C23" s="16" t="s">
        <v>10</v>
      </c>
      <c r="D23" s="7" t="s">
        <v>10</v>
      </c>
      <c r="E23" s="7" t="s">
        <v>10</v>
      </c>
      <c r="F23" s="8">
        <v>22.7</v>
      </c>
      <c r="G23" s="8">
        <v>22.740492046042402</v>
      </c>
      <c r="H23" s="47">
        <f t="shared" si="2"/>
        <v>-4.0492046042402308E-2</v>
      </c>
      <c r="I23" s="42">
        <v>0</v>
      </c>
      <c r="J23" s="20"/>
      <c r="K23" s="20"/>
      <c r="L23" s="20"/>
      <c r="M23" s="20"/>
    </row>
    <row r="24" spans="1:13" x14ac:dyDescent="0.25">
      <c r="A24" s="15" t="s">
        <v>104</v>
      </c>
      <c r="B24" s="20" t="s">
        <v>76</v>
      </c>
      <c r="C24" s="16">
        <v>32.200000000000003</v>
      </c>
      <c r="D24" s="7"/>
      <c r="E24" s="16">
        <v>32.200000000000003</v>
      </c>
      <c r="F24" s="8">
        <v>32.195799999999998</v>
      </c>
      <c r="G24" s="16">
        <v>28.8</v>
      </c>
      <c r="H24" s="43">
        <f t="shared" si="2"/>
        <v>3.3957999999999977</v>
      </c>
      <c r="I24" s="43">
        <f t="shared" si="3"/>
        <v>11.790972222222214</v>
      </c>
      <c r="J24" s="35"/>
      <c r="K24" s="20"/>
      <c r="L24" s="20"/>
      <c r="M24" s="20"/>
    </row>
    <row r="25" spans="1:13" x14ac:dyDescent="0.25">
      <c r="A25" s="15" t="s">
        <v>105</v>
      </c>
      <c r="B25" s="35" t="s">
        <v>76</v>
      </c>
      <c r="C25" s="16">
        <v>29.4</v>
      </c>
      <c r="D25" s="7"/>
      <c r="E25" s="16">
        <v>29.4</v>
      </c>
      <c r="F25" s="8">
        <v>25.926600000000001</v>
      </c>
      <c r="G25" s="8">
        <v>22.7680445224462</v>
      </c>
      <c r="H25" s="43">
        <f t="shared" si="2"/>
        <v>3.1585554775538007</v>
      </c>
      <c r="I25" s="43">
        <f t="shared" si="3"/>
        <v>13.87275694423337</v>
      </c>
      <c r="J25" s="35"/>
      <c r="K25" s="20"/>
      <c r="L25" s="20"/>
      <c r="M25" s="20"/>
    </row>
    <row r="26" spans="1:13" x14ac:dyDescent="0.25">
      <c r="A26" s="15" t="s">
        <v>106</v>
      </c>
      <c r="B26" s="35" t="s">
        <v>171</v>
      </c>
      <c r="C26" s="16" t="s">
        <v>10</v>
      </c>
      <c r="D26" s="7"/>
      <c r="E26" s="7"/>
      <c r="F26" s="16">
        <v>38.6</v>
      </c>
      <c r="G26" s="16">
        <v>38.6</v>
      </c>
      <c r="H26" s="47">
        <f t="shared" si="2"/>
        <v>0</v>
      </c>
      <c r="I26" s="42">
        <f t="shared" si="3"/>
        <v>0</v>
      </c>
      <c r="J26" s="20" t="s">
        <v>260</v>
      </c>
      <c r="K26" s="20"/>
      <c r="L26" s="20"/>
      <c r="M26" s="20"/>
    </row>
    <row r="27" spans="1:13" x14ac:dyDescent="0.25">
      <c r="A27" s="15" t="s">
        <v>107</v>
      </c>
      <c r="B27" s="35" t="s">
        <v>73</v>
      </c>
      <c r="C27" s="16">
        <v>18.600000000000001</v>
      </c>
      <c r="D27" s="7">
        <f>LOG10(C27)</f>
        <v>1.2695129442179163</v>
      </c>
      <c r="E27" s="7"/>
      <c r="F27" s="16">
        <v>31.4</v>
      </c>
      <c r="G27" s="16">
        <v>31.4</v>
      </c>
      <c r="H27" s="47">
        <f t="shared" si="2"/>
        <v>0</v>
      </c>
      <c r="I27" s="42">
        <f t="shared" si="3"/>
        <v>0</v>
      </c>
      <c r="J27" s="20"/>
      <c r="K27" s="20"/>
      <c r="L27" s="20"/>
      <c r="M27" s="20"/>
    </row>
    <row r="28" spans="1:13" x14ac:dyDescent="0.25">
      <c r="A28" s="15" t="s">
        <v>108</v>
      </c>
      <c r="B28" s="35" t="s">
        <v>77</v>
      </c>
      <c r="C28" s="16">
        <v>573.29999999999995</v>
      </c>
      <c r="D28" s="7">
        <f>LOG10(C28)</f>
        <v>2.7583819417746751</v>
      </c>
      <c r="E28" s="8">
        <f>10^(0.395*D28+0.522)</f>
        <v>40.884704860227536</v>
      </c>
      <c r="F28" s="8">
        <v>55.009077017775944</v>
      </c>
      <c r="G28" s="8">
        <v>43.3278018648952</v>
      </c>
      <c r="H28" s="43">
        <f t="shared" si="2"/>
        <v>11.681275152880744</v>
      </c>
      <c r="I28" s="46">
        <f t="shared" si="3"/>
        <v>26.960230268097398</v>
      </c>
      <c r="J28" s="35"/>
      <c r="K28" s="20"/>
      <c r="L28" s="20"/>
      <c r="M28" s="20"/>
    </row>
    <row r="29" spans="1:13" x14ac:dyDescent="0.25">
      <c r="A29" s="15" t="s">
        <v>109</v>
      </c>
      <c r="B29" s="35" t="s">
        <v>76</v>
      </c>
      <c r="C29" s="16">
        <v>32.4</v>
      </c>
      <c r="D29" s="16"/>
      <c r="E29" s="16">
        <v>32.4</v>
      </c>
      <c r="F29" s="8">
        <v>32.643599999999999</v>
      </c>
      <c r="G29" s="8">
        <v>29.1</v>
      </c>
      <c r="H29" s="43">
        <f t="shared" si="2"/>
        <v>3.5435999999999979</v>
      </c>
      <c r="I29" s="43">
        <f t="shared" si="3"/>
        <v>12.177319587628858</v>
      </c>
      <c r="J29" s="35"/>
      <c r="K29" s="20"/>
      <c r="L29" s="20"/>
      <c r="M29" s="20"/>
    </row>
    <row r="30" spans="1:13" x14ac:dyDescent="0.25">
      <c r="A30" s="15" t="s">
        <v>110</v>
      </c>
      <c r="B30" s="35" t="s">
        <v>76</v>
      </c>
      <c r="C30" s="16">
        <v>33.200000000000003</v>
      </c>
      <c r="D30" s="16"/>
      <c r="E30" s="16">
        <v>33.200000000000003</v>
      </c>
      <c r="F30" s="8">
        <v>34.434800000000003</v>
      </c>
      <c r="G30" s="16">
        <v>30.2</v>
      </c>
      <c r="H30" s="43">
        <f t="shared" si="2"/>
        <v>4.2348000000000035</v>
      </c>
      <c r="I30" s="43">
        <f t="shared" si="3"/>
        <v>14.022516556291404</v>
      </c>
      <c r="J30" s="35"/>
      <c r="K30" s="20"/>
      <c r="L30" s="20"/>
      <c r="M30" s="20"/>
    </row>
    <row r="31" spans="1:13" x14ac:dyDescent="0.25">
      <c r="A31" s="15" t="s">
        <v>111</v>
      </c>
      <c r="B31" s="35" t="s">
        <v>76</v>
      </c>
      <c r="C31" s="16">
        <v>30.4</v>
      </c>
      <c r="D31" s="16"/>
      <c r="E31" s="16">
        <v>30.4</v>
      </c>
      <c r="F31" s="8">
        <v>28.165599999999991</v>
      </c>
      <c r="G31" s="16">
        <v>26.3</v>
      </c>
      <c r="H31" s="43">
        <f t="shared" si="2"/>
        <v>1.8655999999999899</v>
      </c>
      <c r="I31" s="43">
        <f t="shared" si="3"/>
        <v>7.0935361216729653</v>
      </c>
      <c r="J31" s="35"/>
      <c r="K31" s="20"/>
      <c r="L31" s="20"/>
      <c r="M31" s="20"/>
    </row>
    <row r="32" spans="1:13" x14ac:dyDescent="0.25">
      <c r="A32" s="15" t="s">
        <v>86</v>
      </c>
      <c r="B32" s="35" t="s">
        <v>76</v>
      </c>
      <c r="C32" s="16">
        <v>35.700000000000003</v>
      </c>
      <c r="D32" s="16"/>
      <c r="E32" s="16">
        <v>35.700000000000003</v>
      </c>
      <c r="F32" s="8">
        <v>40.032299999999999</v>
      </c>
      <c r="G32" s="16">
        <v>33.9</v>
      </c>
      <c r="H32" s="43">
        <f t="shared" si="2"/>
        <v>6.1323000000000008</v>
      </c>
      <c r="I32" s="43">
        <f t="shared" si="3"/>
        <v>18.089380530973454</v>
      </c>
      <c r="J32" s="35"/>
      <c r="K32" s="20"/>
      <c r="L32" s="20"/>
      <c r="M32" s="20"/>
    </row>
    <row r="33" spans="1:13" x14ac:dyDescent="0.25">
      <c r="A33" s="15" t="s">
        <v>112</v>
      </c>
      <c r="B33" s="35" t="s">
        <v>171</v>
      </c>
      <c r="C33" s="16" t="s">
        <v>10</v>
      </c>
      <c r="D33" s="7"/>
      <c r="E33" s="7"/>
      <c r="F33" s="16">
        <v>23.7</v>
      </c>
      <c r="G33" s="16">
        <v>23.7</v>
      </c>
      <c r="H33" s="47">
        <f t="shared" si="2"/>
        <v>0</v>
      </c>
      <c r="I33" s="42">
        <f t="shared" si="3"/>
        <v>0</v>
      </c>
      <c r="J33" s="20" t="s">
        <v>260</v>
      </c>
      <c r="K33" s="20"/>
      <c r="L33" s="20"/>
      <c r="M33" s="20"/>
    </row>
    <row r="34" spans="1:13" x14ac:dyDescent="0.25">
      <c r="A34" s="15" t="s">
        <v>113</v>
      </c>
      <c r="B34" s="35" t="s">
        <v>76</v>
      </c>
      <c r="C34" s="16">
        <v>29.1</v>
      </c>
      <c r="D34" s="7"/>
      <c r="E34" s="10">
        <v>29.1</v>
      </c>
      <c r="F34" s="8">
        <v>25.254899999999999</v>
      </c>
      <c r="G34" s="16">
        <v>24.6</v>
      </c>
      <c r="H34" s="43">
        <f t="shared" si="2"/>
        <v>0.65489999999999782</v>
      </c>
      <c r="I34" s="43">
        <f t="shared" si="3"/>
        <v>2.6621951219512106</v>
      </c>
      <c r="J34" s="35"/>
      <c r="K34" s="20"/>
      <c r="L34" s="20"/>
      <c r="M34" s="20"/>
    </row>
    <row r="35" spans="1:13" x14ac:dyDescent="0.25">
      <c r="A35" s="15" t="s">
        <v>114</v>
      </c>
      <c r="B35" s="35" t="s">
        <v>76</v>
      </c>
      <c r="C35" s="16">
        <v>31.5</v>
      </c>
      <c r="D35" s="7"/>
      <c r="E35" s="10">
        <v>31.5</v>
      </c>
      <c r="F35" s="8">
        <v>30.628499999999995</v>
      </c>
      <c r="G35" s="8">
        <v>28.466173103698001</v>
      </c>
      <c r="H35" s="43">
        <f t="shared" si="2"/>
        <v>2.1623268963019946</v>
      </c>
      <c r="I35" s="43">
        <f t="shared" si="3"/>
        <v>7.5961278266135803</v>
      </c>
      <c r="J35" s="35"/>
      <c r="K35" s="20"/>
      <c r="L35" s="20"/>
      <c r="M35" s="20"/>
    </row>
    <row r="36" spans="1:13" x14ac:dyDescent="0.25">
      <c r="A36" s="15" t="s">
        <v>115</v>
      </c>
      <c r="B36" s="20" t="s">
        <v>76</v>
      </c>
      <c r="C36" s="16">
        <v>31.1</v>
      </c>
      <c r="D36" s="7"/>
      <c r="E36" s="10">
        <v>31.1</v>
      </c>
      <c r="F36" s="8">
        <v>29.732900000000008</v>
      </c>
      <c r="G36" s="16">
        <v>27.3</v>
      </c>
      <c r="H36" s="43">
        <f t="shared" si="2"/>
        <v>2.4329000000000072</v>
      </c>
      <c r="I36" s="43">
        <f t="shared" si="3"/>
        <v>8.9117216117216369</v>
      </c>
      <c r="J36" s="35"/>
      <c r="K36" s="20"/>
      <c r="L36" s="20"/>
      <c r="M36" s="20"/>
    </row>
    <row r="37" spans="1:13" x14ac:dyDescent="0.25">
      <c r="A37" s="15" t="s">
        <v>116</v>
      </c>
      <c r="B37" s="20" t="s">
        <v>76</v>
      </c>
      <c r="C37" s="16">
        <v>36.1</v>
      </c>
      <c r="D37" s="7"/>
      <c r="E37" s="10">
        <v>36.1</v>
      </c>
      <c r="F37" s="8">
        <v>40.927900000000001</v>
      </c>
      <c r="G37" s="16">
        <v>34.5</v>
      </c>
      <c r="H37" s="43">
        <f t="shared" si="2"/>
        <v>6.4279000000000011</v>
      </c>
      <c r="I37" s="43">
        <f t="shared" si="3"/>
        <v>18.631594202898555</v>
      </c>
      <c r="J37" s="35"/>
      <c r="K37" s="20"/>
      <c r="L37" s="20"/>
      <c r="M37" s="20"/>
    </row>
    <row r="38" spans="1:13" x14ac:dyDescent="0.25">
      <c r="A38" s="15" t="s">
        <v>117</v>
      </c>
      <c r="B38" s="20" t="s">
        <v>76</v>
      </c>
      <c r="C38" s="16">
        <v>36</v>
      </c>
      <c r="D38" s="7"/>
      <c r="E38" s="10">
        <v>36</v>
      </c>
      <c r="F38" s="8">
        <v>40.704000000000001</v>
      </c>
      <c r="G38" s="16">
        <v>34.299999999999997</v>
      </c>
      <c r="H38" s="43">
        <f t="shared" si="2"/>
        <v>6.4040000000000035</v>
      </c>
      <c r="I38" s="43">
        <f t="shared" si="3"/>
        <v>18.67055393586007</v>
      </c>
      <c r="J38" s="35"/>
      <c r="K38" s="20"/>
      <c r="L38" s="20"/>
      <c r="M38" s="20"/>
    </row>
    <row r="39" spans="1:13" x14ac:dyDescent="0.25">
      <c r="A39" s="15" t="s">
        <v>118</v>
      </c>
      <c r="B39" s="20" t="s">
        <v>76</v>
      </c>
      <c r="C39" s="16">
        <v>31</v>
      </c>
      <c r="D39" s="7"/>
      <c r="E39" s="10">
        <v>31</v>
      </c>
      <c r="F39" s="8">
        <v>29.508999999999993</v>
      </c>
      <c r="G39" s="16">
        <v>27.1</v>
      </c>
      <c r="H39" s="43">
        <f t="shared" si="2"/>
        <v>2.4089999999999918</v>
      </c>
      <c r="I39" s="43">
        <f t="shared" si="3"/>
        <v>8.889298892988899</v>
      </c>
      <c r="J39" s="35"/>
      <c r="K39" s="20"/>
      <c r="L39" s="20"/>
      <c r="M39" s="20"/>
    </row>
    <row r="40" spans="1:13" x14ac:dyDescent="0.25">
      <c r="A40" s="15" t="s">
        <v>119</v>
      </c>
      <c r="B40" s="20" t="s">
        <v>76</v>
      </c>
      <c r="C40" s="16">
        <v>33</v>
      </c>
      <c r="D40" s="7"/>
      <c r="E40" s="10">
        <v>33</v>
      </c>
      <c r="F40" s="8">
        <v>33.987000000000002</v>
      </c>
      <c r="G40" s="16">
        <v>29.9</v>
      </c>
      <c r="H40" s="43">
        <f t="shared" si="2"/>
        <v>4.0870000000000033</v>
      </c>
      <c r="I40" s="43">
        <f t="shared" si="3"/>
        <v>13.668896321070246</v>
      </c>
      <c r="J40" s="35"/>
      <c r="K40" s="20"/>
      <c r="L40" s="20"/>
      <c r="M40" s="20"/>
    </row>
    <row r="41" spans="1:13" x14ac:dyDescent="0.25">
      <c r="A41" s="15" t="s">
        <v>120</v>
      </c>
      <c r="B41" s="20" t="s">
        <v>76</v>
      </c>
      <c r="C41" s="16">
        <v>30.5</v>
      </c>
      <c r="D41" s="7"/>
      <c r="E41" s="10">
        <v>30.5</v>
      </c>
      <c r="F41" s="8">
        <v>28.389499999999991</v>
      </c>
      <c r="G41" s="8">
        <v>26.264726081039299</v>
      </c>
      <c r="H41" s="43">
        <f t="shared" si="2"/>
        <v>2.1247739189606918</v>
      </c>
      <c r="I41" s="43">
        <f t="shared" si="3"/>
        <v>8.0898384868159052</v>
      </c>
      <c r="J41" s="35"/>
      <c r="K41" s="20"/>
      <c r="L41" s="20"/>
      <c r="M41" s="20"/>
    </row>
    <row r="42" spans="1:13" x14ac:dyDescent="0.25">
      <c r="A42" s="15" t="s">
        <v>121</v>
      </c>
      <c r="B42" s="20" t="s">
        <v>76</v>
      </c>
      <c r="C42" s="16">
        <v>33</v>
      </c>
      <c r="D42" s="7"/>
      <c r="E42" s="10">
        <v>33</v>
      </c>
      <c r="F42" s="8">
        <v>33.987000000000002</v>
      </c>
      <c r="G42" s="16">
        <v>29.9</v>
      </c>
      <c r="H42" s="43">
        <f t="shared" si="2"/>
        <v>4.0870000000000033</v>
      </c>
      <c r="I42" s="43">
        <f t="shared" si="3"/>
        <v>13.668896321070246</v>
      </c>
      <c r="J42" s="35"/>
      <c r="K42" s="20"/>
      <c r="L42" s="20"/>
      <c r="M42" s="20"/>
    </row>
    <row r="43" spans="1:13" x14ac:dyDescent="0.25">
      <c r="A43" s="15" t="s">
        <v>122</v>
      </c>
      <c r="B43" s="20" t="s">
        <v>168</v>
      </c>
      <c r="C43" s="16">
        <v>56.5</v>
      </c>
      <c r="D43" s="7">
        <f>LOG10(C43)</f>
        <v>1.7520484478194385</v>
      </c>
      <c r="E43" s="8">
        <f>10^(1.003*D43-0.242)</f>
        <v>32.757035635123245</v>
      </c>
      <c r="F43" s="8">
        <v>33.443002787040946</v>
      </c>
      <c r="G43" s="16">
        <v>32.9</v>
      </c>
      <c r="H43" s="43">
        <f t="shared" si="2"/>
        <v>0.54300278704094751</v>
      </c>
      <c r="I43" s="43">
        <f t="shared" si="3"/>
        <v>1.6504643983007525</v>
      </c>
      <c r="J43" s="20"/>
      <c r="K43" s="20"/>
      <c r="L43" s="20"/>
      <c r="M43" s="20"/>
    </row>
    <row r="44" spans="1:13" x14ac:dyDescent="0.25">
      <c r="A44" s="15" t="s">
        <v>123</v>
      </c>
      <c r="B44" s="20" t="s">
        <v>76</v>
      </c>
      <c r="C44" s="16">
        <v>38</v>
      </c>
      <c r="D44" s="7"/>
      <c r="E44" s="10">
        <v>38</v>
      </c>
      <c r="F44" s="8">
        <v>45.181999999999995</v>
      </c>
      <c r="G44" s="8">
        <v>36.344935775980503</v>
      </c>
      <c r="H44" s="43">
        <f t="shared" si="2"/>
        <v>8.8370642240194925</v>
      </c>
      <c r="I44" s="43">
        <f t="shared" si="3"/>
        <v>24.314430704977877</v>
      </c>
      <c r="J44" s="35"/>
      <c r="K44" s="20"/>
      <c r="L44" s="20"/>
      <c r="M44" s="20"/>
    </row>
    <row r="45" spans="1:13" x14ac:dyDescent="0.25">
      <c r="A45" s="15" t="s">
        <v>124</v>
      </c>
      <c r="B45" s="20" t="s">
        <v>68</v>
      </c>
      <c r="C45" s="16">
        <v>335</v>
      </c>
      <c r="D45" s="7">
        <f t="shared" ref="D45:D46" si="5">LOG10(C45)</f>
        <v>2.5250448070368452</v>
      </c>
      <c r="E45" s="8">
        <f>10^(1.044*D45-1.105)</f>
        <v>33.974007517422031</v>
      </c>
      <c r="F45" s="8">
        <v>36.16780283150792</v>
      </c>
      <c r="G45" s="8">
        <v>36</v>
      </c>
      <c r="H45" s="43">
        <f t="shared" si="2"/>
        <v>0.1678028315079203</v>
      </c>
      <c r="I45" s="43">
        <f t="shared" si="3"/>
        <v>0.46611897641088973</v>
      </c>
      <c r="J45" s="35"/>
      <c r="K45" s="20"/>
      <c r="L45" s="20"/>
      <c r="M45" s="20"/>
    </row>
    <row r="46" spans="1:13" x14ac:dyDescent="0.25">
      <c r="A46" s="15" t="s">
        <v>125</v>
      </c>
      <c r="B46" s="20" t="s">
        <v>169</v>
      </c>
      <c r="C46" s="16">
        <v>41.6</v>
      </c>
      <c r="D46" s="7">
        <f t="shared" si="5"/>
        <v>1.6190933306267428</v>
      </c>
      <c r="E46" s="8">
        <f>10^(0.591*D46+0.545)</f>
        <v>31.760267997020712</v>
      </c>
      <c r="F46" s="8">
        <v>31.211240045329369</v>
      </c>
      <c r="G46" s="8">
        <v>31.7078563397138</v>
      </c>
      <c r="H46" s="49">
        <f t="shared" si="2"/>
        <v>-0.496616294384431</v>
      </c>
      <c r="I46" s="49">
        <f t="shared" si="3"/>
        <v>-1.5662247521994215</v>
      </c>
      <c r="J46" s="35"/>
      <c r="K46" s="20"/>
      <c r="L46" s="20"/>
      <c r="M46" s="20"/>
    </row>
    <row r="47" spans="1:13" x14ac:dyDescent="0.25">
      <c r="A47" s="15" t="s">
        <v>126</v>
      </c>
      <c r="B47" s="20" t="s">
        <v>76</v>
      </c>
      <c r="C47" s="16">
        <v>37.6</v>
      </c>
      <c r="D47" s="7"/>
      <c r="E47" s="10">
        <v>37.6</v>
      </c>
      <c r="F47" s="8">
        <v>44.286399999999993</v>
      </c>
      <c r="G47" s="16">
        <v>36.799999999999997</v>
      </c>
      <c r="H47" s="43">
        <f t="shared" si="2"/>
        <v>7.4863999999999962</v>
      </c>
      <c r="I47" s="43">
        <f t="shared" si="3"/>
        <v>20.343478260869556</v>
      </c>
      <c r="J47" s="35"/>
      <c r="K47" s="20"/>
      <c r="L47" s="20"/>
      <c r="M47" s="20"/>
    </row>
    <row r="48" spans="1:13" x14ac:dyDescent="0.25">
      <c r="A48" s="15" t="s">
        <v>127</v>
      </c>
      <c r="B48" s="20" t="s">
        <v>76</v>
      </c>
      <c r="C48" s="16">
        <v>35.700000000000003</v>
      </c>
      <c r="D48" s="7"/>
      <c r="E48" s="10">
        <v>35.700000000000003</v>
      </c>
      <c r="F48" s="8">
        <v>40.032299999999999</v>
      </c>
      <c r="G48" s="16">
        <v>33.9</v>
      </c>
      <c r="H48" s="43">
        <f t="shared" si="2"/>
        <v>6.1323000000000008</v>
      </c>
      <c r="I48" s="43">
        <f t="shared" si="3"/>
        <v>18.089380530973454</v>
      </c>
      <c r="J48" s="35"/>
      <c r="K48" s="20"/>
      <c r="L48" s="20"/>
      <c r="M48" s="20"/>
    </row>
    <row r="49" spans="1:13" x14ac:dyDescent="0.25">
      <c r="A49" s="15" t="s">
        <v>128</v>
      </c>
      <c r="B49" s="20" t="s">
        <v>76</v>
      </c>
      <c r="C49" s="16">
        <v>37.1</v>
      </c>
      <c r="D49" s="7"/>
      <c r="E49" s="10">
        <v>37.1</v>
      </c>
      <c r="F49" s="8">
        <v>43.166900000000005</v>
      </c>
      <c r="G49" s="8">
        <v>35.170616962978599</v>
      </c>
      <c r="H49" s="43">
        <f t="shared" si="2"/>
        <v>7.9962830370214064</v>
      </c>
      <c r="I49" s="43">
        <f t="shared" si="3"/>
        <v>22.735691686723829</v>
      </c>
      <c r="J49" s="35"/>
      <c r="K49" s="20"/>
      <c r="L49" s="20"/>
      <c r="M49" s="20"/>
    </row>
    <row r="50" spans="1:13" x14ac:dyDescent="0.25">
      <c r="A50" s="15" t="s">
        <v>129</v>
      </c>
      <c r="B50" s="20" t="s">
        <v>76</v>
      </c>
      <c r="C50" s="16">
        <v>38</v>
      </c>
      <c r="D50" s="7"/>
      <c r="E50" s="10">
        <v>38</v>
      </c>
      <c r="F50" s="8">
        <v>45.181999999999995</v>
      </c>
      <c r="G50" s="8">
        <v>38.183389519406298</v>
      </c>
      <c r="H50" s="43">
        <f t="shared" si="2"/>
        <v>6.9986104805936975</v>
      </c>
      <c r="I50" s="43">
        <f t="shared" si="3"/>
        <v>18.328939805191283</v>
      </c>
      <c r="J50" s="35"/>
      <c r="K50" s="20"/>
      <c r="L50" s="20"/>
      <c r="M50" s="20"/>
    </row>
    <row r="51" spans="1:13" x14ac:dyDescent="0.25">
      <c r="A51" s="15" t="s">
        <v>130</v>
      </c>
      <c r="B51" s="6" t="s">
        <v>76</v>
      </c>
      <c r="C51" s="2">
        <v>28.5</v>
      </c>
      <c r="D51" s="12"/>
      <c r="E51" s="4">
        <v>28.5</v>
      </c>
      <c r="F51" s="3">
        <v>23.911499999999997</v>
      </c>
      <c r="G51" s="8">
        <v>25.9720969820665</v>
      </c>
      <c r="H51" s="36">
        <f t="shared" si="2"/>
        <v>-2.0605969820665031</v>
      </c>
      <c r="I51" s="36">
        <f t="shared" si="3"/>
        <v>-7.9338876005635077</v>
      </c>
      <c r="J51" s="35"/>
    </row>
    <row r="52" spans="1:13" x14ac:dyDescent="0.25">
      <c r="A52" s="15" t="s">
        <v>131</v>
      </c>
      <c r="B52" s="6" t="s">
        <v>169</v>
      </c>
      <c r="C52" s="2">
        <v>65.7</v>
      </c>
      <c r="D52" s="12">
        <f t="shared" ref="D52:D54" si="6">LOG10(C52)</f>
        <v>1.8175653695597809</v>
      </c>
      <c r="E52" s="3">
        <f>10^(0.591*D52+0.545)</f>
        <v>41.608411262823665</v>
      </c>
      <c r="F52" s="3">
        <v>56.565287018825153</v>
      </c>
      <c r="G52" s="8">
        <v>40.654046601364101</v>
      </c>
      <c r="H52" s="30">
        <f t="shared" si="2"/>
        <v>15.911240417461052</v>
      </c>
      <c r="I52" s="30">
        <f t="shared" si="3"/>
        <v>39.138146747062486</v>
      </c>
      <c r="J52" s="35"/>
    </row>
    <row r="53" spans="1:13" x14ac:dyDescent="0.25">
      <c r="A53" s="15" t="s">
        <v>132</v>
      </c>
      <c r="B53" s="6" t="s">
        <v>77</v>
      </c>
      <c r="C53" s="2">
        <v>694.3</v>
      </c>
      <c r="D53" s="12">
        <f t="shared" si="6"/>
        <v>2.8415471652565532</v>
      </c>
      <c r="E53" s="3">
        <f>10^(0.395*D53+0.522)</f>
        <v>44.097211771933694</v>
      </c>
      <c r="F53" s="3">
        <v>61.917037713581415</v>
      </c>
      <c r="G53" s="8">
        <v>63.576611271651899</v>
      </c>
      <c r="H53" s="36">
        <f t="shared" si="2"/>
        <v>-1.659573558070484</v>
      </c>
      <c r="I53" s="36">
        <f t="shared" si="3"/>
        <v>-2.6103523369300263</v>
      </c>
      <c r="J53" s="35"/>
    </row>
    <row r="54" spans="1:13" x14ac:dyDescent="0.25">
      <c r="A54" s="15" t="s">
        <v>133</v>
      </c>
      <c r="B54" s="6" t="s">
        <v>167</v>
      </c>
      <c r="C54" s="2">
        <v>491.4</v>
      </c>
      <c r="D54" s="12">
        <f t="shared" si="6"/>
        <v>2.691435152144062</v>
      </c>
      <c r="E54" s="3">
        <f t="shared" ref="E54" si="7">10^(0.387*D54+0.529)</f>
        <v>37.203637481054365</v>
      </c>
      <c r="F54" s="3">
        <v>43.398944320080723</v>
      </c>
      <c r="G54" s="8">
        <v>35.160020630332497</v>
      </c>
      <c r="H54" s="30">
        <f t="shared" si="2"/>
        <v>8.2389236897482263</v>
      </c>
      <c r="I54" s="44">
        <f t="shared" si="3"/>
        <v>23.432647484400277</v>
      </c>
      <c r="J54" s="35"/>
    </row>
    <row r="55" spans="1:13" x14ac:dyDescent="0.25">
      <c r="A55" s="15" t="s">
        <v>134</v>
      </c>
      <c r="B55" s="6" t="s">
        <v>76</v>
      </c>
      <c r="C55" s="2">
        <v>39.5</v>
      </c>
      <c r="D55" s="12"/>
      <c r="E55" s="4">
        <v>39.5</v>
      </c>
      <c r="F55" s="3">
        <v>52.031500000000001</v>
      </c>
      <c r="G55" s="8">
        <v>38.543858829319802</v>
      </c>
      <c r="H55" s="30">
        <f t="shared" si="2"/>
        <v>13.487641170680199</v>
      </c>
      <c r="I55" s="30">
        <f t="shared" si="3"/>
        <v>34.992970554417688</v>
      </c>
      <c r="J55" s="35"/>
    </row>
    <row r="56" spans="1:13" x14ac:dyDescent="0.25">
      <c r="A56" s="15" t="s">
        <v>135</v>
      </c>
      <c r="B56" s="6" t="s">
        <v>168</v>
      </c>
      <c r="C56" s="2">
        <v>72.2</v>
      </c>
      <c r="D56" s="12">
        <f t="shared" ref="D56:D65" si="8">LOG10(C56)</f>
        <v>1.8585371975696392</v>
      </c>
      <c r="E56" s="3">
        <f>10^(1.003*D56-0.242)</f>
        <v>41.89023620048782</v>
      </c>
      <c r="F56" s="3">
        <v>57.171304576448982</v>
      </c>
      <c r="G56" s="16">
        <v>41.5</v>
      </c>
      <c r="H56" s="30">
        <f t="shared" si="2"/>
        <v>15.671304576448982</v>
      </c>
      <c r="I56" s="30">
        <f t="shared" si="3"/>
        <v>37.762179702286701</v>
      </c>
    </row>
    <row r="57" spans="1:13" x14ac:dyDescent="0.25">
      <c r="A57" s="15" t="s">
        <v>136</v>
      </c>
      <c r="B57" s="6" t="s">
        <v>170</v>
      </c>
      <c r="C57" s="2">
        <v>18.7</v>
      </c>
      <c r="D57" s="12">
        <f t="shared" si="8"/>
        <v>1.271841606536499</v>
      </c>
      <c r="E57" s="3">
        <f t="shared" ref="E57:E58" si="9">10^(0.735*D57+0.592)</f>
        <v>33.63594090561341</v>
      </c>
      <c r="F57" s="3">
        <v>35.410871687668426</v>
      </c>
      <c r="G57" s="16">
        <v>33.700000000000003</v>
      </c>
      <c r="H57" s="30">
        <f t="shared" si="2"/>
        <v>1.7108716876684227</v>
      </c>
      <c r="I57" s="30">
        <f t="shared" si="3"/>
        <v>5.0767705865531827</v>
      </c>
    </row>
    <row r="58" spans="1:13" x14ac:dyDescent="0.25">
      <c r="A58" s="15" t="s">
        <v>137</v>
      </c>
      <c r="B58" s="6" t="s">
        <v>170</v>
      </c>
      <c r="C58" s="2">
        <v>21</v>
      </c>
      <c r="D58" s="12">
        <f t="shared" si="8"/>
        <v>1.3222192947339193</v>
      </c>
      <c r="E58" s="3">
        <f t="shared" si="9"/>
        <v>36.629516120473617</v>
      </c>
      <c r="F58" s="3">
        <v>42.113486593740426</v>
      </c>
      <c r="G58" s="16">
        <v>42.7</v>
      </c>
      <c r="H58" s="36">
        <f t="shared" si="2"/>
        <v>-0.58651340625957715</v>
      </c>
      <c r="I58" s="36">
        <f t="shared" si="3"/>
        <v>-1.3735676961582601</v>
      </c>
    </row>
    <row r="59" spans="1:13" x14ac:dyDescent="0.25">
      <c r="A59" s="15" t="s">
        <v>138</v>
      </c>
      <c r="B59" s="6" t="s">
        <v>167</v>
      </c>
      <c r="C59" s="2">
        <v>846.3</v>
      </c>
      <c r="D59" s="12">
        <f t="shared" si="8"/>
        <v>2.9275243408750287</v>
      </c>
      <c r="E59" s="3">
        <f t="shared" ref="E59:E60" si="10">10^(0.387*D59+0.529)</f>
        <v>45.914717853742886</v>
      </c>
      <c r="F59" s="3">
        <v>65.825281624831788</v>
      </c>
      <c r="G59" s="8">
        <v>49.708506994427097</v>
      </c>
      <c r="H59" s="30">
        <f t="shared" si="2"/>
        <v>16.116774630404691</v>
      </c>
      <c r="I59" s="44">
        <f t="shared" si="3"/>
        <v>32.422568298443508</v>
      </c>
      <c r="J59" s="35"/>
    </row>
    <row r="60" spans="1:13" x14ac:dyDescent="0.25">
      <c r="A60" s="15" t="s">
        <v>139</v>
      </c>
      <c r="B60" s="6" t="s">
        <v>167</v>
      </c>
      <c r="C60" s="2">
        <v>950.4</v>
      </c>
      <c r="D60" s="12">
        <f t="shared" si="8"/>
        <v>2.9779064276371181</v>
      </c>
      <c r="E60" s="3">
        <f t="shared" si="10"/>
        <v>48.023055346271647</v>
      </c>
      <c r="F60" s="3">
        <v>71.7</v>
      </c>
      <c r="G60" s="8">
        <v>55.156612013975</v>
      </c>
      <c r="H60" s="30">
        <f t="shared" si="2"/>
        <v>16.543387986025003</v>
      </c>
      <c r="I60" s="44">
        <f t="shared" si="3"/>
        <v>29.993481075004052</v>
      </c>
      <c r="J60" s="35"/>
    </row>
    <row r="61" spans="1:13" x14ac:dyDescent="0.25">
      <c r="A61" s="15" t="s">
        <v>140</v>
      </c>
      <c r="B61" s="6" t="s">
        <v>170</v>
      </c>
      <c r="C61" s="2">
        <v>16.600000000000001</v>
      </c>
      <c r="D61" s="12">
        <f t="shared" si="8"/>
        <v>1.2201080880400552</v>
      </c>
      <c r="E61" s="3">
        <f>10^(0.735*D61+0.592)</f>
        <v>30.816225590222608</v>
      </c>
      <c r="F61" s="3">
        <v>29.097529096508417</v>
      </c>
      <c r="G61" s="8">
        <v>24.482669095195099</v>
      </c>
      <c r="H61" s="30">
        <f t="shared" si="2"/>
        <v>4.6148600013133176</v>
      </c>
      <c r="I61" s="30">
        <f t="shared" si="3"/>
        <v>18.849497100865598</v>
      </c>
      <c r="J61" s="35"/>
    </row>
    <row r="62" spans="1:13" x14ac:dyDescent="0.25">
      <c r="A62" s="15" t="s">
        <v>141</v>
      </c>
      <c r="B62" s="6" t="s">
        <v>169</v>
      </c>
      <c r="C62" s="2">
        <v>65.900000000000006</v>
      </c>
      <c r="D62" s="12">
        <f t="shared" si="8"/>
        <v>1.8188854145940099</v>
      </c>
      <c r="E62" s="3">
        <f>10^(0.591*D62+0.545)</f>
        <v>41.683221870487415</v>
      </c>
      <c r="F62" s="3">
        <v>56.726154762171433</v>
      </c>
      <c r="G62" s="8">
        <v>39.535359274792398</v>
      </c>
      <c r="H62" s="30">
        <f t="shared" si="2"/>
        <v>17.190795487379035</v>
      </c>
      <c r="I62" s="45">
        <f t="shared" si="3"/>
        <v>43.482077316899009</v>
      </c>
      <c r="J62" s="35"/>
    </row>
    <row r="63" spans="1:13" x14ac:dyDescent="0.25">
      <c r="A63" s="15" t="s">
        <v>142</v>
      </c>
      <c r="B63" s="6" t="s">
        <v>167</v>
      </c>
      <c r="C63" s="2">
        <v>462.5</v>
      </c>
      <c r="D63" s="12">
        <f t="shared" si="8"/>
        <v>2.6651117370750512</v>
      </c>
      <c r="E63" s="3">
        <f t="shared" ref="E63" si="11">10^(0.387*D63+0.529)</f>
        <v>36.341114520062639</v>
      </c>
      <c r="F63" s="3">
        <v>41.467755410420246</v>
      </c>
      <c r="G63" s="16">
        <v>39.1</v>
      </c>
      <c r="H63" s="30">
        <f t="shared" si="2"/>
        <v>2.3677554104202443</v>
      </c>
      <c r="I63" s="44">
        <f t="shared" si="3"/>
        <v>6.0556404358574021</v>
      </c>
    </row>
    <row r="64" spans="1:13" x14ac:dyDescent="0.25">
      <c r="A64" s="15" t="s">
        <v>143</v>
      </c>
      <c r="B64" s="6" t="s">
        <v>168</v>
      </c>
      <c r="C64" s="2">
        <v>56.5</v>
      </c>
      <c r="D64" s="12">
        <f t="shared" si="8"/>
        <v>1.7520484478194385</v>
      </c>
      <c r="E64" s="3">
        <f>10^(1.003*D64-0.242)</f>
        <v>32.757035635123245</v>
      </c>
      <c r="F64" s="3">
        <v>33.443002787040946</v>
      </c>
      <c r="G64" s="16">
        <v>28.5</v>
      </c>
      <c r="H64" s="30">
        <f t="shared" si="2"/>
        <v>4.9430027870409461</v>
      </c>
      <c r="I64" s="30">
        <f t="shared" si="3"/>
        <v>17.343869428213846</v>
      </c>
    </row>
    <row r="65" spans="1:10" x14ac:dyDescent="0.25">
      <c r="A65" s="15" t="s">
        <v>144</v>
      </c>
      <c r="B65" s="6" t="s">
        <v>167</v>
      </c>
      <c r="C65" s="2">
        <v>904.4</v>
      </c>
      <c r="D65" s="12">
        <f t="shared" si="8"/>
        <v>2.956360553673322</v>
      </c>
      <c r="E65" s="3">
        <f t="shared" ref="E65" si="12">10^(0.387*D65+0.529)</f>
        <v>47.109829698514119</v>
      </c>
      <c r="F65" s="3">
        <v>68.395170461704865</v>
      </c>
      <c r="G65" s="8">
        <v>52.781703631861603</v>
      </c>
      <c r="H65" s="30">
        <f t="shared" si="2"/>
        <v>15.613466829843262</v>
      </c>
      <c r="I65" s="44">
        <f t="shared" si="3"/>
        <v>29.581210448876483</v>
      </c>
      <c r="J65" s="35"/>
    </row>
    <row r="66" spans="1:10" x14ac:dyDescent="0.25">
      <c r="A66" s="15" t="s">
        <v>145</v>
      </c>
      <c r="B66" s="6" t="s">
        <v>76</v>
      </c>
      <c r="C66" s="2">
        <v>33.1</v>
      </c>
      <c r="D66" s="12"/>
      <c r="E66" s="4">
        <v>33.1</v>
      </c>
      <c r="F66" s="3">
        <v>34.210900000000002</v>
      </c>
      <c r="G66" s="8">
        <v>28.595898236177099</v>
      </c>
      <c r="H66" s="30">
        <f t="shared" si="2"/>
        <v>5.6150017638229031</v>
      </c>
      <c r="I66" s="30">
        <f t="shared" si="3"/>
        <v>19.635689417579758</v>
      </c>
      <c r="J66" s="35"/>
    </row>
    <row r="67" spans="1:10" x14ac:dyDescent="0.25">
      <c r="A67" s="15" t="s">
        <v>146</v>
      </c>
      <c r="B67" s="6" t="s">
        <v>76</v>
      </c>
      <c r="C67" s="2">
        <v>40.200000000000003</v>
      </c>
      <c r="D67" s="12"/>
      <c r="E67" s="4">
        <v>40.200000000000003</v>
      </c>
      <c r="F67" s="3">
        <v>53.536733333333338</v>
      </c>
      <c r="G67" s="16">
        <v>40.9</v>
      </c>
      <c r="H67" s="30">
        <f t="shared" ref="H67:H68" si="13">F67-G67</f>
        <v>12.636733333333339</v>
      </c>
      <c r="I67" s="30">
        <f t="shared" ref="I67:I68" si="14">(H67/G67)*100</f>
        <v>30.896658516707433</v>
      </c>
      <c r="J67" s="1"/>
    </row>
    <row r="68" spans="1:10" x14ac:dyDescent="0.25">
      <c r="A68" s="15" t="s">
        <v>147</v>
      </c>
      <c r="B68" s="6" t="s">
        <v>169</v>
      </c>
      <c r="C68" s="2">
        <v>70</v>
      </c>
      <c r="D68" s="12">
        <f t="shared" ref="D68" si="15">LOG10(C68)</f>
        <v>1.8450980400142569</v>
      </c>
      <c r="E68" s="3">
        <f>10^(0.591*D68+0.545)</f>
        <v>43.196935867132702</v>
      </c>
      <c r="F68" s="3">
        <v>59.981144426291017</v>
      </c>
      <c r="G68" s="8">
        <v>46.308251040979798</v>
      </c>
      <c r="H68" s="30">
        <f t="shared" si="13"/>
        <v>13.67289338531122</v>
      </c>
      <c r="I68" s="30">
        <f t="shared" si="14"/>
        <v>29.525825480240218</v>
      </c>
      <c r="J68" s="35"/>
    </row>
    <row r="69" spans="1:10" x14ac:dyDescent="0.25">
      <c r="B69" s="24" t="s">
        <v>262</v>
      </c>
      <c r="C69" s="12"/>
      <c r="D69" s="12"/>
      <c r="E69" s="12"/>
      <c r="F69" s="12"/>
      <c r="G69" s="12"/>
      <c r="H69" s="12"/>
    </row>
    <row r="70" spans="1:10" x14ac:dyDescent="0.25">
      <c r="A70" s="38" t="s">
        <v>174</v>
      </c>
      <c r="C70" s="12"/>
      <c r="D70" s="12"/>
      <c r="E70" s="12"/>
      <c r="F70" s="3">
        <v>41.2</v>
      </c>
      <c r="G70" s="10">
        <v>34.700000000000003</v>
      </c>
      <c r="H70" s="30">
        <f t="shared" ref="H70" si="16">F70-G70</f>
        <v>6.5</v>
      </c>
      <c r="I70" s="30">
        <f t="shared" ref="I70" si="17">(H70/G70)*100</f>
        <v>18.731988472622476</v>
      </c>
    </row>
    <row r="71" spans="1:10" x14ac:dyDescent="0.25">
      <c r="A71" s="38" t="s">
        <v>266</v>
      </c>
      <c r="C71" s="12"/>
      <c r="D71" s="12"/>
      <c r="E71" s="12"/>
      <c r="F71" s="3">
        <v>39.1</v>
      </c>
      <c r="G71" s="10">
        <v>34.700000000000003</v>
      </c>
      <c r="H71" s="30">
        <f t="shared" ref="H71:H72" si="18">F71-G71</f>
        <v>4.3999999999999986</v>
      </c>
      <c r="I71" s="30">
        <f t="shared" ref="I71:I72" si="19">(H71/G71)*100</f>
        <v>12.680115273775211</v>
      </c>
    </row>
    <row r="72" spans="1:10" x14ac:dyDescent="0.25">
      <c r="A72" s="38" t="s">
        <v>172</v>
      </c>
      <c r="C72" s="12"/>
      <c r="D72" s="12"/>
      <c r="E72" s="12"/>
      <c r="F72" s="3">
        <v>36</v>
      </c>
      <c r="G72" s="10">
        <v>34.700000000000003</v>
      </c>
      <c r="H72" s="30">
        <f t="shared" si="18"/>
        <v>1.2999999999999972</v>
      </c>
      <c r="I72" s="30">
        <f t="shared" si="19"/>
        <v>3.7463976945244872</v>
      </c>
    </row>
    <row r="73" spans="1:10" x14ac:dyDescent="0.25">
      <c r="A73" s="32" t="s">
        <v>82</v>
      </c>
      <c r="C73" s="12"/>
      <c r="D73" s="12"/>
      <c r="E73" s="12"/>
      <c r="F73" s="3">
        <v>30.3</v>
      </c>
      <c r="G73" s="10">
        <v>24.5</v>
      </c>
      <c r="H73" s="3"/>
    </row>
    <row r="74" spans="1:10" x14ac:dyDescent="0.25">
      <c r="A74" s="32" t="s">
        <v>267</v>
      </c>
      <c r="C74" s="12"/>
      <c r="D74" s="12"/>
      <c r="E74" s="12"/>
      <c r="F74" s="3">
        <v>25.8</v>
      </c>
      <c r="G74" s="10">
        <v>24.5</v>
      </c>
      <c r="H74" s="3"/>
    </row>
    <row r="75" spans="1:10" x14ac:dyDescent="0.25">
      <c r="A75" s="32" t="s">
        <v>173</v>
      </c>
      <c r="C75" s="12"/>
      <c r="D75" s="12"/>
      <c r="E75" s="12"/>
      <c r="F75" s="3">
        <v>22.5</v>
      </c>
      <c r="G75" s="10">
        <v>24.5</v>
      </c>
      <c r="H75" s="12"/>
    </row>
    <row r="76" spans="1:10" x14ac:dyDescent="0.25">
      <c r="A76" s="32"/>
      <c r="C76" s="12"/>
      <c r="D76" s="12"/>
      <c r="E76" s="12"/>
      <c r="F76" s="3"/>
      <c r="G76" s="10"/>
      <c r="H76" s="12"/>
    </row>
    <row r="77" spans="1:10" x14ac:dyDescent="0.25">
      <c r="A77" s="32"/>
      <c r="C77" s="12"/>
      <c r="D77" s="12"/>
      <c r="E77" s="12"/>
      <c r="F77" s="3"/>
      <c r="G77" s="10"/>
      <c r="H77" s="12"/>
    </row>
    <row r="78" spans="1:10" x14ac:dyDescent="0.25">
      <c r="C78" s="12"/>
      <c r="D78" s="12"/>
      <c r="E78" s="12"/>
      <c r="F78" s="12"/>
      <c r="G78" s="12"/>
      <c r="H78" s="12"/>
    </row>
    <row r="79" spans="1:10" ht="64.8" customHeight="1" x14ac:dyDescent="0.25">
      <c r="A79" s="88" t="s">
        <v>269</v>
      </c>
      <c r="B79" s="88"/>
      <c r="C79" s="88"/>
      <c r="D79" s="88"/>
      <c r="E79" s="88"/>
    </row>
  </sheetData>
  <mergeCells count="1">
    <mergeCell ref="A79:E79"/>
  </mergeCells>
  <pageMargins left="0.7" right="0.7" top="0.75" bottom="0.75" header="0.3" footer="0.3"/>
  <pageSetup paperSize="9" orientation="portrait" r:id="rId1"/>
  <ignoredErrors>
    <ignoredError sqref="E5 E6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workbookViewId="0">
      <selection activeCell="F87" sqref="F86:F87"/>
    </sheetView>
  </sheetViews>
  <sheetFormatPr defaultRowHeight="13.8" x14ac:dyDescent="0.25"/>
  <cols>
    <col min="1" max="1" width="20.6640625" style="6" customWidth="1"/>
    <col min="2" max="2" width="10.21875" style="6" customWidth="1"/>
    <col min="3" max="3" width="17.88671875" style="6" customWidth="1"/>
    <col min="4" max="4" width="8.88671875" style="6"/>
    <col min="5" max="5" width="18" style="6" customWidth="1"/>
    <col min="6" max="6" width="17.109375" style="6" customWidth="1"/>
    <col min="7" max="16384" width="8.88671875" style="6"/>
  </cols>
  <sheetData>
    <row r="1" spans="1:9" ht="27.6" x14ac:dyDescent="0.25">
      <c r="A1" s="69" t="s">
        <v>81</v>
      </c>
      <c r="B1" s="69" t="s">
        <v>261</v>
      </c>
      <c r="C1" s="69" t="s">
        <v>263</v>
      </c>
      <c r="D1" s="69" t="s">
        <v>264</v>
      </c>
      <c r="E1" s="69" t="s">
        <v>71</v>
      </c>
      <c r="F1" s="69" t="s">
        <v>51</v>
      </c>
      <c r="G1" s="69" t="s">
        <v>70</v>
      </c>
      <c r="H1" s="70" t="s">
        <v>69</v>
      </c>
    </row>
    <row r="2" spans="1:9" x14ac:dyDescent="0.25">
      <c r="A2" s="33" t="s">
        <v>148</v>
      </c>
      <c r="B2" s="12"/>
      <c r="C2" s="12"/>
      <c r="D2" s="12"/>
      <c r="E2" s="12"/>
      <c r="F2" s="7"/>
      <c r="G2" s="12"/>
      <c r="H2" s="12"/>
      <c r="I2" s="35"/>
    </row>
    <row r="3" spans="1:9" x14ac:dyDescent="0.25">
      <c r="A3" s="15" t="s">
        <v>83</v>
      </c>
      <c r="B3" s="12" t="s">
        <v>68</v>
      </c>
      <c r="C3" s="12">
        <v>310</v>
      </c>
      <c r="D3" s="12">
        <f>LOG10(C3)</f>
        <v>2.4913616938342726</v>
      </c>
      <c r="E3" s="3">
        <f>10^(0.65*D3+0.493)</f>
        <v>129.53439498411586</v>
      </c>
      <c r="F3" s="8">
        <v>116</v>
      </c>
      <c r="G3" s="30">
        <f>E3-F3</f>
        <v>13.534394984115863</v>
      </c>
      <c r="H3" s="30">
        <f>G3/F3*100</f>
        <v>11.667581882858503</v>
      </c>
      <c r="I3" s="1"/>
    </row>
    <row r="4" spans="1:9" x14ac:dyDescent="0.25">
      <c r="A4" s="5" t="s">
        <v>84</v>
      </c>
      <c r="B4" s="12"/>
      <c r="C4" s="12"/>
      <c r="D4" s="12"/>
      <c r="E4" s="3"/>
      <c r="F4" s="7"/>
      <c r="G4" s="37"/>
      <c r="H4" s="30"/>
      <c r="I4" s="35"/>
    </row>
    <row r="5" spans="1:9" x14ac:dyDescent="0.25">
      <c r="A5" s="15" t="s">
        <v>85</v>
      </c>
      <c r="B5" s="12" t="s">
        <v>68</v>
      </c>
      <c r="C5" s="12">
        <v>365</v>
      </c>
      <c r="D5" s="12">
        <f>LOG10(C5)</f>
        <v>2.5622928644564746</v>
      </c>
      <c r="E5" s="3">
        <f>10^(0.65*D5+0.493)</f>
        <v>144.04240432047953</v>
      </c>
      <c r="F5" s="8">
        <v>137</v>
      </c>
      <c r="G5" s="30">
        <f>E5-F5</f>
        <v>7.0424043204795339</v>
      </c>
      <c r="H5" s="30">
        <f>G5/F5*100</f>
        <v>5.1404411098390757</v>
      </c>
      <c r="I5" s="35"/>
    </row>
    <row r="6" spans="1:9" x14ac:dyDescent="0.25">
      <c r="A6" s="15" t="s">
        <v>87</v>
      </c>
      <c r="B6" s="12"/>
      <c r="C6" s="12"/>
      <c r="D6" s="12"/>
      <c r="E6" s="3"/>
      <c r="F6" s="7"/>
      <c r="G6" s="37"/>
      <c r="H6" s="30"/>
      <c r="I6" s="35"/>
    </row>
    <row r="7" spans="1:9" x14ac:dyDescent="0.25">
      <c r="A7" s="15" t="s">
        <v>88</v>
      </c>
      <c r="B7" s="12"/>
      <c r="C7" s="12"/>
      <c r="D7" s="12"/>
      <c r="E7" s="3"/>
      <c r="F7" s="7"/>
      <c r="G7" s="37"/>
      <c r="H7" s="30"/>
      <c r="I7" s="35"/>
    </row>
    <row r="8" spans="1:9" x14ac:dyDescent="0.25">
      <c r="A8" s="15" t="s">
        <v>89</v>
      </c>
      <c r="B8" s="12"/>
      <c r="C8" s="12"/>
      <c r="D8" s="12"/>
      <c r="E8" s="3"/>
      <c r="F8" s="7"/>
      <c r="G8" s="37"/>
      <c r="H8" s="30"/>
      <c r="I8" s="35"/>
    </row>
    <row r="9" spans="1:9" x14ac:dyDescent="0.25">
      <c r="A9" s="15" t="s">
        <v>90</v>
      </c>
      <c r="B9" s="12" t="s">
        <v>165</v>
      </c>
      <c r="C9" s="12">
        <v>295</v>
      </c>
      <c r="D9" s="12">
        <f>LOG10(C9)</f>
        <v>2.469822015978163</v>
      </c>
      <c r="E9" s="3">
        <f>10^(0.65*D9+0.493)</f>
        <v>125.42505795848342</v>
      </c>
      <c r="F9" s="8">
        <v>110</v>
      </c>
      <c r="G9" s="30">
        <f>E9-F9</f>
        <v>15.425057958483421</v>
      </c>
      <c r="H9" s="30">
        <f>G9/F9*100</f>
        <v>14.022779962257657</v>
      </c>
      <c r="I9" s="35"/>
    </row>
    <row r="10" spans="1:9" x14ac:dyDescent="0.25">
      <c r="A10" s="15" t="s">
        <v>91</v>
      </c>
      <c r="B10" s="12"/>
      <c r="C10" s="12"/>
      <c r="D10" s="12"/>
      <c r="E10" s="3"/>
      <c r="F10" s="7"/>
      <c r="G10" s="37"/>
      <c r="H10" s="30"/>
      <c r="I10" s="35"/>
    </row>
    <row r="11" spans="1:9" x14ac:dyDescent="0.25">
      <c r="A11" s="15" t="s">
        <v>92</v>
      </c>
      <c r="B11" s="12"/>
      <c r="C11" s="12"/>
      <c r="D11" s="12"/>
      <c r="E11" s="3"/>
      <c r="F11" s="7"/>
      <c r="G11" s="37"/>
      <c r="H11" s="30"/>
      <c r="I11" s="35"/>
    </row>
    <row r="12" spans="1:9" x14ac:dyDescent="0.25">
      <c r="A12" s="15" t="s">
        <v>93</v>
      </c>
      <c r="B12" s="12" t="s">
        <v>166</v>
      </c>
      <c r="C12" s="12">
        <v>337</v>
      </c>
      <c r="D12" s="12">
        <f t="shared" ref="D12:D13" si="0">LOG10(C12)</f>
        <v>2.5276299008713385</v>
      </c>
      <c r="E12" s="3">
        <f t="shared" ref="E12:E13" si="1">10^(0.65*D12+0.493)</f>
        <v>136.76010815039774</v>
      </c>
      <c r="F12" s="8">
        <v>126</v>
      </c>
      <c r="G12" s="30">
        <f t="shared" ref="G12:G13" si="2">E12-F12</f>
        <v>10.760108150397741</v>
      </c>
      <c r="H12" s="30">
        <f t="shared" ref="H12:H13" si="3">G12/F12*100</f>
        <v>8.5397683733315404</v>
      </c>
      <c r="I12" s="35"/>
    </row>
    <row r="13" spans="1:9" x14ac:dyDescent="0.25">
      <c r="A13" s="15" t="s">
        <v>94</v>
      </c>
      <c r="B13" s="12" t="s">
        <v>166</v>
      </c>
      <c r="C13" s="12">
        <v>367</v>
      </c>
      <c r="D13" s="12">
        <f t="shared" si="0"/>
        <v>2.5646660642520893</v>
      </c>
      <c r="E13" s="3">
        <f t="shared" si="1"/>
        <v>144.55494132660831</v>
      </c>
      <c r="F13" s="8">
        <v>137</v>
      </c>
      <c r="G13" s="30">
        <f t="shared" si="2"/>
        <v>7.554941326608315</v>
      </c>
      <c r="H13" s="30">
        <f t="shared" si="3"/>
        <v>5.5145557128527845</v>
      </c>
      <c r="I13" s="35"/>
    </row>
    <row r="14" spans="1:9" x14ac:dyDescent="0.25">
      <c r="A14" s="15" t="s">
        <v>95</v>
      </c>
      <c r="B14" s="12"/>
      <c r="C14" s="12"/>
      <c r="D14" s="12"/>
      <c r="E14" s="3"/>
      <c r="F14" s="7"/>
      <c r="G14" s="12"/>
      <c r="H14" s="3"/>
      <c r="I14" s="35"/>
    </row>
    <row r="15" spans="1:9" ht="15" customHeight="1" x14ac:dyDescent="0.25">
      <c r="A15" s="15" t="s">
        <v>96</v>
      </c>
      <c r="B15" s="12"/>
      <c r="C15" s="12"/>
      <c r="D15" s="12"/>
      <c r="E15" s="3"/>
      <c r="F15" s="7"/>
      <c r="G15" s="12"/>
      <c r="H15" s="3"/>
      <c r="I15" s="35"/>
    </row>
    <row r="16" spans="1:9" x14ac:dyDescent="0.25">
      <c r="A16" s="5" t="s">
        <v>250</v>
      </c>
      <c r="B16" s="12" t="s">
        <v>61</v>
      </c>
      <c r="C16" s="12">
        <v>45.8</v>
      </c>
      <c r="D16" s="12">
        <f t="shared" ref="D16:D19" si="4">LOG10(C16)</f>
        <v>1.6608654780038692</v>
      </c>
      <c r="E16" s="3">
        <f>10^(D16*0.48+1.371)</f>
        <v>147.30430162993468</v>
      </c>
      <c r="F16" s="16">
        <v>161.30000000000001</v>
      </c>
      <c r="G16" s="36">
        <f t="shared" ref="G16:G19" si="5">E16-F16</f>
        <v>-13.995698370065327</v>
      </c>
      <c r="H16" s="36">
        <f t="shared" ref="H16:H19" si="6">G16/F16*100</f>
        <v>-8.67681238069766</v>
      </c>
    </row>
    <row r="17" spans="1:9" x14ac:dyDescent="0.25">
      <c r="A17" s="15" t="s">
        <v>97</v>
      </c>
      <c r="B17" s="12" t="s">
        <v>166</v>
      </c>
      <c r="C17" s="12">
        <v>335</v>
      </c>
      <c r="D17" s="12">
        <f t="shared" si="4"/>
        <v>2.5250448070368452</v>
      </c>
      <c r="E17" s="3">
        <f t="shared" ref="E17:E19" si="7">10^(0.65*D17+0.493)</f>
        <v>136.231997521675</v>
      </c>
      <c r="F17" s="8">
        <v>125</v>
      </c>
      <c r="G17" s="30">
        <f t="shared" si="5"/>
        <v>11.231997521674998</v>
      </c>
      <c r="H17" s="30">
        <f t="shared" si="6"/>
        <v>8.9855980173399992</v>
      </c>
      <c r="I17" s="35"/>
    </row>
    <row r="18" spans="1:9" x14ac:dyDescent="0.25">
      <c r="A18" s="15" t="s">
        <v>98</v>
      </c>
      <c r="B18" s="12" t="s">
        <v>68</v>
      </c>
      <c r="C18" s="12">
        <v>310</v>
      </c>
      <c r="D18" s="12">
        <f t="shared" si="4"/>
        <v>2.4913616938342726</v>
      </c>
      <c r="E18" s="3">
        <f t="shared" si="7"/>
        <v>129.53439498411586</v>
      </c>
      <c r="F18" s="8">
        <v>116</v>
      </c>
      <c r="G18" s="30">
        <f t="shared" si="5"/>
        <v>13.534394984115863</v>
      </c>
      <c r="H18" s="30">
        <f t="shared" si="6"/>
        <v>11.667581882858503</v>
      </c>
      <c r="I18" s="35"/>
    </row>
    <row r="19" spans="1:9" x14ac:dyDescent="0.25">
      <c r="A19" s="15" t="s">
        <v>99</v>
      </c>
      <c r="B19" s="12" t="s">
        <v>166</v>
      </c>
      <c r="C19" s="12">
        <v>349</v>
      </c>
      <c r="D19" s="12">
        <f t="shared" si="4"/>
        <v>2.5428254269591797</v>
      </c>
      <c r="E19" s="3">
        <f t="shared" si="7"/>
        <v>139.90606040427159</v>
      </c>
      <c r="F19" s="8">
        <v>131</v>
      </c>
      <c r="G19" s="30">
        <f t="shared" si="5"/>
        <v>8.9060604042715852</v>
      </c>
      <c r="H19" s="30">
        <f t="shared" si="6"/>
        <v>6.7985193925737288</v>
      </c>
      <c r="I19" s="35"/>
    </row>
    <row r="20" spans="1:9" x14ac:dyDescent="0.25">
      <c r="A20" s="15" t="s">
        <v>100</v>
      </c>
      <c r="B20" s="12"/>
      <c r="C20" s="12"/>
      <c r="D20" s="12"/>
      <c r="E20" s="3"/>
      <c r="F20" s="7"/>
      <c r="G20" s="37"/>
      <c r="H20" s="30"/>
      <c r="I20" s="35"/>
    </row>
    <row r="21" spans="1:9" x14ac:dyDescent="0.25">
      <c r="A21" s="15" t="s">
        <v>101</v>
      </c>
      <c r="B21" s="12"/>
      <c r="C21" s="12"/>
      <c r="D21" s="12"/>
      <c r="E21" s="12"/>
      <c r="F21" s="7"/>
      <c r="G21" s="37"/>
      <c r="H21" s="37"/>
      <c r="I21" s="35"/>
    </row>
    <row r="22" spans="1:9" x14ac:dyDescent="0.25">
      <c r="A22" s="15" t="s">
        <v>102</v>
      </c>
      <c r="B22" s="12"/>
      <c r="C22" s="12"/>
      <c r="D22" s="12"/>
      <c r="E22" s="12"/>
      <c r="F22" s="7"/>
      <c r="G22" s="37"/>
      <c r="H22" s="37"/>
      <c r="I22" s="35"/>
    </row>
    <row r="23" spans="1:9" x14ac:dyDescent="0.25">
      <c r="A23" s="15" t="s">
        <v>103</v>
      </c>
      <c r="B23" s="12"/>
      <c r="C23" s="12"/>
      <c r="D23" s="12"/>
      <c r="E23" s="12"/>
      <c r="F23" s="7"/>
      <c r="G23" s="37"/>
      <c r="H23" s="37"/>
      <c r="I23" s="35"/>
    </row>
    <row r="24" spans="1:9" x14ac:dyDescent="0.25">
      <c r="A24" s="15" t="s">
        <v>104</v>
      </c>
      <c r="B24" s="12"/>
      <c r="C24" s="12"/>
      <c r="D24" s="12"/>
      <c r="E24" s="12"/>
      <c r="F24" s="7"/>
      <c r="G24" s="37"/>
      <c r="H24" s="37"/>
      <c r="I24" s="35"/>
    </row>
    <row r="25" spans="1:9" x14ac:dyDescent="0.25">
      <c r="A25" s="15" t="s">
        <v>105</v>
      </c>
      <c r="B25" s="12" t="s">
        <v>165</v>
      </c>
      <c r="C25" s="12">
        <v>295</v>
      </c>
      <c r="D25" s="12">
        <f>LOG10(C25)</f>
        <v>2.469822015978163</v>
      </c>
      <c r="E25" s="3">
        <f>10^(0.65*D25+0.493)</f>
        <v>125.42505795848342</v>
      </c>
      <c r="F25" s="8">
        <v>110</v>
      </c>
      <c r="G25" s="30">
        <f>E25-F25</f>
        <v>15.425057958483421</v>
      </c>
      <c r="H25" s="30">
        <f>G25/F25*100</f>
        <v>14.022779962257657</v>
      </c>
      <c r="I25" s="35"/>
    </row>
    <row r="26" spans="1:9" x14ac:dyDescent="0.25">
      <c r="A26" s="15" t="s">
        <v>106</v>
      </c>
      <c r="B26" s="12"/>
      <c r="C26" s="12"/>
      <c r="D26" s="12"/>
      <c r="E26" s="3"/>
      <c r="F26" s="7"/>
      <c r="G26" s="37"/>
      <c r="H26" s="30"/>
    </row>
    <row r="27" spans="1:9" x14ac:dyDescent="0.25">
      <c r="A27" s="15" t="s">
        <v>107</v>
      </c>
      <c r="B27" s="12"/>
      <c r="C27" s="12"/>
      <c r="D27" s="12"/>
      <c r="E27" s="3"/>
      <c r="F27" s="7"/>
      <c r="G27" s="37"/>
      <c r="H27" s="30"/>
    </row>
    <row r="28" spans="1:9" x14ac:dyDescent="0.25">
      <c r="A28" s="15" t="s">
        <v>108</v>
      </c>
      <c r="B28" s="12"/>
      <c r="C28" s="12"/>
      <c r="D28" s="12"/>
      <c r="E28" s="3"/>
      <c r="F28" s="7"/>
      <c r="G28" s="37"/>
      <c r="H28" s="30"/>
      <c r="I28" s="35"/>
    </row>
    <row r="29" spans="1:9" x14ac:dyDescent="0.25">
      <c r="A29" s="15" t="s">
        <v>109</v>
      </c>
      <c r="B29" s="12" t="s">
        <v>166</v>
      </c>
      <c r="C29" s="12">
        <v>320</v>
      </c>
      <c r="D29" s="12">
        <f>LOG10(C29)</f>
        <v>2.5051499783199058</v>
      </c>
      <c r="E29" s="3">
        <f>10^(0.65*D29+0.493)</f>
        <v>132.23532468445396</v>
      </c>
      <c r="F29" s="8">
        <v>120</v>
      </c>
      <c r="G29" s="30">
        <f>E29-F29</f>
        <v>12.235324684453957</v>
      </c>
      <c r="H29" s="30">
        <f>G29/F29*100</f>
        <v>10.196103903711631</v>
      </c>
      <c r="I29" s="35"/>
    </row>
    <row r="30" spans="1:9" x14ac:dyDescent="0.25">
      <c r="A30" s="15" t="s">
        <v>110</v>
      </c>
      <c r="B30" s="12"/>
      <c r="C30" s="12"/>
      <c r="D30" s="12"/>
      <c r="E30" s="3"/>
      <c r="F30" s="7"/>
      <c r="G30" s="37"/>
      <c r="H30" s="30"/>
      <c r="I30" s="35"/>
    </row>
    <row r="31" spans="1:9" x14ac:dyDescent="0.25">
      <c r="A31" s="15" t="s">
        <v>111</v>
      </c>
      <c r="B31" s="12"/>
      <c r="C31" s="12"/>
      <c r="D31" s="12"/>
      <c r="E31" s="3"/>
      <c r="F31" s="7"/>
      <c r="G31" s="37"/>
      <c r="H31" s="30"/>
      <c r="I31" s="35"/>
    </row>
    <row r="32" spans="1:9" x14ac:dyDescent="0.25">
      <c r="A32" s="15" t="s">
        <v>86</v>
      </c>
      <c r="B32" s="12"/>
      <c r="C32" s="12"/>
      <c r="D32" s="12"/>
      <c r="E32" s="3"/>
      <c r="F32" s="7"/>
      <c r="G32" s="37"/>
      <c r="H32" s="30"/>
      <c r="I32" s="35"/>
    </row>
    <row r="33" spans="1:9" x14ac:dyDescent="0.25">
      <c r="A33" s="15" t="s">
        <v>112</v>
      </c>
      <c r="B33" s="12"/>
      <c r="C33" s="12"/>
      <c r="D33" s="12"/>
      <c r="E33" s="3"/>
      <c r="F33" s="7"/>
      <c r="G33" s="37"/>
      <c r="H33" s="30"/>
    </row>
    <row r="34" spans="1:9" x14ac:dyDescent="0.25">
      <c r="A34" s="15" t="s">
        <v>113</v>
      </c>
      <c r="B34" s="12"/>
      <c r="C34" s="12"/>
      <c r="D34" s="12"/>
      <c r="E34" s="3"/>
      <c r="F34" s="7"/>
      <c r="G34" s="37"/>
      <c r="H34" s="30"/>
      <c r="I34" s="35"/>
    </row>
    <row r="35" spans="1:9" x14ac:dyDescent="0.25">
      <c r="A35" s="15" t="s">
        <v>114</v>
      </c>
      <c r="B35" s="12" t="s">
        <v>166</v>
      </c>
      <c r="C35" s="12">
        <v>311</v>
      </c>
      <c r="D35" s="12">
        <f>LOG10(C35)</f>
        <v>2.4927603890268375</v>
      </c>
      <c r="E35" s="3">
        <f>10^(0.65*D35+0.493)</f>
        <v>129.80584625779181</v>
      </c>
      <c r="F35" s="8">
        <v>116</v>
      </c>
      <c r="G35" s="30">
        <f>E35-F35</f>
        <v>13.805846257791814</v>
      </c>
      <c r="H35" s="30">
        <f>G35/F35*100</f>
        <v>11.901591601544666</v>
      </c>
      <c r="I35" s="35"/>
    </row>
    <row r="36" spans="1:9" x14ac:dyDescent="0.25">
      <c r="A36" s="15" t="s">
        <v>115</v>
      </c>
      <c r="B36" s="12"/>
      <c r="C36" s="12"/>
      <c r="D36" s="12"/>
      <c r="E36" s="3"/>
      <c r="F36" s="7"/>
      <c r="G36" s="37"/>
      <c r="H36" s="30"/>
      <c r="I36" s="35"/>
    </row>
    <row r="37" spans="1:9" x14ac:dyDescent="0.25">
      <c r="A37" s="15" t="s">
        <v>116</v>
      </c>
      <c r="B37" s="12"/>
      <c r="C37" s="12"/>
      <c r="D37" s="12"/>
      <c r="E37" s="3"/>
      <c r="F37" s="7"/>
      <c r="G37" s="37"/>
      <c r="H37" s="30"/>
      <c r="I37" s="35"/>
    </row>
    <row r="38" spans="1:9" x14ac:dyDescent="0.25">
      <c r="A38" s="15" t="s">
        <v>117</v>
      </c>
      <c r="B38" s="12" t="s">
        <v>165</v>
      </c>
      <c r="C38" s="12">
        <v>359</v>
      </c>
      <c r="D38" s="12">
        <f>LOG10(C38)</f>
        <v>2.5550944485783194</v>
      </c>
      <c r="E38" s="3">
        <f>10^(0.65*D38+0.493)</f>
        <v>142.49886052535658</v>
      </c>
      <c r="F38" s="8">
        <v>134</v>
      </c>
      <c r="G38" s="30">
        <f>E38-F38</f>
        <v>8.4988605253565765</v>
      </c>
      <c r="H38" s="30">
        <f>G38/F38*100</f>
        <v>6.3424332278780415</v>
      </c>
      <c r="I38" s="35"/>
    </row>
    <row r="39" spans="1:9" x14ac:dyDescent="0.25">
      <c r="A39" s="15" t="s">
        <v>118</v>
      </c>
      <c r="B39" s="12"/>
      <c r="C39" s="12"/>
      <c r="D39" s="12"/>
      <c r="E39" s="3"/>
      <c r="F39" s="7"/>
      <c r="G39" s="37"/>
      <c r="H39" s="30"/>
      <c r="I39" s="35"/>
    </row>
    <row r="40" spans="1:9" x14ac:dyDescent="0.25">
      <c r="A40" s="15" t="s">
        <v>119</v>
      </c>
      <c r="B40" s="12"/>
      <c r="C40" s="12"/>
      <c r="D40" s="12"/>
      <c r="E40" s="3"/>
      <c r="F40" s="7"/>
      <c r="G40" s="37"/>
      <c r="H40" s="30"/>
      <c r="I40" s="35"/>
    </row>
    <row r="41" spans="1:9" x14ac:dyDescent="0.25">
      <c r="A41" s="15" t="s">
        <v>120</v>
      </c>
      <c r="B41" s="12"/>
      <c r="C41" s="12"/>
      <c r="D41" s="12"/>
      <c r="E41" s="3"/>
      <c r="F41" s="7"/>
      <c r="G41" s="37"/>
      <c r="H41" s="30"/>
      <c r="I41" s="35"/>
    </row>
    <row r="42" spans="1:9" x14ac:dyDescent="0.25">
      <c r="A42" s="15" t="s">
        <v>121</v>
      </c>
      <c r="B42" s="12"/>
      <c r="C42" s="12"/>
      <c r="D42" s="12"/>
      <c r="E42" s="3"/>
      <c r="F42" s="7"/>
      <c r="G42" s="37"/>
      <c r="H42" s="30"/>
      <c r="I42" s="35"/>
    </row>
    <row r="43" spans="1:9" x14ac:dyDescent="0.25">
      <c r="A43" s="15" t="s">
        <v>122</v>
      </c>
      <c r="B43" s="12"/>
      <c r="C43" s="12"/>
      <c r="D43" s="12"/>
      <c r="E43" s="3"/>
      <c r="F43" s="7"/>
      <c r="G43" s="37"/>
      <c r="H43" s="30"/>
    </row>
    <row r="44" spans="1:9" x14ac:dyDescent="0.25">
      <c r="A44" s="15" t="s">
        <v>123</v>
      </c>
      <c r="B44" s="12" t="s">
        <v>166</v>
      </c>
      <c r="C44" s="12">
        <v>380</v>
      </c>
      <c r="D44" s="12">
        <f>LOG10(C44)</f>
        <v>2.5797835966168101</v>
      </c>
      <c r="E44" s="3">
        <f>10^(0.65*D44+0.493)</f>
        <v>147.86294022317304</v>
      </c>
      <c r="F44" s="8">
        <v>142</v>
      </c>
      <c r="G44" s="30">
        <f>E44-F44</f>
        <v>5.862940223173041</v>
      </c>
      <c r="H44" s="30">
        <f>G44/F44*100</f>
        <v>4.1288311430796067</v>
      </c>
      <c r="I44" s="35"/>
    </row>
    <row r="45" spans="1:9" x14ac:dyDescent="0.25">
      <c r="A45" s="15" t="s">
        <v>124</v>
      </c>
      <c r="B45" s="12"/>
      <c r="C45" s="12"/>
      <c r="D45" s="12"/>
      <c r="E45" s="3"/>
      <c r="F45" s="7"/>
      <c r="G45" s="37"/>
      <c r="H45" s="30"/>
      <c r="I45" s="35"/>
    </row>
    <row r="46" spans="1:9" x14ac:dyDescent="0.25">
      <c r="A46" s="15" t="s">
        <v>125</v>
      </c>
      <c r="B46" s="12"/>
      <c r="C46" s="12"/>
      <c r="D46" s="12"/>
      <c r="E46" s="3"/>
      <c r="F46" s="7"/>
      <c r="G46" s="37"/>
      <c r="H46" s="30"/>
      <c r="I46" s="35"/>
    </row>
    <row r="47" spans="1:9" x14ac:dyDescent="0.25">
      <c r="A47" s="15" t="s">
        <v>126</v>
      </c>
      <c r="B47" s="12"/>
      <c r="C47" s="12"/>
      <c r="D47" s="12"/>
      <c r="E47" s="3"/>
      <c r="F47" s="7"/>
      <c r="G47" s="37"/>
      <c r="H47" s="30"/>
      <c r="I47" s="35"/>
    </row>
    <row r="48" spans="1:9" x14ac:dyDescent="0.25">
      <c r="A48" s="15" t="s">
        <v>127</v>
      </c>
      <c r="B48" s="12"/>
      <c r="C48" s="12"/>
      <c r="D48" s="12"/>
      <c r="E48" s="3"/>
      <c r="F48" s="7"/>
      <c r="G48" s="37"/>
      <c r="H48" s="30"/>
      <c r="I48" s="35"/>
    </row>
    <row r="49" spans="1:9" x14ac:dyDescent="0.25">
      <c r="A49" s="15" t="s">
        <v>128</v>
      </c>
      <c r="B49" s="12"/>
      <c r="C49" s="12"/>
      <c r="D49" s="12"/>
      <c r="E49" s="3"/>
      <c r="F49" s="7"/>
      <c r="G49" s="37"/>
      <c r="H49" s="30"/>
      <c r="I49" s="35"/>
    </row>
    <row r="50" spans="1:9" x14ac:dyDescent="0.25">
      <c r="A50" s="15" t="s">
        <v>129</v>
      </c>
      <c r="B50" s="12"/>
      <c r="C50" s="12"/>
      <c r="D50" s="12"/>
      <c r="E50" s="3"/>
      <c r="F50" s="7"/>
      <c r="G50" s="37"/>
      <c r="H50" s="30"/>
      <c r="I50" s="35"/>
    </row>
    <row r="51" spans="1:9" x14ac:dyDescent="0.25">
      <c r="A51" s="15" t="s">
        <v>130</v>
      </c>
      <c r="B51" s="12" t="s">
        <v>68</v>
      </c>
      <c r="C51" s="12">
        <v>280</v>
      </c>
      <c r="D51" s="12">
        <f>LOG10(C51)</f>
        <v>2.4471580313422194</v>
      </c>
      <c r="E51" s="3">
        <f>10^(0.65*D51+0.493)</f>
        <v>121.24189629529515</v>
      </c>
      <c r="F51" s="8">
        <v>105</v>
      </c>
      <c r="G51" s="30">
        <f>E51-F51</f>
        <v>16.241896295295149</v>
      </c>
      <c r="H51" s="30">
        <f>G51/F51*100</f>
        <v>15.468472662185857</v>
      </c>
      <c r="I51" s="35"/>
    </row>
    <row r="52" spans="1:9" x14ac:dyDescent="0.25">
      <c r="A52" s="15" t="s">
        <v>131</v>
      </c>
      <c r="B52" s="12"/>
      <c r="C52" s="12"/>
      <c r="D52" s="12"/>
      <c r="E52" s="3"/>
      <c r="F52" s="7"/>
      <c r="G52" s="37"/>
      <c r="H52" s="30"/>
      <c r="I52" s="35"/>
    </row>
    <row r="53" spans="1:9" x14ac:dyDescent="0.25">
      <c r="A53" s="15" t="s">
        <v>132</v>
      </c>
      <c r="B53" s="12"/>
      <c r="C53" s="12"/>
      <c r="D53" s="12"/>
      <c r="E53" s="3"/>
      <c r="F53" s="7"/>
      <c r="G53" s="37"/>
      <c r="H53" s="30"/>
      <c r="I53" s="35"/>
    </row>
    <row r="54" spans="1:9" x14ac:dyDescent="0.25">
      <c r="A54" s="15" t="s">
        <v>133</v>
      </c>
      <c r="B54" s="12"/>
      <c r="C54" s="12"/>
      <c r="D54" s="12"/>
      <c r="E54" s="3"/>
      <c r="F54" s="7"/>
      <c r="G54" s="37"/>
      <c r="H54" s="30"/>
      <c r="I54" s="35"/>
    </row>
    <row r="55" spans="1:9" x14ac:dyDescent="0.25">
      <c r="A55" s="15" t="s">
        <v>134</v>
      </c>
      <c r="B55" s="12" t="s">
        <v>166</v>
      </c>
      <c r="C55" s="12">
        <v>404</v>
      </c>
      <c r="D55" s="12">
        <f>LOG10(C55)</f>
        <v>2.6063813651106051</v>
      </c>
      <c r="E55" s="3">
        <f>10^(0.65*D55+0.493)</f>
        <v>153.86785067445777</v>
      </c>
      <c r="F55" s="8">
        <v>151</v>
      </c>
      <c r="G55" s="30">
        <f>E55-F55</f>
        <v>2.8678506744577703</v>
      </c>
      <c r="H55" s="30">
        <f>G55/F55*100</f>
        <v>1.8992388572568015</v>
      </c>
      <c r="I55" s="35"/>
    </row>
    <row r="56" spans="1:9" x14ac:dyDescent="0.25">
      <c r="A56" s="15" t="s">
        <v>135</v>
      </c>
      <c r="B56" s="12"/>
      <c r="C56" s="12"/>
      <c r="D56" s="12"/>
      <c r="E56" s="12"/>
      <c r="F56" s="7"/>
      <c r="G56" s="12"/>
      <c r="H56" s="12"/>
    </row>
    <row r="57" spans="1:9" x14ac:dyDescent="0.25">
      <c r="A57" s="15" t="s">
        <v>136</v>
      </c>
      <c r="B57" s="12"/>
      <c r="C57" s="12"/>
      <c r="D57" s="12"/>
      <c r="E57" s="12"/>
      <c r="F57" s="7"/>
      <c r="G57" s="12"/>
      <c r="H57" s="12"/>
    </row>
    <row r="58" spans="1:9" x14ac:dyDescent="0.25">
      <c r="A58" s="15" t="s">
        <v>137</v>
      </c>
      <c r="B58" s="12"/>
      <c r="C58" s="12"/>
      <c r="D58" s="12"/>
      <c r="E58" s="12"/>
      <c r="F58" s="7"/>
      <c r="G58" s="12"/>
      <c r="H58" s="12"/>
    </row>
    <row r="59" spans="1:9" x14ac:dyDescent="0.25">
      <c r="A59" s="15" t="s">
        <v>138</v>
      </c>
      <c r="B59" s="12"/>
      <c r="C59" s="12"/>
      <c r="D59" s="12"/>
      <c r="E59" s="12"/>
      <c r="F59" s="7"/>
      <c r="G59" s="12"/>
      <c r="H59" s="12"/>
      <c r="I59" s="35"/>
    </row>
    <row r="60" spans="1:9" x14ac:dyDescent="0.25">
      <c r="A60" s="15" t="s">
        <v>139</v>
      </c>
      <c r="B60" s="12"/>
      <c r="C60" s="12"/>
      <c r="D60" s="12"/>
      <c r="E60" s="12"/>
      <c r="F60" s="7"/>
      <c r="G60" s="12"/>
      <c r="H60" s="12"/>
      <c r="I60" s="35"/>
    </row>
    <row r="61" spans="1:9" x14ac:dyDescent="0.25">
      <c r="A61" s="15" t="s">
        <v>140</v>
      </c>
      <c r="B61" s="12"/>
      <c r="C61" s="12"/>
      <c r="D61" s="12"/>
      <c r="E61" s="12"/>
      <c r="F61" s="7"/>
      <c r="G61" s="12"/>
      <c r="H61" s="12"/>
      <c r="I61" s="35"/>
    </row>
    <row r="62" spans="1:9" x14ac:dyDescent="0.25">
      <c r="A62" s="15" t="s">
        <v>141</v>
      </c>
      <c r="B62" s="12"/>
      <c r="C62" s="12"/>
      <c r="D62" s="12"/>
      <c r="E62" s="12"/>
      <c r="F62" s="7"/>
      <c r="G62" s="12"/>
      <c r="H62" s="12"/>
      <c r="I62" s="35"/>
    </row>
    <row r="63" spans="1:9" x14ac:dyDescent="0.25">
      <c r="A63" s="15" t="s">
        <v>142</v>
      </c>
      <c r="B63" s="12"/>
      <c r="C63" s="12"/>
      <c r="D63" s="12"/>
      <c r="E63" s="12"/>
      <c r="F63" s="7"/>
      <c r="G63" s="12"/>
      <c r="H63" s="12"/>
    </row>
    <row r="64" spans="1:9" x14ac:dyDescent="0.25">
      <c r="A64" s="15" t="s">
        <v>143</v>
      </c>
      <c r="B64" s="12"/>
      <c r="C64" s="12"/>
      <c r="D64" s="12"/>
      <c r="E64" s="12"/>
      <c r="F64" s="7"/>
      <c r="G64" s="12"/>
      <c r="H64" s="12"/>
    </row>
    <row r="65" spans="1:9" x14ac:dyDescent="0.25">
      <c r="A65" s="15" t="s">
        <v>144</v>
      </c>
      <c r="B65" s="12"/>
      <c r="C65" s="12"/>
      <c r="D65" s="12"/>
      <c r="E65" s="12"/>
      <c r="F65" s="7"/>
      <c r="G65" s="12"/>
      <c r="H65" s="12"/>
      <c r="I65" s="35"/>
    </row>
    <row r="66" spans="1:9" x14ac:dyDescent="0.25">
      <c r="A66" s="15" t="s">
        <v>145</v>
      </c>
      <c r="B66" s="12"/>
      <c r="C66" s="12"/>
      <c r="D66" s="12"/>
      <c r="E66" s="12"/>
      <c r="F66" s="7"/>
      <c r="G66" s="12"/>
      <c r="H66" s="12"/>
      <c r="I66" s="35"/>
    </row>
    <row r="67" spans="1:9" x14ac:dyDescent="0.25">
      <c r="A67" s="15" t="s">
        <v>146</v>
      </c>
      <c r="B67" s="12"/>
      <c r="C67" s="12"/>
      <c r="D67" s="12"/>
      <c r="E67" s="12"/>
      <c r="F67" s="7"/>
      <c r="G67" s="12"/>
      <c r="H67" s="12"/>
      <c r="I67" s="1"/>
    </row>
    <row r="68" spans="1:9" x14ac:dyDescent="0.25">
      <c r="A68" s="15" t="s">
        <v>147</v>
      </c>
      <c r="B68" s="12"/>
      <c r="C68" s="12"/>
      <c r="D68" s="12"/>
      <c r="E68" s="12"/>
      <c r="F68" s="7"/>
      <c r="G68" s="12"/>
      <c r="H68" s="12"/>
      <c r="I68" s="35"/>
    </row>
    <row r="69" spans="1:9" x14ac:dyDescent="0.25">
      <c r="B69" s="24" t="s">
        <v>262</v>
      </c>
      <c r="C69" s="12"/>
      <c r="D69" s="12"/>
      <c r="E69" s="12"/>
      <c r="F69" s="12"/>
      <c r="G69" s="12"/>
      <c r="H69" s="12"/>
    </row>
    <row r="70" spans="1:9" x14ac:dyDescent="0.25">
      <c r="A70" s="15" t="s">
        <v>78</v>
      </c>
      <c r="B70" s="12"/>
      <c r="C70" s="12"/>
      <c r="D70" s="12"/>
      <c r="E70" s="12">
        <v>136.6</v>
      </c>
      <c r="F70" s="12">
        <v>127.3</v>
      </c>
      <c r="G70" s="30">
        <f>E70-F70</f>
        <v>9.2999999999999972</v>
      </c>
      <c r="H70" s="30">
        <f>G70/F70*100</f>
        <v>7.3055773762765108</v>
      </c>
    </row>
    <row r="71" spans="1:9" x14ac:dyDescent="0.25">
      <c r="A71" s="15" t="s">
        <v>82</v>
      </c>
      <c r="E71" s="3">
        <v>6.9553870119067076</v>
      </c>
      <c r="F71" s="3">
        <v>12.367312421609826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topLeftCell="A10" workbookViewId="0">
      <selection activeCell="D26" sqref="D26"/>
    </sheetView>
  </sheetViews>
  <sheetFormatPr defaultColWidth="11.44140625" defaultRowHeight="13.2" x14ac:dyDescent="0.25"/>
  <cols>
    <col min="1" max="1" width="14.21875" style="54" customWidth="1"/>
    <col min="2" max="2" width="70.33203125" style="54" customWidth="1"/>
    <col min="3" max="3" width="9.33203125" style="54" customWidth="1"/>
    <col min="4" max="4" width="9.44140625" style="61" customWidth="1"/>
    <col min="5" max="16384" width="11.44140625" style="54"/>
  </cols>
  <sheetData>
    <row r="1" spans="1:4" ht="15.6" x14ac:dyDescent="0.3">
      <c r="A1" s="64" t="s">
        <v>176</v>
      </c>
      <c r="B1" s="52" t="s">
        <v>249</v>
      </c>
      <c r="C1" s="53"/>
      <c r="D1" s="59"/>
    </row>
    <row r="2" spans="1:4" x14ac:dyDescent="0.25">
      <c r="A2" s="55" t="s">
        <v>177</v>
      </c>
      <c r="B2" s="55" t="s">
        <v>178</v>
      </c>
      <c r="D2" s="60"/>
    </row>
    <row r="3" spans="1:4" x14ac:dyDescent="0.25">
      <c r="D3" s="60"/>
    </row>
    <row r="4" spans="1:4" x14ac:dyDescent="0.25">
      <c r="A4" s="54" t="s">
        <v>179</v>
      </c>
      <c r="B4" s="54" t="s">
        <v>180</v>
      </c>
      <c r="D4" s="62"/>
    </row>
    <row r="5" spans="1:4" x14ac:dyDescent="0.25">
      <c r="A5" s="54" t="s">
        <v>181</v>
      </c>
      <c r="B5" s="54" t="s">
        <v>182</v>
      </c>
      <c r="D5" s="62"/>
    </row>
    <row r="6" spans="1:4" x14ac:dyDescent="0.25">
      <c r="A6" s="55" t="s">
        <v>183</v>
      </c>
      <c r="B6" s="55" t="s">
        <v>184</v>
      </c>
      <c r="D6" s="60"/>
    </row>
    <row r="7" spans="1:4" x14ac:dyDescent="0.25">
      <c r="A7" s="55" t="s">
        <v>185</v>
      </c>
      <c r="B7" s="55" t="s">
        <v>186</v>
      </c>
      <c r="D7" s="62"/>
    </row>
    <row r="8" spans="1:4" x14ac:dyDescent="0.25">
      <c r="A8" s="54" t="s">
        <v>187</v>
      </c>
      <c r="B8" s="54" t="s">
        <v>188</v>
      </c>
      <c r="D8" s="60"/>
    </row>
    <row r="9" spans="1:4" x14ac:dyDescent="0.25">
      <c r="A9" s="54" t="s">
        <v>189</v>
      </c>
      <c r="B9" s="54" t="s">
        <v>190</v>
      </c>
      <c r="D9" s="60"/>
    </row>
    <row r="10" spans="1:4" x14ac:dyDescent="0.25">
      <c r="A10" s="54" t="s">
        <v>191</v>
      </c>
      <c r="B10" s="54" t="s">
        <v>192</v>
      </c>
    </row>
    <row r="11" spans="1:4" x14ac:dyDescent="0.25">
      <c r="A11" s="54" t="s">
        <v>193</v>
      </c>
      <c r="B11" s="54" t="s">
        <v>194</v>
      </c>
    </row>
    <row r="12" spans="1:4" x14ac:dyDescent="0.25">
      <c r="A12" s="54" t="s">
        <v>195</v>
      </c>
      <c r="B12" s="54" t="s">
        <v>196</v>
      </c>
    </row>
    <row r="13" spans="1:4" x14ac:dyDescent="0.25">
      <c r="A13" s="54" t="s">
        <v>197</v>
      </c>
      <c r="B13" s="54" t="s">
        <v>198</v>
      </c>
    </row>
    <row r="14" spans="1:4" x14ac:dyDescent="0.25">
      <c r="A14" s="54" t="s">
        <v>199</v>
      </c>
      <c r="B14" s="54" t="s">
        <v>200</v>
      </c>
    </row>
    <row r="15" spans="1:4" x14ac:dyDescent="0.25">
      <c r="A15" s="54" t="s">
        <v>201</v>
      </c>
      <c r="B15" s="54" t="s">
        <v>202</v>
      </c>
    </row>
    <row r="16" spans="1:4" x14ac:dyDescent="0.25">
      <c r="A16" s="54" t="s">
        <v>203</v>
      </c>
      <c r="B16" s="54" t="s">
        <v>204</v>
      </c>
      <c r="D16" s="60"/>
    </row>
    <row r="17" spans="1:4" x14ac:dyDescent="0.25">
      <c r="A17" s="54" t="s">
        <v>205</v>
      </c>
      <c r="B17" s="54" t="s">
        <v>206</v>
      </c>
      <c r="D17" s="62"/>
    </row>
    <row r="18" spans="1:4" x14ac:dyDescent="0.25">
      <c r="A18" s="54" t="s">
        <v>207</v>
      </c>
      <c r="B18" s="54" t="s">
        <v>208</v>
      </c>
      <c r="D18" s="62"/>
    </row>
    <row r="19" spans="1:4" x14ac:dyDescent="0.25">
      <c r="A19" s="54" t="s">
        <v>209</v>
      </c>
      <c r="B19" s="54" t="s">
        <v>210</v>
      </c>
      <c r="D19" s="63"/>
    </row>
    <row r="20" spans="1:4" x14ac:dyDescent="0.25">
      <c r="A20" s="54" t="s">
        <v>77</v>
      </c>
      <c r="B20" s="54" t="s">
        <v>247</v>
      </c>
      <c r="D20" s="63"/>
    </row>
    <row r="21" spans="1:4" x14ac:dyDescent="0.25">
      <c r="A21" s="54" t="s">
        <v>167</v>
      </c>
      <c r="B21" s="54" t="s">
        <v>248</v>
      </c>
      <c r="D21" s="63"/>
    </row>
    <row r="22" spans="1:4" x14ac:dyDescent="0.25">
      <c r="D22" s="63"/>
    </row>
    <row r="23" spans="1:4" x14ac:dyDescent="0.25">
      <c r="D23" s="63"/>
    </row>
    <row r="24" spans="1:4" x14ac:dyDescent="0.25">
      <c r="A24" s="54" t="s">
        <v>211</v>
      </c>
      <c r="B24" s="54" t="s">
        <v>212</v>
      </c>
      <c r="D24" s="60"/>
    </row>
    <row r="25" spans="1:4" x14ac:dyDescent="0.25">
      <c r="A25" s="54" t="s">
        <v>213</v>
      </c>
      <c r="B25" s="54" t="s">
        <v>214</v>
      </c>
      <c r="D25" s="62"/>
    </row>
    <row r="26" spans="1:4" x14ac:dyDescent="0.25">
      <c r="A26" s="54" t="s">
        <v>215</v>
      </c>
      <c r="B26" s="54" t="s">
        <v>216</v>
      </c>
      <c r="D26" s="62"/>
    </row>
    <row r="27" spans="1:4" ht="26.4" x14ac:dyDescent="0.25">
      <c r="A27" s="54" t="s">
        <v>217</v>
      </c>
      <c r="B27" s="58" t="s">
        <v>218</v>
      </c>
      <c r="D27" s="60"/>
    </row>
    <row r="28" spans="1:4" x14ac:dyDescent="0.25">
      <c r="A28" s="54" t="s">
        <v>219</v>
      </c>
      <c r="B28" s="54" t="s">
        <v>220</v>
      </c>
      <c r="D28" s="60"/>
    </row>
    <row r="29" spans="1:4" x14ac:dyDescent="0.25">
      <c r="A29" s="54" t="s">
        <v>221</v>
      </c>
      <c r="B29" s="54" t="s">
        <v>222</v>
      </c>
      <c r="D29" s="60"/>
    </row>
    <row r="30" spans="1:4" x14ac:dyDescent="0.25">
      <c r="A30" s="54" t="s">
        <v>223</v>
      </c>
      <c r="B30" s="54" t="s">
        <v>224</v>
      </c>
    </row>
    <row r="31" spans="1:4" x14ac:dyDescent="0.25">
      <c r="A31" s="54" t="s">
        <v>225</v>
      </c>
      <c r="B31" s="54" t="s">
        <v>226</v>
      </c>
    </row>
    <row r="32" spans="1:4" x14ac:dyDescent="0.25">
      <c r="A32" s="54" t="s">
        <v>227</v>
      </c>
      <c r="B32" s="54" t="s">
        <v>228</v>
      </c>
    </row>
    <row r="33" spans="1:4" x14ac:dyDescent="0.25">
      <c r="A33" s="54" t="s">
        <v>229</v>
      </c>
      <c r="B33" s="54" t="s">
        <v>230</v>
      </c>
    </row>
    <row r="35" spans="1:4" x14ac:dyDescent="0.25">
      <c r="A35" s="54" t="s">
        <v>231</v>
      </c>
      <c r="B35" s="54" t="s">
        <v>232</v>
      </c>
    </row>
    <row r="36" spans="1:4" x14ac:dyDescent="0.25">
      <c r="A36" s="54" t="s">
        <v>233</v>
      </c>
      <c r="B36" s="54" t="s">
        <v>234</v>
      </c>
    </row>
    <row r="38" spans="1:4" x14ac:dyDescent="0.25">
      <c r="A38" s="55" t="s">
        <v>235</v>
      </c>
      <c r="B38" s="55" t="s">
        <v>236</v>
      </c>
    </row>
    <row r="39" spans="1:4" x14ac:dyDescent="0.25">
      <c r="A39" s="54" t="s">
        <v>237</v>
      </c>
      <c r="B39" s="54" t="s">
        <v>238</v>
      </c>
    </row>
    <row r="40" spans="1:4" x14ac:dyDescent="0.25">
      <c r="A40" s="54" t="s">
        <v>239</v>
      </c>
      <c r="B40" s="54" t="s">
        <v>240</v>
      </c>
      <c r="D40" s="60"/>
    </row>
    <row r="41" spans="1:4" x14ac:dyDescent="0.25">
      <c r="A41" s="54" t="s">
        <v>241</v>
      </c>
      <c r="B41" s="54" t="s">
        <v>242</v>
      </c>
      <c r="D41" s="60"/>
    </row>
    <row r="42" spans="1:4" x14ac:dyDescent="0.25">
      <c r="A42" s="54" t="s">
        <v>243</v>
      </c>
      <c r="B42" s="54" t="s">
        <v>244</v>
      </c>
      <c r="D42" s="60"/>
    </row>
    <row r="43" spans="1:4" x14ac:dyDescent="0.25">
      <c r="A43" s="54" t="s">
        <v>245</v>
      </c>
      <c r="B43" s="54" t="s">
        <v>246</v>
      </c>
      <c r="D43" s="60"/>
    </row>
    <row r="44" spans="1:4" x14ac:dyDescent="0.25">
      <c r="B44" s="57"/>
    </row>
    <row r="45" spans="1:4" x14ac:dyDescent="0.25">
      <c r="B45" s="57"/>
      <c r="D45" s="60"/>
    </row>
    <row r="46" spans="1:4" x14ac:dyDescent="0.25">
      <c r="B46" s="57"/>
      <c r="D46" s="60"/>
    </row>
    <row r="47" spans="1:4" x14ac:dyDescent="0.25">
      <c r="D47" s="60"/>
    </row>
    <row r="48" spans="1:4" x14ac:dyDescent="0.25">
      <c r="D48" s="60"/>
    </row>
    <row r="49" spans="1:4" x14ac:dyDescent="0.25">
      <c r="D49" s="60"/>
    </row>
    <row r="50" spans="1:4" x14ac:dyDescent="0.25">
      <c r="D50" s="60"/>
    </row>
    <row r="51" spans="1:4" x14ac:dyDescent="0.25">
      <c r="D51" s="60"/>
    </row>
    <row r="52" spans="1:4" x14ac:dyDescent="0.25">
      <c r="D52" s="60"/>
    </row>
    <row r="55" spans="1:4" x14ac:dyDescent="0.25">
      <c r="A55" s="56"/>
      <c r="B55" s="57"/>
    </row>
    <row r="56" spans="1:4" x14ac:dyDescent="0.25">
      <c r="A56" s="56"/>
    </row>
    <row r="57" spans="1:4" x14ac:dyDescent="0.25">
      <c r="A57" s="56"/>
    </row>
    <row r="58" spans="1:4" x14ac:dyDescent="0.25">
      <c r="A58" s="56"/>
    </row>
    <row r="59" spans="1:4" x14ac:dyDescent="0.25">
      <c r="A59" s="56"/>
    </row>
    <row r="60" spans="1:4" x14ac:dyDescent="0.25">
      <c r="A60" s="56"/>
      <c r="B60" s="57"/>
    </row>
    <row r="61" spans="1:4" x14ac:dyDescent="0.25">
      <c r="A61" s="56"/>
    </row>
    <row r="62" spans="1:4" x14ac:dyDescent="0.25">
      <c r="A62" s="56"/>
      <c r="B62" s="57"/>
    </row>
    <row r="63" spans="1:4" x14ac:dyDescent="0.25">
      <c r="A63" s="56"/>
    </row>
    <row r="64" spans="1:4" x14ac:dyDescent="0.25">
      <c r="A64" s="56"/>
    </row>
    <row r="65" spans="1:1" x14ac:dyDescent="0.25">
      <c r="A65" s="56"/>
    </row>
    <row r="66" spans="1:1" x14ac:dyDescent="0.25">
      <c r="A66" s="56"/>
    </row>
    <row r="67" spans="1:1" x14ac:dyDescent="0.25">
      <c r="A67" s="56"/>
    </row>
    <row r="68" spans="1:1" x14ac:dyDescent="0.25">
      <c r="A68" s="56"/>
    </row>
    <row r="70" spans="1:1" x14ac:dyDescent="0.25">
      <c r="A70" s="5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Test Mid-Plei Homo</vt:lpstr>
      <vt:lpstr>BM Mid-Plei Homo</vt:lpstr>
      <vt:lpstr>Stature Mid-Plei Homo</vt:lpstr>
      <vt:lpstr>Test Austral.</vt:lpstr>
      <vt:lpstr>Body mass Austral.</vt:lpstr>
      <vt:lpstr>Stature Austral.</vt:lpstr>
      <vt:lpstr>Measurement key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caiusadmin</dc:creator>
  <cp:lastModifiedBy>caiusadmin</cp:lastModifiedBy>
  <dcterms:created xsi:type="dcterms:W3CDTF">2017-01-26T11:17:27Z</dcterms:created>
  <dcterms:modified xsi:type="dcterms:W3CDTF">2017-08-22T10:29:32Z</dcterms:modified>
</cp:coreProperties>
</file>