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ombine Data" sheetId="1" r:id="rId4"/>
    <sheet name="9.5mm data" sheetId="2" r:id="rId5"/>
    <sheet name="4.7mm data" sheetId="3" r:id="rId6"/>
  </sheets>
</workbook>
</file>

<file path=xl/sharedStrings.xml><?xml version="1.0" encoding="utf-8"?>
<sst xmlns="http://schemas.openxmlformats.org/spreadsheetml/2006/main" uniqueCount="51">
  <si>
    <t>9.5mm</t>
  </si>
  <si>
    <t>4.7mm</t>
  </si>
  <si>
    <t>Slot fill time per each rod diameter</t>
  </si>
  <si>
    <t>Slot Distribution</t>
  </si>
  <si>
    <t>9.5 mm rod</t>
  </si>
  <si>
    <t>Ants</t>
  </si>
  <si>
    <t>Time free slot</t>
  </si>
  <si>
    <t>Time filled</t>
  </si>
  <si>
    <t>time to fill slot</t>
  </si>
  <si>
    <t>Description</t>
  </si>
  <si>
    <t xml:space="preserve">Video </t>
  </si>
  <si>
    <t>t_i</t>
  </si>
  <si>
    <t>t (sec)</t>
  </si>
  <si>
    <t># of occurances</t>
  </si>
  <si>
    <t>min</t>
  </si>
  <si>
    <t>mins</t>
  </si>
  <si>
    <t>secs</t>
  </si>
  <si>
    <t>Avg</t>
  </si>
  <si>
    <t>Middle</t>
  </si>
  <si>
    <t>06022014_9.5mm close up</t>
  </si>
  <si>
    <t>Stdev</t>
  </si>
  <si>
    <t>left</t>
  </si>
  <si>
    <t>right</t>
  </si>
  <si>
    <t>middle</t>
  </si>
  <si>
    <t>m</t>
  </si>
  <si>
    <t>m-l</t>
  </si>
  <si>
    <t>06042014_9.5mm close up 2</t>
  </si>
  <si>
    <t>l</t>
  </si>
  <si>
    <t>m-b</t>
  </si>
  <si>
    <t>m-t</t>
  </si>
  <si>
    <t>m-r</t>
  </si>
  <si>
    <t>06042014_9.5mm close up 1</t>
  </si>
  <si>
    <t>06062014_9.5mm close up 1</t>
  </si>
  <si>
    <t>4.7 mm rod</t>
  </si>
  <si>
    <t>06062014_4.7mm_close up 1</t>
  </si>
  <si>
    <t>06112014_4.7mm_close up 1</t>
  </si>
  <si>
    <t>t</t>
  </si>
  <si>
    <t>b-l</t>
  </si>
  <si>
    <t>06122014_4.7mm_close up 1</t>
  </si>
  <si>
    <t>b</t>
  </si>
  <si>
    <t>06122014(2)_4.7mm_close up 1</t>
  </si>
  <si>
    <t>b-m</t>
  </si>
  <si>
    <t>06122014(3)_4.7mm_close up 1</t>
  </si>
  <si>
    <t>r</t>
  </si>
  <si>
    <t>06132014(3)_4.7 mm Rod Close Up_Part 1</t>
  </si>
  <si>
    <t>t-r</t>
  </si>
  <si>
    <t>t-m</t>
  </si>
  <si>
    <t>06132014(4)_4.7 mm Rod Close Up_Part 1</t>
  </si>
  <si>
    <t>06162014(2)_4.7mm Rod Close Up - part 1</t>
  </si>
  <si>
    <t>06162014(3)_4.7mm Rod Close Up - part 1</t>
  </si>
  <si>
    <t>06162014(4)_4.7mm Rod Close Up - part 1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</si>
</sst>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1" fontId="0" borderId="1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20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1" fontId="0" fillId="2" borderId="5" applyNumberFormat="1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2" fontId="0" borderId="1" applyNumberFormat="1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0" borderId="6" applyNumberFormat="1" applyFont="1" applyFill="0" applyBorder="1" applyAlignment="1" applyProtection="0">
      <alignment vertical="bottom"/>
    </xf>
    <xf numFmtId="49" fontId="0" borderId="10" applyNumberFormat="1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49" fontId="0" borderId="3" applyNumberFormat="1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3" applyNumberFormat="1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52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" customWidth="1"/>
    <col min="2" max="2" width="8.85156" style="1" customWidth="1"/>
    <col min="3" max="3" width="8.85156" style="1" customWidth="1"/>
    <col min="4" max="4" width="8.85156" style="1" customWidth="1"/>
    <col min="5" max="5" width="8.85156" style="1" customWidth="1"/>
    <col min="6" max="6" width="8.85156" style="1" customWidth="1"/>
    <col min="7" max="7" width="8.85156" style="1" customWidth="1"/>
    <col min="8" max="256" width="8.85156" style="1" customWidth="1"/>
  </cols>
  <sheetData>
    <row r="1" ht="15" customHeight="1">
      <c r="A1" t="s" s="2">
        <v>0</v>
      </c>
      <c r="B1" s="3"/>
      <c r="C1" t="s" s="2">
        <v>1</v>
      </c>
      <c r="D1" s="3"/>
      <c r="E1" t="s" s="2">
        <v>2</v>
      </c>
      <c r="F1" s="3"/>
      <c r="G1" s="3"/>
    </row>
    <row r="2" ht="15" customHeight="1">
      <c r="A2" s="4">
        <v>33.99999999999999</v>
      </c>
      <c r="B2" s="4"/>
      <c r="C2" s="4">
        <v>3.000000000000043</v>
      </c>
      <c r="D2" s="3"/>
      <c r="E2" s="3"/>
      <c r="F2" s="3"/>
      <c r="G2" s="3"/>
    </row>
    <row r="3" ht="15" customHeight="1">
      <c r="A3" s="4">
        <v>16.99999999999999</v>
      </c>
      <c r="B3" s="4"/>
      <c r="C3" s="4">
        <v>128</v>
      </c>
      <c r="D3" s="3"/>
      <c r="E3" s="3"/>
      <c r="F3" s="3"/>
      <c r="G3" s="3"/>
    </row>
    <row r="4" ht="15" customHeight="1">
      <c r="A4" s="4">
        <v>4.999999999999929</v>
      </c>
      <c r="B4" s="4"/>
      <c r="C4" s="4">
        <v>99.99999999999986</v>
      </c>
      <c r="D4" s="3"/>
      <c r="E4" s="3"/>
      <c r="F4" s="3"/>
      <c r="G4" s="3"/>
    </row>
    <row r="5" ht="15" customHeight="1">
      <c r="A5" s="4">
        <v>61.00000000000005</v>
      </c>
      <c r="B5" s="4"/>
      <c r="C5" s="4">
        <v>134.9999999999999</v>
      </c>
      <c r="D5" s="3"/>
      <c r="E5" s="3"/>
      <c r="F5" s="3"/>
      <c r="G5" s="3"/>
    </row>
    <row r="6" ht="15" customHeight="1">
      <c r="A6" s="4">
        <v>107</v>
      </c>
      <c r="B6" s="4"/>
      <c r="C6" s="4">
        <v>0.9999999999999964</v>
      </c>
      <c r="D6" s="3"/>
      <c r="E6" s="3"/>
      <c r="F6" s="3"/>
      <c r="G6" s="3"/>
    </row>
    <row r="7" ht="15" customHeight="1">
      <c r="A7" s="4">
        <v>246</v>
      </c>
      <c r="B7" s="4"/>
      <c r="C7" s="4">
        <v>5.000000000000009</v>
      </c>
      <c r="D7" s="3"/>
      <c r="E7" s="3"/>
      <c r="F7" s="3"/>
      <c r="G7" s="3"/>
    </row>
    <row r="8" ht="15" customHeight="1">
      <c r="A8" s="4">
        <v>23.99999999999991</v>
      </c>
      <c r="B8" s="4"/>
      <c r="C8" s="4">
        <v>15</v>
      </c>
      <c r="D8" s="3"/>
      <c r="E8" s="3"/>
      <c r="F8" s="3"/>
      <c r="G8" s="3"/>
    </row>
    <row r="9" ht="15" customHeight="1">
      <c r="A9" s="4">
        <v>107.9999999999999</v>
      </c>
      <c r="B9" s="4"/>
      <c r="C9" s="4">
        <v>143</v>
      </c>
      <c r="D9" s="3"/>
      <c r="E9" s="3"/>
      <c r="F9" s="3"/>
      <c r="G9" s="3"/>
    </row>
    <row r="10" ht="15" customHeight="1">
      <c r="A10" s="4">
        <v>27.00000000000006</v>
      </c>
      <c r="B10" s="4"/>
      <c r="C10" s="4">
        <v>110</v>
      </c>
      <c r="D10" s="3"/>
      <c r="E10" s="3"/>
      <c r="F10" s="3"/>
      <c r="G10" s="3"/>
    </row>
    <row r="11" ht="15" customHeight="1">
      <c r="A11" s="4">
        <v>86.00000000000001</v>
      </c>
      <c r="B11" s="4"/>
      <c r="C11" s="4">
        <v>37.00000000000003</v>
      </c>
      <c r="D11" s="3"/>
      <c r="E11" s="3"/>
      <c r="F11" s="3"/>
      <c r="G11" s="3"/>
    </row>
    <row r="12" ht="15" customHeight="1">
      <c r="A12" s="4">
        <v>37.99999999999997</v>
      </c>
      <c r="B12" s="4"/>
      <c r="C12" s="4">
        <v>16.99999999999999</v>
      </c>
      <c r="D12" s="3"/>
      <c r="E12" s="3"/>
      <c r="F12" s="3"/>
      <c r="G12" s="3"/>
    </row>
    <row r="13" ht="15" customHeight="1">
      <c r="A13" s="4">
        <v>96.00000000000009</v>
      </c>
      <c r="B13" s="4"/>
      <c r="C13" s="4">
        <v>79.99999999999999</v>
      </c>
      <c r="D13" s="3"/>
      <c r="E13" s="3"/>
      <c r="F13" s="3"/>
      <c r="G13" s="3"/>
    </row>
    <row r="14" ht="15" customHeight="1">
      <c r="A14" s="4">
        <v>109</v>
      </c>
      <c r="B14" s="4"/>
      <c r="C14" s="4">
        <v>89.00000000000006</v>
      </c>
      <c r="D14" s="3"/>
      <c r="E14" s="3"/>
      <c r="F14" s="3"/>
      <c r="G14" s="3"/>
    </row>
    <row r="15" ht="15" customHeight="1">
      <c r="A15" s="4">
        <v>47.99999999999999</v>
      </c>
      <c r="B15" s="4"/>
      <c r="C15" s="4">
        <v>9.999999999999991</v>
      </c>
      <c r="D15" s="3"/>
      <c r="E15" s="3"/>
      <c r="F15" s="3"/>
      <c r="G15" s="3"/>
    </row>
    <row r="16" ht="15" customHeight="1">
      <c r="A16" s="4">
        <v>45</v>
      </c>
      <c r="B16" s="4"/>
      <c r="C16" s="4">
        <v>23.00000000000002</v>
      </c>
      <c r="D16" s="3"/>
      <c r="E16" s="3"/>
      <c r="F16" s="3"/>
      <c r="G16" s="3"/>
    </row>
    <row r="17" ht="15" customHeight="1">
      <c r="A17" s="4">
        <v>8.999999999999995</v>
      </c>
      <c r="B17" s="4"/>
      <c r="C17" s="4">
        <v>81.99999999999997</v>
      </c>
      <c r="D17" s="3"/>
      <c r="E17" s="3"/>
      <c r="F17" s="3"/>
      <c r="G17" s="3"/>
    </row>
    <row r="18" ht="15" customHeight="1">
      <c r="A18" s="4">
        <v>43.00000000000001</v>
      </c>
      <c r="B18" s="4"/>
      <c r="C18" s="4">
        <v>214.9999999999999</v>
      </c>
      <c r="D18" s="3"/>
      <c r="E18" s="3"/>
      <c r="F18" s="3"/>
      <c r="G18" s="3"/>
    </row>
    <row r="19" ht="15" customHeight="1">
      <c r="A19" s="4">
        <v>68.00000000000003</v>
      </c>
      <c r="B19" s="4"/>
      <c r="C19" s="4">
        <v>15</v>
      </c>
      <c r="D19" s="3"/>
      <c r="E19" s="3"/>
      <c r="F19" s="3"/>
      <c r="G19" s="3"/>
    </row>
    <row r="20" ht="15" customHeight="1">
      <c r="A20" s="4">
        <v>16</v>
      </c>
      <c r="B20" s="4"/>
      <c r="C20" s="4">
        <v>18.99999999999999</v>
      </c>
      <c r="D20" s="3"/>
      <c r="E20" s="3"/>
      <c r="F20" s="3"/>
      <c r="G20" s="3"/>
    </row>
    <row r="21" ht="15" customHeight="1">
      <c r="A21" s="4">
        <v>2.00000000000002</v>
      </c>
      <c r="B21" s="4"/>
      <c r="C21" s="4">
        <v>33.99999999999999</v>
      </c>
      <c r="D21" s="3"/>
      <c r="E21" s="3"/>
      <c r="F21" s="3"/>
      <c r="G21" s="3"/>
    </row>
    <row r="22" ht="15" customHeight="1">
      <c r="A22" s="4">
        <v>0.9999999999999964</v>
      </c>
      <c r="B22" s="4"/>
      <c r="C22" s="4">
        <v>11.00000000000001</v>
      </c>
      <c r="D22" s="3"/>
      <c r="E22" s="3"/>
      <c r="F22" s="3"/>
      <c r="G22" s="3"/>
    </row>
    <row r="23" ht="15" customHeight="1">
      <c r="A23" s="4">
        <v>172</v>
      </c>
      <c r="B23" s="4"/>
      <c r="C23" s="4">
        <v>97.00000000000003</v>
      </c>
      <c r="D23" s="3"/>
      <c r="E23" s="3"/>
      <c r="F23" s="3"/>
      <c r="G23" s="3"/>
    </row>
    <row r="24" ht="15" customHeight="1">
      <c r="A24" s="4">
        <v>30</v>
      </c>
      <c r="B24" s="4"/>
      <c r="C24" s="4">
        <v>113</v>
      </c>
      <c r="D24" s="3"/>
      <c r="E24" s="3"/>
      <c r="F24" s="3"/>
      <c r="G24" s="3"/>
    </row>
    <row r="25" ht="15" customHeight="1">
      <c r="A25" s="4">
        <v>30</v>
      </c>
      <c r="B25" s="4"/>
      <c r="C25" s="4">
        <v>96.99999999999991</v>
      </c>
      <c r="D25" s="3"/>
      <c r="E25" s="3"/>
      <c r="F25" s="3"/>
      <c r="G25" s="3"/>
    </row>
    <row r="26" ht="15" customHeight="1">
      <c r="A26" s="4">
        <v>52.00000000000003</v>
      </c>
      <c r="B26" s="4"/>
      <c r="C26" s="4">
        <v>51.00000000000001</v>
      </c>
      <c r="D26" s="3"/>
      <c r="E26" s="3"/>
      <c r="F26" s="3"/>
      <c r="G26" s="3"/>
    </row>
    <row r="27" ht="15" customHeight="1">
      <c r="A27" s="4">
        <v>122</v>
      </c>
      <c r="B27" s="4"/>
      <c r="C27" s="4">
        <v>10.00000000000002</v>
      </c>
      <c r="D27" s="3"/>
      <c r="E27" s="3"/>
      <c r="F27" s="3"/>
      <c r="G27" s="3"/>
    </row>
    <row r="28" ht="15" customHeight="1">
      <c r="A28" s="4">
        <v>52.00000000000003</v>
      </c>
      <c r="B28" s="4"/>
      <c r="C28" s="4">
        <v>73.99999999999994</v>
      </c>
      <c r="D28" s="3"/>
      <c r="E28" s="3"/>
      <c r="F28" s="3"/>
      <c r="G28" s="3"/>
    </row>
    <row r="29" ht="15" customHeight="1">
      <c r="A29" s="4">
        <v>196.0000000000002</v>
      </c>
      <c r="B29" s="4"/>
      <c r="C29" s="4">
        <v>61.99999999999999</v>
      </c>
      <c r="D29" s="3"/>
      <c r="E29" s="3"/>
      <c r="F29" s="3"/>
      <c r="G29" s="3"/>
    </row>
    <row r="30" ht="15" customHeight="1">
      <c r="A30" s="4">
        <v>65.99999999999987</v>
      </c>
      <c r="B30" s="4"/>
      <c r="C30" s="4">
        <v>89.99999999999994</v>
      </c>
      <c r="D30" s="3"/>
      <c r="E30" s="3"/>
      <c r="F30" s="3"/>
      <c r="G30" s="3"/>
    </row>
    <row r="31" ht="15" customHeight="1">
      <c r="A31" s="4">
        <v>24.99999999999999</v>
      </c>
      <c r="B31" s="4"/>
      <c r="C31" s="4">
        <v>16</v>
      </c>
      <c r="D31" s="3"/>
      <c r="E31" s="3"/>
      <c r="F31" s="3"/>
      <c r="G31" s="3"/>
    </row>
    <row r="32" ht="15" customHeight="1">
      <c r="A32" s="4">
        <v>47.99999999999999</v>
      </c>
      <c r="B32" s="4"/>
      <c r="C32" s="4">
        <v>136</v>
      </c>
      <c r="D32" s="3"/>
      <c r="E32" s="3"/>
      <c r="F32" s="3"/>
      <c r="G32" s="3"/>
    </row>
    <row r="33" ht="15" customHeight="1">
      <c r="A33" s="4">
        <v>62.99999999999983</v>
      </c>
      <c r="B33" s="4"/>
      <c r="C33" s="4">
        <v>61</v>
      </c>
      <c r="D33" s="3"/>
      <c r="E33" s="3"/>
      <c r="F33" s="3"/>
      <c r="G33" s="3"/>
    </row>
    <row r="34" ht="15" customHeight="1">
      <c r="A34" s="4">
        <v>49.99999999999999</v>
      </c>
      <c r="B34" s="4"/>
      <c r="C34" s="4">
        <v>20.00000000000004</v>
      </c>
      <c r="D34" s="3"/>
      <c r="E34" s="3"/>
      <c r="F34" s="3"/>
      <c r="G34" s="3"/>
    </row>
    <row r="35" ht="15" customHeight="1">
      <c r="A35" s="4">
        <v>104</v>
      </c>
      <c r="B35" s="4"/>
      <c r="C35" s="4">
        <v>139</v>
      </c>
      <c r="D35" s="3"/>
      <c r="E35" s="3"/>
      <c r="F35" s="3"/>
      <c r="G35" s="3"/>
    </row>
    <row r="36" ht="15" customHeight="1">
      <c r="A36" s="4">
        <v>157</v>
      </c>
      <c r="B36" s="4"/>
      <c r="C36" s="4">
        <v>3.999999999999986</v>
      </c>
      <c r="D36" s="3"/>
      <c r="E36" s="3"/>
      <c r="F36" s="3"/>
      <c r="G36" s="3"/>
    </row>
    <row r="37" ht="15" customHeight="1">
      <c r="A37" s="4">
        <v>12.00000000000001</v>
      </c>
      <c r="B37" s="4"/>
      <c r="C37" s="4">
        <v>43.00000000000001</v>
      </c>
      <c r="D37" s="3"/>
      <c r="E37" s="3"/>
      <c r="F37" s="3"/>
      <c r="G37" s="3"/>
    </row>
    <row r="38" ht="15" customHeight="1">
      <c r="A38" s="4">
        <v>75</v>
      </c>
      <c r="B38" s="4"/>
      <c r="C38" s="4">
        <v>8.999999999999995</v>
      </c>
      <c r="D38" s="3"/>
      <c r="E38" s="3"/>
      <c r="F38" s="3"/>
      <c r="G38" s="3"/>
    </row>
    <row r="39" ht="15" customHeight="1">
      <c r="A39" s="4">
        <v>3.000000000000043</v>
      </c>
      <c r="B39" s="4"/>
      <c r="C39" s="4">
        <v>35.00000000000004</v>
      </c>
      <c r="D39" s="3"/>
      <c r="E39" s="3"/>
      <c r="F39" s="3"/>
      <c r="G39" s="3"/>
    </row>
    <row r="40" ht="15" customHeight="1">
      <c r="A40" s="4">
        <v>1.000000000000156</v>
      </c>
      <c r="B40" s="4"/>
      <c r="C40" s="4">
        <v>16.99999999999999</v>
      </c>
      <c r="D40" s="3"/>
      <c r="E40" s="3"/>
      <c r="F40" s="3"/>
      <c r="G40" s="3"/>
    </row>
    <row r="41" ht="15" customHeight="1">
      <c r="A41" s="4">
        <v>37.99999999999997</v>
      </c>
      <c r="B41" s="4"/>
      <c r="C41" s="4">
        <v>70.00000000000001</v>
      </c>
      <c r="D41" s="3"/>
      <c r="E41" s="3"/>
      <c r="F41" s="3"/>
      <c r="G41" s="3"/>
    </row>
    <row r="42" ht="15" customHeight="1">
      <c r="A42" s="4">
        <v>122</v>
      </c>
      <c r="B42" s="4"/>
      <c r="C42" s="4">
        <v>67.99999999999997</v>
      </c>
      <c r="D42" s="3"/>
      <c r="E42" s="3"/>
      <c r="F42" s="3"/>
      <c r="G42" s="3"/>
    </row>
    <row r="43" ht="15" customHeight="1">
      <c r="A43" s="4">
        <v>68.00000000000003</v>
      </c>
      <c r="B43" s="4"/>
      <c r="C43" s="4">
        <v>3.000000000000043</v>
      </c>
      <c r="D43" s="3"/>
      <c r="E43" s="3"/>
      <c r="F43" s="3"/>
      <c r="G43" s="3"/>
    </row>
    <row r="44" ht="15" customHeight="1">
      <c r="A44" s="4">
        <v>172</v>
      </c>
      <c r="B44" s="4"/>
      <c r="C44" s="4">
        <v>228.0000000000001</v>
      </c>
      <c r="D44" s="3"/>
      <c r="E44" s="3"/>
      <c r="F44" s="3"/>
      <c r="G44" s="3"/>
    </row>
    <row r="45" ht="15" customHeight="1">
      <c r="A45" s="4">
        <v>164.0000000000001</v>
      </c>
      <c r="B45" s="4"/>
      <c r="C45" s="4">
        <v>72.00000000000001</v>
      </c>
      <c r="D45" s="3"/>
      <c r="E45" s="3"/>
      <c r="F45" s="3"/>
      <c r="G45" s="3"/>
    </row>
    <row r="46" ht="15" customHeight="1">
      <c r="A46" s="4">
        <v>1.00000000000005</v>
      </c>
      <c r="B46" s="4"/>
      <c r="C46" s="4">
        <v>68.00000000000003</v>
      </c>
      <c r="D46" s="3"/>
      <c r="E46" s="3"/>
      <c r="F46" s="3"/>
      <c r="G46" s="3"/>
    </row>
    <row r="47" ht="15" customHeight="1">
      <c r="A47" s="4">
        <v>80.00000000000003</v>
      </c>
      <c r="B47" s="4"/>
      <c r="C47" s="4">
        <v>43.99999999999995</v>
      </c>
      <c r="D47" s="3"/>
      <c r="E47" s="3"/>
      <c r="F47" s="3"/>
      <c r="G47" s="3"/>
    </row>
    <row r="48" ht="15" customHeight="1">
      <c r="A48" s="4">
        <v>1.000000000000156</v>
      </c>
      <c r="B48" s="4"/>
      <c r="C48" s="4">
        <v>101</v>
      </c>
      <c r="D48" s="3"/>
      <c r="E48" s="3"/>
      <c r="F48" s="3"/>
      <c r="G48" s="3"/>
    </row>
    <row r="49" ht="15" customHeight="1">
      <c r="A49" s="4">
        <v>75</v>
      </c>
      <c r="B49" s="4"/>
      <c r="C49" s="4">
        <v>16.99999999999999</v>
      </c>
      <c r="D49" s="3"/>
      <c r="E49" s="3"/>
      <c r="F49" s="3"/>
      <c r="G49" s="3"/>
    </row>
    <row r="50" ht="15" customHeight="1">
      <c r="A50" s="4">
        <v>7.000000000000028</v>
      </c>
      <c r="B50" s="4"/>
      <c r="C50" s="4">
        <v>7.999999999999998</v>
      </c>
      <c r="D50" s="3"/>
      <c r="E50" s="3"/>
      <c r="F50" s="3"/>
      <c r="G50" s="3"/>
    </row>
    <row r="51" ht="15" customHeight="1">
      <c r="A51" s="4">
        <v>14.00000000000006</v>
      </c>
      <c r="B51" s="4"/>
      <c r="C51" s="4">
        <v>238</v>
      </c>
      <c r="D51" s="3"/>
      <c r="E51" s="3"/>
      <c r="F51" s="3"/>
      <c r="G51" s="3"/>
    </row>
    <row r="52" ht="15" customHeight="1">
      <c r="A52" s="4">
        <v>90.99999999999994</v>
      </c>
      <c r="B52" s="4"/>
      <c r="C52" s="4">
        <v>87.9999999999999</v>
      </c>
      <c r="D52" s="3"/>
      <c r="E52" s="3"/>
      <c r="F52" s="3"/>
      <c r="G52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P67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5" customWidth="1"/>
    <col min="2" max="2" width="13.8516" style="5" customWidth="1"/>
    <col min="3" max="3" width="13.6719" style="5" customWidth="1"/>
    <col min="4" max="4" width="8.85156" style="5" customWidth="1"/>
    <col min="5" max="5" width="11.5" style="5" customWidth="1"/>
    <col min="6" max="6" width="8.85156" style="5" customWidth="1"/>
    <col min="7" max="7" width="8.85156" style="5" customWidth="1"/>
    <col min="8" max="8" width="8.85156" style="5" customWidth="1"/>
    <col min="9" max="9" width="8.85156" style="5" customWidth="1"/>
    <col min="10" max="10" width="8.85156" style="5" customWidth="1"/>
    <col min="11" max="11" width="8.85156" style="5" customWidth="1"/>
    <col min="12" max="12" width="8.85156" style="5" customWidth="1"/>
    <col min="13" max="13" width="8.85156" style="5" customWidth="1"/>
    <col min="14" max="14" width="8.85156" style="5" customWidth="1"/>
    <col min="15" max="15" width="8.85156" style="5" customWidth="1"/>
    <col min="16" max="16" width="8.85156" style="5" customWidth="1"/>
    <col min="17" max="256" width="8.85156" style="5" customWidth="1"/>
  </cols>
  <sheetData>
    <row r="1" ht="15" customHeight="1">
      <c r="A1" t="s" s="2">
        <v>3</v>
      </c>
      <c r="B1" s="3"/>
      <c r="C1" t="s" s="2">
        <v>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15" customHeight="1">
      <c r="A4" t="s" s="2">
        <v>5</v>
      </c>
      <c r="B4" t="s" s="2">
        <v>6</v>
      </c>
      <c r="C4" t="s" s="2">
        <v>7</v>
      </c>
      <c r="D4" t="s" s="2">
        <v>8</v>
      </c>
      <c r="E4" s="3"/>
      <c r="F4" s="3"/>
      <c r="G4" t="s" s="2">
        <v>9</v>
      </c>
      <c r="H4" s="3"/>
      <c r="I4" t="s" s="2">
        <v>10</v>
      </c>
      <c r="J4" s="6"/>
      <c r="K4" s="3"/>
      <c r="L4" s="3"/>
      <c r="M4" s="3"/>
      <c r="N4" s="3"/>
      <c r="O4" s="3"/>
      <c r="P4" s="3"/>
    </row>
    <row r="5" ht="15" customHeight="1">
      <c r="A5" s="3"/>
      <c r="B5" s="3"/>
      <c r="C5" s="3"/>
      <c r="D5" t="s" s="2">
        <v>11</v>
      </c>
      <c r="E5" t="s" s="2">
        <v>11</v>
      </c>
      <c r="F5" s="3"/>
      <c r="G5" s="3"/>
      <c r="H5" s="3"/>
      <c r="I5" s="3"/>
      <c r="J5" s="3"/>
      <c r="K5" s="3"/>
      <c r="L5" s="3"/>
      <c r="M5" s="7"/>
      <c r="N5" s="7"/>
      <c r="O5" t="s" s="2">
        <v>12</v>
      </c>
      <c r="P5" t="s" s="2">
        <v>13</v>
      </c>
    </row>
    <row r="6" ht="15" customHeight="1">
      <c r="A6" s="3"/>
      <c r="B6" t="s" s="2">
        <v>14</v>
      </c>
      <c r="C6" t="s" s="2">
        <v>14</v>
      </c>
      <c r="D6" t="s" s="2">
        <v>15</v>
      </c>
      <c r="E6" t="s" s="2">
        <v>16</v>
      </c>
      <c r="F6" s="3"/>
      <c r="G6" s="3"/>
      <c r="H6" s="3"/>
      <c r="I6" s="8"/>
      <c r="J6" s="8"/>
      <c r="K6" s="8"/>
      <c r="L6" s="9"/>
      <c r="M6" t="s" s="10">
        <v>17</v>
      </c>
      <c r="N6" s="11">
        <f>AVERAGE(E7:E57)</f>
        <v>64.33333333333333</v>
      </c>
      <c r="O6" s="12"/>
      <c r="P6" s="3"/>
    </row>
    <row r="7" ht="15" customHeight="1">
      <c r="A7" s="13">
        <v>1</v>
      </c>
      <c r="B7" s="14">
        <f>9+51/60</f>
        <v>9.85</v>
      </c>
      <c r="C7" s="14">
        <f>10+25/60</f>
        <v>10.41666666666667</v>
      </c>
      <c r="D7" s="14">
        <f>C7-B7</f>
        <v>0.5666666666666664</v>
      </c>
      <c r="E7" s="4">
        <f>D7*60</f>
        <v>33.99999999999999</v>
      </c>
      <c r="F7" s="3"/>
      <c r="G7" t="s" s="2">
        <v>18</v>
      </c>
      <c r="H7" s="15"/>
      <c r="I7" t="s" s="16">
        <v>19</v>
      </c>
      <c r="J7" s="17"/>
      <c r="K7" s="17"/>
      <c r="L7" s="18"/>
      <c r="M7" t="s" s="10">
        <v>20</v>
      </c>
      <c r="N7" s="11">
        <f>STDEV(E7:E57)</f>
        <v>57.13201087539862</v>
      </c>
      <c r="O7" s="19">
        <v>1.000000000000156</v>
      </c>
      <c r="P7" s="13">
        <v>4</v>
      </c>
    </row>
    <row r="8" ht="15" customHeight="1">
      <c r="A8" s="13">
        <f>A7+1</f>
        <v>2</v>
      </c>
      <c r="B8" s="14">
        <f>10+23/60</f>
        <v>10.38333333333333</v>
      </c>
      <c r="C8" s="14">
        <f>10+40/60</f>
        <v>10.66666666666667</v>
      </c>
      <c r="D8" s="14">
        <f>C8-B8</f>
        <v>0.2833333333333332</v>
      </c>
      <c r="E8" s="4">
        <f>D8*60</f>
        <v>16.99999999999999</v>
      </c>
      <c r="F8" s="3"/>
      <c r="G8" t="s" s="2">
        <v>18</v>
      </c>
      <c r="H8" s="3"/>
      <c r="I8" t="s" s="20">
        <v>19</v>
      </c>
      <c r="J8" s="21"/>
      <c r="K8" s="21"/>
      <c r="L8" s="3"/>
      <c r="M8" s="22"/>
      <c r="N8" s="22"/>
      <c r="O8" s="13">
        <v>2.00000000000002</v>
      </c>
      <c r="P8" s="13">
        <v>1</v>
      </c>
    </row>
    <row r="9" ht="15" customHeight="1">
      <c r="A9" s="13">
        <f>A8+1</f>
        <v>3</v>
      </c>
      <c r="B9" s="14">
        <f t="shared" si="12" ref="B9:C56">10+33/60</f>
        <v>10.55</v>
      </c>
      <c r="C9" s="14">
        <f>10+38/60</f>
        <v>10.63333333333333</v>
      </c>
      <c r="D9" s="14">
        <f>C9-B9</f>
        <v>0.08333333333333215</v>
      </c>
      <c r="E9" s="4">
        <f>D9*60</f>
        <v>4.999999999999929</v>
      </c>
      <c r="F9" s="3"/>
      <c r="G9" t="s" s="2">
        <v>18</v>
      </c>
      <c r="H9" s="3"/>
      <c r="I9" t="s" s="2">
        <v>19</v>
      </c>
      <c r="J9" s="3"/>
      <c r="K9" s="3"/>
      <c r="L9" s="3"/>
      <c r="M9" s="3"/>
      <c r="N9" s="3"/>
      <c r="O9" s="13">
        <v>3.000000000000043</v>
      </c>
      <c r="P9" s="13">
        <v>1</v>
      </c>
    </row>
    <row r="10" ht="15" customHeight="1">
      <c r="A10" s="13">
        <f>A9+1</f>
        <v>4</v>
      </c>
      <c r="B10" s="14">
        <f>13+6/60</f>
        <v>13.1</v>
      </c>
      <c r="C10" s="14">
        <f>14+7/60</f>
        <v>14.11666666666667</v>
      </c>
      <c r="D10" s="14">
        <f>C10-B10</f>
        <v>1.016666666666667</v>
      </c>
      <c r="E10" s="4">
        <f>D10*60</f>
        <v>61.00000000000005</v>
      </c>
      <c r="F10" s="3"/>
      <c r="G10" t="s" s="2">
        <v>21</v>
      </c>
      <c r="H10" s="3"/>
      <c r="I10" t="s" s="2">
        <v>19</v>
      </c>
      <c r="J10" s="3"/>
      <c r="K10" s="3"/>
      <c r="L10" s="3"/>
      <c r="M10" s="3"/>
      <c r="N10" s="3"/>
      <c r="O10" s="13">
        <v>4.999999999999929</v>
      </c>
      <c r="P10" s="13">
        <v>1</v>
      </c>
    </row>
    <row r="11" ht="15" customHeight="1">
      <c r="A11" s="13">
        <f>A10+1</f>
        <v>5</v>
      </c>
      <c r="B11" s="14">
        <f>10+28/60</f>
        <v>10.46666666666667</v>
      </c>
      <c r="C11" s="14">
        <f>12+15/60</f>
        <v>12.25</v>
      </c>
      <c r="D11" s="14">
        <f>C11-B11</f>
        <v>1.783333333333333</v>
      </c>
      <c r="E11" s="4">
        <f>D11*60</f>
        <v>107</v>
      </c>
      <c r="F11" s="3"/>
      <c r="G11" t="s" s="2">
        <v>21</v>
      </c>
      <c r="H11" s="3"/>
      <c r="I11" t="s" s="2">
        <v>19</v>
      </c>
      <c r="J11" s="3"/>
      <c r="K11" s="3"/>
      <c r="L11" s="3"/>
      <c r="M11" s="3"/>
      <c r="N11" s="3"/>
      <c r="O11" s="13">
        <v>7.000000000000028</v>
      </c>
      <c r="P11" s="13">
        <v>1</v>
      </c>
    </row>
    <row r="12" ht="15" customHeight="1">
      <c r="A12" s="13">
        <f>A11+1</f>
        <v>6</v>
      </c>
      <c r="B12" s="14">
        <f>14+31/60</f>
        <v>14.51666666666667</v>
      </c>
      <c r="C12" s="14">
        <f>18+37/60</f>
        <v>18.61666666666667</v>
      </c>
      <c r="D12" s="14">
        <f>C12-B12</f>
        <v>4.1</v>
      </c>
      <c r="E12" s="4">
        <f>D12*60</f>
        <v>246</v>
      </c>
      <c r="F12" s="3"/>
      <c r="G12" t="s" s="2">
        <v>22</v>
      </c>
      <c r="H12" s="3"/>
      <c r="I12" t="s" s="2">
        <v>19</v>
      </c>
      <c r="J12" s="3"/>
      <c r="K12" s="3"/>
      <c r="L12" s="3"/>
      <c r="M12" s="3"/>
      <c r="N12" s="3"/>
      <c r="O12" s="13">
        <v>8.999999999999995</v>
      </c>
      <c r="P12" s="13">
        <v>1</v>
      </c>
    </row>
    <row r="13" ht="15" customHeight="1">
      <c r="A13" s="13">
        <f>A12+1</f>
        <v>7</v>
      </c>
      <c r="B13" s="14">
        <f>14+1/60</f>
        <v>14.01666666666667</v>
      </c>
      <c r="C13" s="14">
        <f>14+25/60</f>
        <v>14.41666666666667</v>
      </c>
      <c r="D13" s="14">
        <f>C13-B13</f>
        <v>0.3999999999999986</v>
      </c>
      <c r="E13" s="4">
        <f>D13*60</f>
        <v>23.99999999999991</v>
      </c>
      <c r="F13" s="3"/>
      <c r="G13" t="s" s="2">
        <v>22</v>
      </c>
      <c r="H13" s="3"/>
      <c r="I13" t="s" s="2">
        <v>19</v>
      </c>
      <c r="J13" s="3"/>
      <c r="K13" s="3"/>
      <c r="L13" s="3"/>
      <c r="M13" s="3"/>
      <c r="N13" s="3"/>
      <c r="O13" s="13">
        <v>12.00000000000001</v>
      </c>
      <c r="P13" s="13">
        <v>1</v>
      </c>
    </row>
    <row r="14" ht="15" customHeight="1">
      <c r="A14" s="13">
        <f>A13+1</f>
        <v>8</v>
      </c>
      <c r="B14" s="14">
        <f t="shared" si="37" ref="B14:B57">10+31/60</f>
        <v>10.51666666666667</v>
      </c>
      <c r="C14" s="14">
        <f>12+19/60</f>
        <v>12.31666666666667</v>
      </c>
      <c r="D14" s="14">
        <f>C14-B14</f>
        <v>1.799999999999999</v>
      </c>
      <c r="E14" s="4">
        <f>D14*60</f>
        <v>107.9999999999999</v>
      </c>
      <c r="F14" s="3"/>
      <c r="G14" t="s" s="2">
        <v>22</v>
      </c>
      <c r="H14" s="3"/>
      <c r="I14" t="s" s="2">
        <v>19</v>
      </c>
      <c r="J14" s="3"/>
      <c r="K14" s="3"/>
      <c r="L14" s="3"/>
      <c r="M14" s="3"/>
      <c r="N14" s="3"/>
      <c r="O14" s="13">
        <v>14.00000000000006</v>
      </c>
      <c r="P14" s="13">
        <v>1</v>
      </c>
    </row>
    <row r="15" ht="15" customHeight="1">
      <c r="A15" s="13">
        <f>A14+1</f>
        <v>9</v>
      </c>
      <c r="B15" s="14">
        <f>10+21/60</f>
        <v>10.35</v>
      </c>
      <c r="C15" s="14">
        <f>10+48/60</f>
        <v>10.8</v>
      </c>
      <c r="D15" s="14">
        <f>C15-B15</f>
        <v>0.4500000000000011</v>
      </c>
      <c r="E15" s="4">
        <f>D15*60</f>
        <v>27.00000000000006</v>
      </c>
      <c r="F15" s="3"/>
      <c r="G15" t="s" s="2">
        <v>23</v>
      </c>
      <c r="H15" s="3"/>
      <c r="I15" t="s" s="2">
        <v>19</v>
      </c>
      <c r="J15" s="3"/>
      <c r="K15" s="3"/>
      <c r="L15" s="3"/>
      <c r="M15" s="3"/>
      <c r="N15" s="3"/>
      <c r="O15" s="13">
        <v>16</v>
      </c>
      <c r="P15" s="13">
        <v>1</v>
      </c>
    </row>
    <row r="16" ht="15" customHeight="1">
      <c r="A16" s="13">
        <f>A15+1</f>
        <v>10</v>
      </c>
      <c r="B16" s="14">
        <f>10+54/60</f>
        <v>10.9</v>
      </c>
      <c r="C16" s="14">
        <f>12+20/60</f>
        <v>12.33333333333333</v>
      </c>
      <c r="D16" s="14">
        <f>C16-B16</f>
        <v>1.433333333333334</v>
      </c>
      <c r="E16" s="4">
        <f>D16*60</f>
        <v>86.00000000000001</v>
      </c>
      <c r="F16" s="3"/>
      <c r="G16" t="s" s="2">
        <v>21</v>
      </c>
      <c r="H16" s="3"/>
      <c r="I16" t="s" s="2">
        <v>19</v>
      </c>
      <c r="J16" s="3"/>
      <c r="K16" s="3"/>
      <c r="L16" s="3"/>
      <c r="M16" s="3"/>
      <c r="N16" s="3"/>
      <c r="O16" s="13">
        <v>16.99999999999999</v>
      </c>
      <c r="P16" s="13">
        <v>2</v>
      </c>
    </row>
    <row r="17" ht="15" customHeight="1">
      <c r="A17" s="13">
        <f>A16+1</f>
        <v>11</v>
      </c>
      <c r="B17" s="14">
        <f>11+28/60</f>
        <v>11.46666666666667</v>
      </c>
      <c r="C17" s="14">
        <f>12+6/60</f>
        <v>12.1</v>
      </c>
      <c r="D17" s="14">
        <f>C17-B17</f>
        <v>0.6333333333333329</v>
      </c>
      <c r="E17" s="4">
        <f>D17*60</f>
        <v>37.99999999999997</v>
      </c>
      <c r="F17" s="3"/>
      <c r="G17" t="s" s="2">
        <v>22</v>
      </c>
      <c r="H17" s="3"/>
      <c r="I17" t="s" s="2">
        <v>19</v>
      </c>
      <c r="J17" s="3"/>
      <c r="K17" s="3"/>
      <c r="L17" s="3"/>
      <c r="M17" s="3"/>
      <c r="N17" s="3"/>
      <c r="O17" s="13">
        <v>23.99999999999991</v>
      </c>
      <c r="P17" s="13">
        <v>1</v>
      </c>
    </row>
    <row r="18" ht="15" customHeight="1">
      <c r="A18" s="13">
        <f>A17+1</f>
        <v>12</v>
      </c>
      <c r="B18" s="14">
        <f>10+40/60</f>
        <v>10.66666666666667</v>
      </c>
      <c r="C18" s="14">
        <f>12+16/60</f>
        <v>12.26666666666667</v>
      </c>
      <c r="D18" s="14">
        <f>C18-B18</f>
        <v>1.600000000000001</v>
      </c>
      <c r="E18" s="4">
        <f>D18*60</f>
        <v>96.00000000000009</v>
      </c>
      <c r="F18" s="3"/>
      <c r="G18" t="s" s="2">
        <v>21</v>
      </c>
      <c r="H18" s="3"/>
      <c r="I18" t="s" s="2">
        <v>19</v>
      </c>
      <c r="J18" s="3"/>
      <c r="K18" s="3"/>
      <c r="L18" s="3"/>
      <c r="M18" s="3"/>
      <c r="N18" s="3"/>
      <c r="O18" s="13">
        <v>24.99999999999999</v>
      </c>
      <c r="P18" s="13">
        <v>2</v>
      </c>
    </row>
    <row r="19" ht="15" customHeight="1">
      <c r="A19" s="13">
        <f>A18+1</f>
        <v>13</v>
      </c>
      <c r="B19" s="14">
        <f>11+20/60</f>
        <v>11.33333333333333</v>
      </c>
      <c r="C19" s="14">
        <f>13+9/60</f>
        <v>13.15</v>
      </c>
      <c r="D19" s="14">
        <f>C19-B19</f>
        <v>1.816666666666666</v>
      </c>
      <c r="E19" s="4">
        <f>D19*60</f>
        <v>109</v>
      </c>
      <c r="F19" s="3"/>
      <c r="G19" t="s" s="2">
        <v>24</v>
      </c>
      <c r="H19" s="3"/>
      <c r="I19" t="s" s="23">
        <v>19</v>
      </c>
      <c r="J19" s="8"/>
      <c r="K19" s="8"/>
      <c r="L19" s="3"/>
      <c r="M19" s="3"/>
      <c r="N19" s="3"/>
      <c r="O19" s="13">
        <v>27.00000000000006</v>
      </c>
      <c r="P19" s="13">
        <v>1</v>
      </c>
    </row>
    <row r="20" ht="15" customHeight="1">
      <c r="A20" s="13">
        <f>A19+1</f>
        <v>14</v>
      </c>
      <c r="B20" s="14">
        <f>1+46/60</f>
        <v>1.766666666666667</v>
      </c>
      <c r="C20" s="14">
        <f>2+34/60</f>
        <v>2.566666666666666</v>
      </c>
      <c r="D20" s="14">
        <f>C20-B20</f>
        <v>0.7999999999999998</v>
      </c>
      <c r="E20" s="4">
        <f>D20*60</f>
        <v>47.99999999999999</v>
      </c>
      <c r="F20" s="3"/>
      <c r="G20" t="s" s="2">
        <v>25</v>
      </c>
      <c r="H20" s="15"/>
      <c r="I20" t="s" s="16">
        <v>26</v>
      </c>
      <c r="J20" s="17"/>
      <c r="K20" s="17"/>
      <c r="L20" s="24"/>
      <c r="M20" s="3"/>
      <c r="N20" s="3"/>
      <c r="O20" s="13">
        <v>30</v>
      </c>
      <c r="P20" s="13">
        <v>2</v>
      </c>
    </row>
    <row r="21" ht="15" customHeight="1">
      <c r="A21" s="13">
        <f>A20+1</f>
        <v>15</v>
      </c>
      <c r="B21" s="14">
        <f>1+39/60</f>
        <v>1.65</v>
      </c>
      <c r="C21" s="14">
        <f>2+24/60</f>
        <v>2.4</v>
      </c>
      <c r="D21" s="14">
        <f>C21-B21</f>
        <v>0.75</v>
      </c>
      <c r="E21" s="4">
        <f>D21*60</f>
        <v>45</v>
      </c>
      <c r="F21" s="3"/>
      <c r="G21" t="s" s="2">
        <v>25</v>
      </c>
      <c r="H21" s="3"/>
      <c r="I21" t="s" s="20">
        <v>26</v>
      </c>
      <c r="J21" s="21"/>
      <c r="K21" s="21"/>
      <c r="L21" s="3"/>
      <c r="M21" s="3"/>
      <c r="N21" s="3"/>
      <c r="O21" s="13">
        <v>33.99999999999999</v>
      </c>
      <c r="P21" s="13">
        <v>1</v>
      </c>
    </row>
    <row r="22" ht="15" customHeight="1">
      <c r="A22" s="13">
        <f>A21+1</f>
        <v>16</v>
      </c>
      <c r="B22" s="14">
        <f>2+42/60</f>
        <v>2.7</v>
      </c>
      <c r="C22" s="14">
        <f>2+51/60</f>
        <v>2.85</v>
      </c>
      <c r="D22" s="14">
        <f>C22-B22</f>
        <v>0.1499999999999999</v>
      </c>
      <c r="E22" s="4">
        <f>D22*60</f>
        <v>8.999999999999995</v>
      </c>
      <c r="F22" s="3"/>
      <c r="G22" t="s" s="2">
        <v>27</v>
      </c>
      <c r="H22" s="3"/>
      <c r="I22" t="s" s="2">
        <v>26</v>
      </c>
      <c r="J22" s="3"/>
      <c r="K22" s="3"/>
      <c r="L22" s="3"/>
      <c r="M22" s="3"/>
      <c r="N22" s="3"/>
      <c r="O22" s="13">
        <v>37.99999999999997</v>
      </c>
      <c r="P22" s="13">
        <v>2</v>
      </c>
    </row>
    <row r="23" ht="15" customHeight="1">
      <c r="A23" s="13">
        <f>A22+1</f>
        <v>17</v>
      </c>
      <c r="B23" s="14">
        <f>4+27/60</f>
        <v>4.45</v>
      </c>
      <c r="C23" s="14">
        <f t="shared" si="83" ref="C23:C24">5+10/60</f>
        <v>5.166666666666667</v>
      </c>
      <c r="D23" s="14">
        <f>C23-B23</f>
        <v>0.7166666666666668</v>
      </c>
      <c r="E23" s="4">
        <f>D23*60</f>
        <v>43.00000000000001</v>
      </c>
      <c r="F23" s="3"/>
      <c r="G23" t="s" s="2">
        <v>24</v>
      </c>
      <c r="H23" s="3"/>
      <c r="I23" t="s" s="2">
        <v>26</v>
      </c>
      <c r="J23" s="3"/>
      <c r="K23" s="3"/>
      <c r="L23" s="3"/>
      <c r="M23" s="3"/>
      <c r="N23" s="3"/>
      <c r="O23" s="13">
        <v>43.00000000000001</v>
      </c>
      <c r="P23" s="13">
        <v>1</v>
      </c>
    </row>
    <row r="24" ht="15" customHeight="1">
      <c r="A24" s="13">
        <f>A23+1</f>
        <v>18</v>
      </c>
      <c r="B24" s="14">
        <f>4+2/60</f>
        <v>4.033333333333333</v>
      </c>
      <c r="C24" s="14">
        <f t="shared" si="83"/>
        <v>5.166666666666667</v>
      </c>
      <c r="D24" s="14">
        <f>C24-B24</f>
        <v>1.133333333333334</v>
      </c>
      <c r="E24" s="4">
        <f>D24*60</f>
        <v>68.00000000000003</v>
      </c>
      <c r="F24" s="3"/>
      <c r="G24" t="s" s="2">
        <v>24</v>
      </c>
      <c r="H24" s="3"/>
      <c r="I24" t="s" s="2">
        <v>26</v>
      </c>
      <c r="J24" s="3"/>
      <c r="K24" s="3"/>
      <c r="L24" s="3"/>
      <c r="M24" s="3"/>
      <c r="N24" s="3"/>
      <c r="O24" s="13">
        <v>45</v>
      </c>
      <c r="P24" s="13">
        <v>1</v>
      </c>
    </row>
    <row r="25" ht="15" customHeight="1">
      <c r="A25" s="13">
        <f>A24+1</f>
        <v>19</v>
      </c>
      <c r="B25" s="14">
        <f>15/60</f>
        <v>0.25</v>
      </c>
      <c r="C25" s="14">
        <f>31/60</f>
        <v>0.5166666666666667</v>
      </c>
      <c r="D25" s="14">
        <f>C25-B25</f>
        <v>0.2666666666666667</v>
      </c>
      <c r="E25" s="4">
        <f>D25*60</f>
        <v>16</v>
      </c>
      <c r="F25" s="3"/>
      <c r="G25" t="s" s="2">
        <v>28</v>
      </c>
      <c r="H25" s="3"/>
      <c r="I25" t="s" s="2">
        <v>26</v>
      </c>
      <c r="J25" s="3"/>
      <c r="K25" s="3"/>
      <c r="L25" s="3"/>
      <c r="M25" s="3"/>
      <c r="N25" s="3"/>
      <c r="O25" s="13">
        <v>47.99999999999999</v>
      </c>
      <c r="P25" s="13">
        <v>2</v>
      </c>
    </row>
    <row r="26" ht="15" customHeight="1">
      <c r="A26" s="13">
        <f>A25+1</f>
        <v>20</v>
      </c>
      <c r="B26" s="14">
        <f>2+11/60</f>
        <v>2.183333333333333</v>
      </c>
      <c r="C26" s="14">
        <f>2+13/60</f>
        <v>2.216666666666667</v>
      </c>
      <c r="D26" s="14">
        <f>C26-B26</f>
        <v>0.03333333333333366</v>
      </c>
      <c r="E26" s="4">
        <f>D26*60</f>
        <v>2.00000000000002</v>
      </c>
      <c r="F26" s="3"/>
      <c r="G26" t="s" s="2">
        <v>29</v>
      </c>
      <c r="H26" s="3"/>
      <c r="I26" t="s" s="2">
        <v>26</v>
      </c>
      <c r="J26" s="3"/>
      <c r="K26" s="3"/>
      <c r="L26" s="3"/>
      <c r="M26" s="3"/>
      <c r="N26" s="3"/>
      <c r="O26" s="13">
        <v>49.99999999999999</v>
      </c>
      <c r="P26" s="13">
        <v>1</v>
      </c>
    </row>
    <row r="27" ht="15" customHeight="1">
      <c r="A27" s="13">
        <f>A26+1</f>
        <v>21</v>
      </c>
      <c r="B27" s="14">
        <f>1+58/60</f>
        <v>1.966666666666667</v>
      </c>
      <c r="C27" s="14">
        <f t="shared" si="103" ref="C27:C42">1+59/60</f>
        <v>1.983333333333333</v>
      </c>
      <c r="D27" s="14">
        <f>C27-B27</f>
        <v>0.01666666666666661</v>
      </c>
      <c r="E27" s="4">
        <f>D27*60</f>
        <v>0.9999999999999964</v>
      </c>
      <c r="F27" s="3"/>
      <c r="G27" t="s" s="2">
        <v>24</v>
      </c>
      <c r="H27" s="3"/>
      <c r="I27" t="s" s="2">
        <v>26</v>
      </c>
      <c r="J27" s="3"/>
      <c r="K27" s="3"/>
      <c r="L27" s="3"/>
      <c r="M27" s="3"/>
      <c r="N27" s="3"/>
      <c r="O27" s="13">
        <v>52.00000000000003</v>
      </c>
      <c r="P27" s="13">
        <v>2</v>
      </c>
    </row>
    <row r="28" ht="15" customHeight="1">
      <c r="A28" s="13">
        <f>A27+1</f>
        <v>22</v>
      </c>
      <c r="B28" s="14">
        <f>3+6/60</f>
        <v>3.1</v>
      </c>
      <c r="C28" s="14">
        <f>5+58/60</f>
        <v>5.966666666666667</v>
      </c>
      <c r="D28" s="14">
        <f>C28-B28</f>
        <v>2.866666666666667</v>
      </c>
      <c r="E28" s="4">
        <f>D28*60</f>
        <v>172</v>
      </c>
      <c r="F28" s="3"/>
      <c r="G28" t="s" s="2">
        <v>29</v>
      </c>
      <c r="H28" s="3"/>
      <c r="I28" t="s" s="2">
        <v>26</v>
      </c>
      <c r="J28" s="3"/>
      <c r="K28" s="3"/>
      <c r="L28" s="3"/>
      <c r="M28" s="3"/>
      <c r="N28" s="3"/>
      <c r="O28" s="13">
        <v>61.00000000000005</v>
      </c>
      <c r="P28" s="13">
        <v>1</v>
      </c>
    </row>
    <row r="29" ht="15" customHeight="1">
      <c r="A29" s="13">
        <f>A28+1</f>
        <v>23</v>
      </c>
      <c r="B29" s="14">
        <f>11/60</f>
        <v>0.1833333333333333</v>
      </c>
      <c r="C29" s="14">
        <f>41/60</f>
        <v>0.6833333333333333</v>
      </c>
      <c r="D29" s="14">
        <f>C29-B29</f>
        <v>0.5</v>
      </c>
      <c r="E29" s="4">
        <f>D29*60</f>
        <v>30</v>
      </c>
      <c r="F29" s="3"/>
      <c r="G29" t="s" s="2">
        <v>28</v>
      </c>
      <c r="H29" s="3"/>
      <c r="I29" t="s" s="2">
        <v>26</v>
      </c>
      <c r="J29" s="3"/>
      <c r="K29" s="3"/>
      <c r="L29" s="3"/>
      <c r="M29" s="3"/>
      <c r="N29" s="3"/>
      <c r="O29" s="13">
        <v>62.99999999999983</v>
      </c>
      <c r="P29" s="13">
        <v>1</v>
      </c>
    </row>
    <row r="30" ht="15" customHeight="1">
      <c r="A30" s="13">
        <f>A29+1</f>
        <v>24</v>
      </c>
      <c r="B30" s="14">
        <f>13+51/60</f>
        <v>13.85</v>
      </c>
      <c r="C30" s="14">
        <f>14+21/60</f>
        <v>14.35</v>
      </c>
      <c r="D30" s="14">
        <f>C30-B30</f>
        <v>0.5</v>
      </c>
      <c r="E30" s="4">
        <f>D30*60</f>
        <v>30</v>
      </c>
      <c r="F30" s="3"/>
      <c r="G30" t="s" s="2">
        <v>25</v>
      </c>
      <c r="H30" s="3"/>
      <c r="I30" t="s" s="2">
        <v>26</v>
      </c>
      <c r="J30" s="3"/>
      <c r="K30" s="3"/>
      <c r="L30" s="3"/>
      <c r="M30" s="3"/>
      <c r="N30" s="3"/>
      <c r="O30" s="13">
        <v>66</v>
      </c>
      <c r="P30" s="13">
        <v>1</v>
      </c>
    </row>
    <row r="31" ht="15" customHeight="1">
      <c r="A31" s="13">
        <f>A30+1</f>
        <v>25</v>
      </c>
      <c r="B31" s="14">
        <f t="shared" si="122" ref="B31:B32">8+57/60</f>
        <v>8.949999999999999</v>
      </c>
      <c r="C31" s="14">
        <f>9+49/60</f>
        <v>9.816666666666666</v>
      </c>
      <c r="D31" s="14">
        <f>C31-B31</f>
        <v>0.8666666666666671</v>
      </c>
      <c r="E31" s="4">
        <f>D31*60</f>
        <v>52.00000000000003</v>
      </c>
      <c r="F31" s="3"/>
      <c r="G31" t="s" s="2">
        <v>25</v>
      </c>
      <c r="H31" s="3"/>
      <c r="I31" t="s" s="2">
        <v>26</v>
      </c>
      <c r="J31" s="3"/>
      <c r="K31" s="3"/>
      <c r="L31" s="3"/>
      <c r="M31" s="3"/>
      <c r="N31" s="3"/>
      <c r="O31" s="13">
        <v>68</v>
      </c>
      <c r="P31" s="13">
        <v>2</v>
      </c>
    </row>
    <row r="32" ht="15" customHeight="1">
      <c r="A32" s="13">
        <f>A31+1</f>
        <v>26</v>
      </c>
      <c r="B32" s="14">
        <f t="shared" si="122"/>
        <v>8.949999999999999</v>
      </c>
      <c r="C32" s="14">
        <f>10+59/60</f>
        <v>10.98333333333333</v>
      </c>
      <c r="D32" s="14">
        <f>C32-B32</f>
        <v>2.033333333333333</v>
      </c>
      <c r="E32" s="4">
        <f>D32*60</f>
        <v>122</v>
      </c>
      <c r="F32" s="3"/>
      <c r="G32" t="s" s="2">
        <v>24</v>
      </c>
      <c r="H32" s="3"/>
      <c r="I32" t="s" s="2">
        <v>26</v>
      </c>
      <c r="J32" s="3"/>
      <c r="K32" s="3"/>
      <c r="L32" s="3"/>
      <c r="M32" s="3"/>
      <c r="N32" s="3"/>
      <c r="O32" s="13">
        <v>75</v>
      </c>
      <c r="P32" s="13">
        <v>2</v>
      </c>
    </row>
    <row r="33" ht="15" customHeight="1">
      <c r="A33" s="13">
        <f>A32+1</f>
        <v>27</v>
      </c>
      <c r="B33" s="14">
        <f>11+41/60</f>
        <v>11.68333333333333</v>
      </c>
      <c r="C33" s="14">
        <f>12+33/60</f>
        <v>12.55</v>
      </c>
      <c r="D33" s="14">
        <f>C33-B33</f>
        <v>0.8666666666666671</v>
      </c>
      <c r="E33" s="4">
        <f>D33*60</f>
        <v>52.00000000000003</v>
      </c>
      <c r="F33" s="3"/>
      <c r="G33" t="s" s="2">
        <v>24</v>
      </c>
      <c r="H33" s="3"/>
      <c r="I33" t="s" s="2">
        <v>26</v>
      </c>
      <c r="J33" s="3"/>
      <c r="K33" s="3"/>
      <c r="L33" s="3"/>
      <c r="M33" s="3"/>
      <c r="N33" s="3"/>
      <c r="O33" s="13">
        <v>80.00000000000003</v>
      </c>
      <c r="P33" s="13">
        <v>1</v>
      </c>
    </row>
    <row r="34" ht="15" customHeight="1">
      <c r="A34" s="13">
        <f>A33+1</f>
        <v>28</v>
      </c>
      <c r="B34" s="14">
        <f>18+54/60</f>
        <v>18.9</v>
      </c>
      <c r="C34" s="14">
        <f>22+10/60</f>
        <v>22.16666666666667</v>
      </c>
      <c r="D34" s="14">
        <f>C34-B34</f>
        <v>3.266666666666669</v>
      </c>
      <c r="E34" s="4">
        <f>D34*60</f>
        <v>196.0000000000002</v>
      </c>
      <c r="F34" s="3"/>
      <c r="G34" t="s" s="2">
        <v>24</v>
      </c>
      <c r="H34" s="3"/>
      <c r="I34" t="s" s="2">
        <v>26</v>
      </c>
      <c r="J34" s="3"/>
      <c r="K34" s="3"/>
      <c r="L34" s="3"/>
      <c r="M34" s="3"/>
      <c r="N34" s="3"/>
      <c r="O34" s="13">
        <v>86.00000000000001</v>
      </c>
      <c r="P34" s="13">
        <v>1</v>
      </c>
    </row>
    <row r="35" ht="15" customHeight="1">
      <c r="A35" s="13">
        <f>A34+1</f>
        <v>29</v>
      </c>
      <c r="B35" s="14">
        <f>22+10/60</f>
        <v>22.16666666666667</v>
      </c>
      <c r="C35" s="14">
        <f>23+16/60</f>
        <v>23.26666666666667</v>
      </c>
      <c r="D35" s="14">
        <f>C35-B35</f>
        <v>1.099999999999998</v>
      </c>
      <c r="E35" s="4">
        <f>D35*60</f>
        <v>65.99999999999987</v>
      </c>
      <c r="F35" s="3"/>
      <c r="G35" t="s" s="2">
        <v>24</v>
      </c>
      <c r="H35" s="3"/>
      <c r="I35" t="s" s="2">
        <v>26</v>
      </c>
      <c r="J35" s="3"/>
      <c r="K35" s="3"/>
      <c r="L35" s="3"/>
      <c r="M35" s="3"/>
      <c r="N35" s="3"/>
      <c r="O35" s="13">
        <v>90.99999999999994</v>
      </c>
      <c r="P35" s="13">
        <v>1</v>
      </c>
    </row>
    <row r="36" ht="15" customHeight="1">
      <c r="A36" s="13">
        <f>A35+1</f>
        <v>30</v>
      </c>
      <c r="B36" s="14">
        <f>1+45/60</f>
        <v>1.75</v>
      </c>
      <c r="C36" s="14">
        <f>2+10/60</f>
        <v>2.166666666666667</v>
      </c>
      <c r="D36" s="14">
        <f>C36-B36</f>
        <v>0.4166666666666665</v>
      </c>
      <c r="E36" s="4">
        <f>D36*60</f>
        <v>24.99999999999999</v>
      </c>
      <c r="F36" s="3"/>
      <c r="G36" t="s" s="2">
        <v>24</v>
      </c>
      <c r="H36" s="3"/>
      <c r="I36" t="s" s="2">
        <v>26</v>
      </c>
      <c r="J36" s="3"/>
      <c r="K36" s="3"/>
      <c r="L36" s="3"/>
      <c r="M36" s="3"/>
      <c r="N36" s="3"/>
      <c r="O36" s="13">
        <v>96.00000000000009</v>
      </c>
      <c r="P36" s="13">
        <v>1</v>
      </c>
    </row>
    <row r="37" ht="15" customHeight="1">
      <c r="A37" s="13">
        <f>A36+1</f>
        <v>31</v>
      </c>
      <c r="B37" s="14">
        <f>1+43/60</f>
        <v>1.716666666666667</v>
      </c>
      <c r="C37" s="14">
        <f>2+31/60</f>
        <v>2.516666666666667</v>
      </c>
      <c r="D37" s="14">
        <f>C37-B37</f>
        <v>0.7999999999999998</v>
      </c>
      <c r="E37" s="4">
        <f>D37*60</f>
        <v>47.99999999999999</v>
      </c>
      <c r="F37" s="3"/>
      <c r="G37" t="s" s="2">
        <v>28</v>
      </c>
      <c r="H37" s="3"/>
      <c r="I37" t="s" s="2">
        <v>26</v>
      </c>
      <c r="J37" s="3"/>
      <c r="K37" s="3"/>
      <c r="L37" s="3"/>
      <c r="M37" s="3"/>
      <c r="N37" s="3"/>
      <c r="O37" s="13">
        <v>104</v>
      </c>
      <c r="P37" s="13">
        <v>1</v>
      </c>
    </row>
    <row r="38" ht="15" customHeight="1">
      <c r="A38" s="13">
        <f>A37+1</f>
        <v>32</v>
      </c>
      <c r="B38" s="14">
        <f>22+32/60</f>
        <v>22.53333333333333</v>
      </c>
      <c r="C38" s="14">
        <f>23+35/60</f>
        <v>23.58333333333333</v>
      </c>
      <c r="D38" s="14">
        <f>C38-B38</f>
        <v>1.049999999999997</v>
      </c>
      <c r="E38" s="4">
        <f>D38*60</f>
        <v>62.99999999999983</v>
      </c>
      <c r="F38" s="3"/>
      <c r="G38" t="s" s="2">
        <v>30</v>
      </c>
      <c r="H38" s="3"/>
      <c r="I38" t="s" s="23">
        <v>26</v>
      </c>
      <c r="J38" s="8"/>
      <c r="K38" s="8"/>
      <c r="L38" s="3"/>
      <c r="M38" s="3"/>
      <c r="N38" s="3"/>
      <c r="O38" s="13">
        <v>107</v>
      </c>
      <c r="P38" s="13">
        <v>1</v>
      </c>
    </row>
    <row r="39" ht="15" customHeight="1">
      <c r="A39" s="13">
        <f>A38+1</f>
        <v>33</v>
      </c>
      <c r="B39" s="14">
        <f>2+41/60</f>
        <v>2.683333333333334</v>
      </c>
      <c r="C39" s="14">
        <f>3+31/60</f>
        <v>3.516666666666667</v>
      </c>
      <c r="D39" s="14">
        <f>C39-B39</f>
        <v>0.833333333333333</v>
      </c>
      <c r="E39" s="4">
        <f>D39*60</f>
        <v>49.99999999999999</v>
      </c>
      <c r="F39" s="3"/>
      <c r="G39" t="s" s="2">
        <v>24</v>
      </c>
      <c r="H39" s="15"/>
      <c r="I39" t="s" s="16">
        <v>31</v>
      </c>
      <c r="J39" s="17"/>
      <c r="K39" s="17"/>
      <c r="L39" s="24"/>
      <c r="M39" s="3"/>
      <c r="N39" s="3"/>
      <c r="O39" s="13">
        <v>107.9999999999999</v>
      </c>
      <c r="P39" s="13">
        <v>1</v>
      </c>
    </row>
    <row r="40" ht="15" customHeight="1">
      <c r="A40" s="13">
        <f>A39+1</f>
        <v>34</v>
      </c>
      <c r="B40" s="14">
        <f>1+25/60</f>
        <v>1.416666666666667</v>
      </c>
      <c r="C40" s="14">
        <f>3+9/60</f>
        <v>3.15</v>
      </c>
      <c r="D40" s="14">
        <f>C40-B40</f>
        <v>1.733333333333333</v>
      </c>
      <c r="E40" s="4">
        <f>D40*60</f>
        <v>104</v>
      </c>
      <c r="F40" s="3"/>
      <c r="G40" t="s" s="2">
        <v>24</v>
      </c>
      <c r="H40" s="3"/>
      <c r="I40" t="s" s="20">
        <v>31</v>
      </c>
      <c r="J40" s="21"/>
      <c r="K40" s="21"/>
      <c r="L40" s="3"/>
      <c r="M40" s="3"/>
      <c r="N40" s="3"/>
      <c r="O40" s="13">
        <v>109</v>
      </c>
      <c r="P40" s="13">
        <v>1</v>
      </c>
    </row>
    <row r="41" ht="15" customHeight="1">
      <c r="A41" s="13">
        <f>A40+1</f>
        <v>35</v>
      </c>
      <c r="B41" s="14">
        <f>4+11/60</f>
        <v>4.183333333333334</v>
      </c>
      <c r="C41" s="14">
        <f>6+48/60</f>
        <v>6.8</v>
      </c>
      <c r="D41" s="14">
        <f>C41-B41</f>
        <v>2.616666666666666</v>
      </c>
      <c r="E41" s="4">
        <f>D41*60</f>
        <v>157</v>
      </c>
      <c r="F41" s="3"/>
      <c r="G41" t="s" s="2">
        <v>25</v>
      </c>
      <c r="H41" s="3"/>
      <c r="I41" t="s" s="2">
        <v>31</v>
      </c>
      <c r="J41" s="3"/>
      <c r="K41" s="3"/>
      <c r="L41" s="3"/>
      <c r="M41" s="3"/>
      <c r="N41" s="3"/>
      <c r="O41" s="13">
        <v>122</v>
      </c>
      <c r="P41" s="13">
        <v>2</v>
      </c>
    </row>
    <row r="42" ht="15" customHeight="1">
      <c r="A42" s="13">
        <f>A41+1</f>
        <v>36</v>
      </c>
      <c r="B42" s="14">
        <f>1+47/60</f>
        <v>1.783333333333333</v>
      </c>
      <c r="C42" s="14">
        <f t="shared" si="103"/>
        <v>1.983333333333333</v>
      </c>
      <c r="D42" s="14">
        <f>C42-B42</f>
        <v>0.2000000000000002</v>
      </c>
      <c r="E42" s="4">
        <f>D42*60</f>
        <v>12.00000000000001</v>
      </c>
      <c r="F42" s="3"/>
      <c r="G42" t="s" s="2">
        <v>24</v>
      </c>
      <c r="H42" s="3"/>
      <c r="I42" t="s" s="2">
        <v>31</v>
      </c>
      <c r="J42" s="3"/>
      <c r="K42" s="3"/>
      <c r="L42" s="3"/>
      <c r="M42" s="3"/>
      <c r="N42" s="3"/>
      <c r="O42" s="13">
        <v>157</v>
      </c>
      <c r="P42" s="13">
        <v>1</v>
      </c>
    </row>
    <row r="43" ht="15" customHeight="1">
      <c r="A43" s="13">
        <f>A42+1</f>
        <v>37</v>
      </c>
      <c r="B43" s="14">
        <f>11+8/60</f>
        <v>11.13333333333333</v>
      </c>
      <c r="C43" s="14">
        <f>12+23/60</f>
        <v>12.38333333333333</v>
      </c>
      <c r="D43" s="14">
        <f>C43-B43</f>
        <v>1.25</v>
      </c>
      <c r="E43" s="4">
        <f>D43*60</f>
        <v>75</v>
      </c>
      <c r="F43" s="3"/>
      <c r="G43" t="s" s="2">
        <v>24</v>
      </c>
      <c r="H43" s="3"/>
      <c r="I43" t="s" s="2">
        <v>31</v>
      </c>
      <c r="J43" s="3"/>
      <c r="K43" s="3"/>
      <c r="L43" s="3"/>
      <c r="M43" s="3"/>
      <c r="N43" s="3"/>
      <c r="O43" s="13">
        <v>164.0000000000001</v>
      </c>
      <c r="P43" s="13">
        <v>1</v>
      </c>
    </row>
    <row r="44" ht="15" customHeight="1">
      <c r="A44" s="13">
        <f>A43+1</f>
        <v>38</v>
      </c>
      <c r="B44" s="14">
        <f>12+23/60</f>
        <v>12.38333333333333</v>
      </c>
      <c r="C44" s="14">
        <f>12+26/60</f>
        <v>12.43333333333333</v>
      </c>
      <c r="D44" s="14">
        <f>C44-B44</f>
        <v>0.05000000000000071</v>
      </c>
      <c r="E44" s="4">
        <f>D44*60</f>
        <v>3.000000000000043</v>
      </c>
      <c r="F44" s="3"/>
      <c r="G44" t="s" s="2">
        <v>24</v>
      </c>
      <c r="H44" s="3"/>
      <c r="I44" t="s" s="2">
        <v>31</v>
      </c>
      <c r="J44" s="3"/>
      <c r="K44" s="3"/>
      <c r="L44" s="3"/>
      <c r="M44" s="3"/>
      <c r="N44" s="3"/>
      <c r="O44" s="13">
        <v>172</v>
      </c>
      <c r="P44" s="13">
        <v>2</v>
      </c>
    </row>
    <row r="45" ht="15" customHeight="1">
      <c r="A45" s="13">
        <f>A44+1</f>
        <v>39</v>
      </c>
      <c r="B45" s="14">
        <f>24+28/60</f>
        <v>24.46666666666667</v>
      </c>
      <c r="C45" s="14">
        <f>24+29/60</f>
        <v>24.48333333333333</v>
      </c>
      <c r="D45" s="14">
        <f>C45-B45</f>
        <v>0.01666666666666927</v>
      </c>
      <c r="E45" s="4">
        <f>D45*60</f>
        <v>1.000000000000156</v>
      </c>
      <c r="F45" s="3"/>
      <c r="G45" t="s" s="2">
        <v>30</v>
      </c>
      <c r="H45" s="3"/>
      <c r="I45" t="s" s="2">
        <v>31</v>
      </c>
      <c r="J45" s="3"/>
      <c r="K45" s="3"/>
      <c r="L45" s="3"/>
      <c r="M45" s="3"/>
      <c r="N45" s="3"/>
      <c r="O45" s="13">
        <v>196.0000000000002</v>
      </c>
      <c r="P45" s="13">
        <v>1</v>
      </c>
    </row>
    <row r="46" ht="15" customHeight="1">
      <c r="A46" s="13">
        <f>A45+1</f>
        <v>40</v>
      </c>
      <c r="B46" s="14">
        <f>16+37/60</f>
        <v>16.61666666666667</v>
      </c>
      <c r="C46" s="14">
        <f>17+15/60</f>
        <v>17.25</v>
      </c>
      <c r="D46" s="14">
        <f>C46-B46</f>
        <v>0.6333333333333329</v>
      </c>
      <c r="E46" s="4">
        <f>D46*60</f>
        <v>37.99999999999997</v>
      </c>
      <c r="F46" s="3"/>
      <c r="G46" t="s" s="2">
        <v>25</v>
      </c>
      <c r="H46" s="3"/>
      <c r="I46" t="s" s="2">
        <v>31</v>
      </c>
      <c r="J46" s="3"/>
      <c r="K46" s="3"/>
      <c r="L46" s="3"/>
      <c r="M46" s="3"/>
      <c r="N46" s="3"/>
      <c r="O46" s="13">
        <v>246</v>
      </c>
      <c r="P46" s="13">
        <v>1</v>
      </c>
    </row>
    <row r="47" ht="15" customHeight="1">
      <c r="A47" s="13">
        <f>A46+1</f>
        <v>41</v>
      </c>
      <c r="B47" s="14">
        <f>12+7/60</f>
        <v>12.11666666666667</v>
      </c>
      <c r="C47" s="14">
        <f>14+9/60</f>
        <v>14.15</v>
      </c>
      <c r="D47" s="14">
        <f>C47-B47</f>
        <v>2.033333333333333</v>
      </c>
      <c r="E47" s="4">
        <f>D47*60</f>
        <v>122</v>
      </c>
      <c r="F47" s="3"/>
      <c r="G47" t="s" s="2">
        <v>30</v>
      </c>
      <c r="H47" s="3"/>
      <c r="I47" t="s" s="23">
        <v>31</v>
      </c>
      <c r="J47" s="8"/>
      <c r="K47" s="8"/>
      <c r="L47" s="3"/>
      <c r="M47" s="3"/>
      <c r="N47" s="3"/>
      <c r="O47" s="3"/>
      <c r="P47" s="3"/>
    </row>
    <row r="48" ht="15" customHeight="1">
      <c r="A48" s="13">
        <f>A47+1</f>
        <v>42</v>
      </c>
      <c r="B48" s="14">
        <f>5+53/60</f>
        <v>5.883333333333333</v>
      </c>
      <c r="C48" s="14">
        <f>7+1/60</f>
        <v>7.016666666666667</v>
      </c>
      <c r="D48" s="14">
        <f>C48-B48</f>
        <v>1.133333333333334</v>
      </c>
      <c r="E48" s="4">
        <f>D48*60</f>
        <v>68.00000000000003</v>
      </c>
      <c r="F48" s="3"/>
      <c r="G48" t="s" s="2">
        <v>24</v>
      </c>
      <c r="H48" s="15"/>
      <c r="I48" t="s" s="16">
        <v>32</v>
      </c>
      <c r="J48" s="17"/>
      <c r="K48" s="17"/>
      <c r="L48" s="24"/>
      <c r="M48" s="3"/>
      <c r="N48" s="3"/>
      <c r="O48" s="3"/>
      <c r="P48" s="3"/>
    </row>
    <row r="49" ht="15" customHeight="1">
      <c r="A49" s="13">
        <f>A48+1</f>
        <v>43</v>
      </c>
      <c r="B49" s="14">
        <f>8+21/60</f>
        <v>8.35</v>
      </c>
      <c r="C49" s="14">
        <f>11+13/60</f>
        <v>11.21666666666667</v>
      </c>
      <c r="D49" s="14">
        <f>C49-B49</f>
        <v>2.866666666666667</v>
      </c>
      <c r="E49" s="4">
        <f>D49*60</f>
        <v>172</v>
      </c>
      <c r="F49" s="3"/>
      <c r="G49" t="s" s="2">
        <v>24</v>
      </c>
      <c r="H49" s="3"/>
      <c r="I49" t="s" s="20">
        <v>32</v>
      </c>
      <c r="J49" s="21"/>
      <c r="K49" s="21"/>
      <c r="L49" s="3"/>
      <c r="M49" s="3"/>
      <c r="N49" s="3"/>
      <c r="O49" s="3"/>
      <c r="P49" s="3"/>
    </row>
    <row r="50" ht="15" customHeight="1">
      <c r="A50" s="13">
        <f>A49+1</f>
        <v>44</v>
      </c>
      <c r="B50" s="14">
        <f>13+4/60</f>
        <v>13.06666666666667</v>
      </c>
      <c r="C50" s="14">
        <f>15+48/60</f>
        <v>15.8</v>
      </c>
      <c r="D50" s="14">
        <f>C50-B50</f>
        <v>2.733333333333334</v>
      </c>
      <c r="E50" s="4">
        <f>D50*60</f>
        <v>164.0000000000001</v>
      </c>
      <c r="F50" s="3"/>
      <c r="G50" t="s" s="2">
        <v>29</v>
      </c>
      <c r="H50" s="3"/>
      <c r="I50" t="s" s="2">
        <v>32</v>
      </c>
      <c r="J50" s="3"/>
      <c r="K50" s="3"/>
      <c r="L50" s="3"/>
      <c r="M50" s="3"/>
      <c r="N50" s="3"/>
      <c r="O50" s="3"/>
      <c r="P50" s="3"/>
    </row>
    <row r="51" ht="15" customHeight="1">
      <c r="A51" s="13">
        <f>A50+1</f>
        <v>45</v>
      </c>
      <c r="B51" s="14">
        <f>12+47/60</f>
        <v>12.78333333333333</v>
      </c>
      <c r="C51" s="14">
        <f>12+48/60</f>
        <v>12.8</v>
      </c>
      <c r="D51" s="14">
        <f>C51-B51</f>
        <v>0.0166666666666675</v>
      </c>
      <c r="E51" s="4">
        <f>D51*60</f>
        <v>1.00000000000005</v>
      </c>
      <c r="F51" s="3"/>
      <c r="G51" t="s" s="2">
        <v>29</v>
      </c>
      <c r="H51" s="3"/>
      <c r="I51" t="s" s="2">
        <v>32</v>
      </c>
      <c r="J51" s="3"/>
      <c r="K51" s="3"/>
      <c r="L51" s="3"/>
      <c r="M51" s="3"/>
      <c r="N51" s="3"/>
      <c r="O51" s="3"/>
      <c r="P51" s="3"/>
    </row>
    <row r="52" ht="15" customHeight="1">
      <c r="A52" s="13">
        <f>A51+1</f>
        <v>46</v>
      </c>
      <c r="B52" s="14">
        <f>10+57/60</f>
        <v>10.95</v>
      </c>
      <c r="C52" s="14">
        <f>12+17/60</f>
        <v>12.28333333333333</v>
      </c>
      <c r="D52" s="14">
        <f>C52-B52</f>
        <v>1.333333333333334</v>
      </c>
      <c r="E52" s="4">
        <f>D52*60</f>
        <v>80.00000000000003</v>
      </c>
      <c r="F52" s="3"/>
      <c r="G52" t="s" s="2">
        <v>29</v>
      </c>
      <c r="H52" s="3"/>
      <c r="I52" t="s" s="2">
        <v>32</v>
      </c>
      <c r="J52" s="3"/>
      <c r="K52" s="3"/>
      <c r="L52" s="3"/>
      <c r="M52" s="3"/>
      <c r="N52" s="3"/>
      <c r="O52" s="3"/>
      <c r="P52" s="3"/>
    </row>
    <row r="53" ht="15" customHeight="1">
      <c r="A53" s="13">
        <f>A52+1</f>
        <v>47</v>
      </c>
      <c r="B53" s="14">
        <f>24+9/60</f>
        <v>24.15</v>
      </c>
      <c r="C53" s="14">
        <f>24+10/60</f>
        <v>24.16666666666667</v>
      </c>
      <c r="D53" s="14">
        <f>C53-B53</f>
        <v>0.01666666666666927</v>
      </c>
      <c r="E53" s="4">
        <f>D53*60</f>
        <v>1.000000000000156</v>
      </c>
      <c r="F53" s="3"/>
      <c r="G53" t="s" s="2">
        <v>30</v>
      </c>
      <c r="H53" s="3"/>
      <c r="I53" t="s" s="2">
        <v>32</v>
      </c>
      <c r="J53" s="3"/>
      <c r="K53" s="3"/>
      <c r="L53" s="3"/>
      <c r="M53" s="3"/>
      <c r="N53" s="3"/>
      <c r="O53" s="3"/>
      <c r="P53" s="3"/>
    </row>
    <row r="54" ht="15" customHeight="1">
      <c r="A54" s="13">
        <f>A53+1</f>
        <v>48</v>
      </c>
      <c r="B54" s="14">
        <f>28+19/60</f>
        <v>28.31666666666667</v>
      </c>
      <c r="C54" s="14">
        <f>29+34/60</f>
        <v>29.56666666666667</v>
      </c>
      <c r="D54" s="14">
        <f>C54-B54</f>
        <v>1.25</v>
      </c>
      <c r="E54" s="4">
        <f>D54*60</f>
        <v>75</v>
      </c>
      <c r="F54" s="3"/>
      <c r="G54" t="s" s="2">
        <v>25</v>
      </c>
      <c r="H54" s="3"/>
      <c r="I54" t="s" s="2">
        <v>32</v>
      </c>
      <c r="J54" s="3"/>
      <c r="K54" s="3"/>
      <c r="L54" s="3"/>
      <c r="M54" s="3"/>
      <c r="N54" s="3"/>
      <c r="O54" s="3"/>
      <c r="P54" s="3"/>
    </row>
    <row r="55" ht="15" customHeight="1">
      <c r="A55" s="13">
        <f>A54+1</f>
        <v>49</v>
      </c>
      <c r="B55" s="14">
        <f>16+52/60</f>
        <v>16.86666666666667</v>
      </c>
      <c r="C55" s="14">
        <f>16+59/60</f>
        <v>16.98333333333333</v>
      </c>
      <c r="D55" s="14">
        <f>C55-B55</f>
        <v>0.1166666666666671</v>
      </c>
      <c r="E55" s="4">
        <f>D55*60</f>
        <v>7.000000000000028</v>
      </c>
      <c r="F55" s="3"/>
      <c r="G55" t="s" s="2">
        <v>25</v>
      </c>
      <c r="H55" s="3"/>
      <c r="I55" t="s" s="2">
        <v>32</v>
      </c>
      <c r="J55" s="3"/>
      <c r="K55" s="3"/>
      <c r="L55" s="3"/>
      <c r="M55" s="3"/>
      <c r="N55" s="3"/>
      <c r="O55" s="3"/>
      <c r="P55" s="3"/>
    </row>
    <row r="56" ht="15" customHeight="1">
      <c r="A56" s="13">
        <f>A55+1</f>
        <v>50</v>
      </c>
      <c r="B56" s="14">
        <f>10+19/60</f>
        <v>10.31666666666667</v>
      </c>
      <c r="C56" s="14">
        <f t="shared" si="12"/>
        <v>10.55</v>
      </c>
      <c r="D56" s="14">
        <f>C56-B56</f>
        <v>0.2333333333333343</v>
      </c>
      <c r="E56" s="4">
        <f>D56*60</f>
        <v>14.00000000000006</v>
      </c>
      <c r="F56" s="3"/>
      <c r="G56" t="s" s="2">
        <v>28</v>
      </c>
      <c r="H56" s="3"/>
      <c r="I56" t="s" s="2">
        <v>32</v>
      </c>
      <c r="J56" s="3"/>
      <c r="K56" s="3"/>
      <c r="L56" s="3"/>
      <c r="M56" s="3"/>
      <c r="N56" s="3"/>
      <c r="O56" s="3"/>
      <c r="P56" s="3"/>
    </row>
    <row r="57" ht="15" customHeight="1">
      <c r="A57" s="13">
        <f>A56+1</f>
        <v>51</v>
      </c>
      <c r="B57" s="14">
        <f t="shared" si="37"/>
        <v>10.51666666666667</v>
      </c>
      <c r="C57" s="14">
        <f>12+2/60</f>
        <v>12.03333333333333</v>
      </c>
      <c r="D57" s="14">
        <f>C57-B57</f>
        <v>1.516666666666666</v>
      </c>
      <c r="E57" s="4">
        <f>D57*60</f>
        <v>90.99999999999994</v>
      </c>
      <c r="F57" s="3"/>
      <c r="G57" t="s" s="2">
        <v>29</v>
      </c>
      <c r="H57" s="3"/>
      <c r="I57" t="s" s="2">
        <v>32</v>
      </c>
      <c r="J57" s="3"/>
      <c r="K57" s="3"/>
      <c r="L57" s="3"/>
      <c r="M57" s="3"/>
      <c r="N57" s="3"/>
      <c r="O57" s="3"/>
      <c r="P57" s="3"/>
    </row>
    <row r="58" ht="15" customHeight="1">
      <c r="A58" s="3"/>
      <c r="B58" s="14"/>
      <c r="C58" s="1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ht="15" customHeight="1">
      <c r="A59" s="3"/>
      <c r="B59" s="14"/>
      <c r="C59" s="1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ht="15" customHeight="1">
      <c r="A60" s="3"/>
      <c r="B60" s="14"/>
      <c r="C60" s="1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ht="15" customHeight="1">
      <c r="A61" s="3"/>
      <c r="B61" s="14"/>
      <c r="C61" s="1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ht="15" customHeight="1">
      <c r="A62" s="3"/>
      <c r="B62" s="14"/>
      <c r="C62" s="1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ht="15" customHeight="1">
      <c r="A63" s="3"/>
      <c r="B63" s="14"/>
      <c r="C63" s="1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ht="15" customHeight="1">
      <c r="A64" s="3"/>
      <c r="B64" s="14"/>
      <c r="C64" s="1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ht="15" customHeight="1">
      <c r="A65" s="3"/>
      <c r="B65" s="14"/>
      <c r="C65" s="1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ht="15" customHeight="1">
      <c r="A66" s="3"/>
      <c r="B66" s="14"/>
      <c r="C66" s="1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ht="15" customHeight="1">
      <c r="A67" s="3"/>
      <c r="B67" s="14"/>
      <c r="C67" s="1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P65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25" customWidth="1"/>
    <col min="2" max="2" width="8.85156" style="25" customWidth="1"/>
    <col min="3" max="3" width="8.85156" style="25" customWidth="1"/>
    <col min="4" max="4" width="8.85156" style="25" customWidth="1"/>
    <col min="5" max="5" width="8.85156" style="25" customWidth="1"/>
    <col min="6" max="6" width="8.85156" style="25" customWidth="1"/>
    <col min="7" max="7" width="8.85156" style="25" customWidth="1"/>
    <col min="8" max="8" width="8.85156" style="25" customWidth="1"/>
    <col min="9" max="9" width="8.85156" style="25" customWidth="1"/>
    <col min="10" max="10" width="8.85156" style="25" customWidth="1"/>
    <col min="11" max="11" width="8.85156" style="25" customWidth="1"/>
    <col min="12" max="12" width="8.85156" style="25" customWidth="1"/>
    <col min="13" max="13" width="8.85156" style="25" customWidth="1"/>
    <col min="14" max="14" width="8.85156" style="25" customWidth="1"/>
    <col min="15" max="15" width="8.85156" style="25" customWidth="1"/>
    <col min="16" max="16" width="8.85156" style="25" customWidth="1"/>
    <col min="17" max="256" width="8.85156" style="25" customWidth="1"/>
  </cols>
  <sheetData>
    <row r="1" ht="15" customHeight="1">
      <c r="A1" t="s" s="2">
        <v>3</v>
      </c>
      <c r="B1" s="3"/>
      <c r="C1" t="s" s="2">
        <v>33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15" customHeight="1">
      <c r="A4" t="s" s="2">
        <v>5</v>
      </c>
      <c r="B4" t="s" s="2">
        <v>6</v>
      </c>
      <c r="C4" t="s" s="2">
        <v>7</v>
      </c>
      <c r="D4" t="s" s="2">
        <v>8</v>
      </c>
      <c r="E4" s="3"/>
      <c r="F4" s="3"/>
      <c r="G4" t="s" s="2">
        <v>9</v>
      </c>
      <c r="H4" s="3"/>
      <c r="I4" t="s" s="2">
        <v>10</v>
      </c>
      <c r="J4" s="6"/>
      <c r="K4" s="3"/>
      <c r="L4" s="3"/>
      <c r="M4" s="3"/>
      <c r="N4" s="3"/>
      <c r="O4" s="3"/>
      <c r="P4" s="3"/>
    </row>
    <row r="5" ht="15" customHeight="1">
      <c r="A5" s="3"/>
      <c r="B5" s="3"/>
      <c r="C5" s="3"/>
      <c r="D5" t="s" s="2">
        <v>11</v>
      </c>
      <c r="E5" t="s" s="2">
        <v>11</v>
      </c>
      <c r="F5" s="3"/>
      <c r="G5" s="3"/>
      <c r="H5" s="3"/>
      <c r="I5" s="3"/>
      <c r="J5" s="3"/>
      <c r="K5" s="3"/>
      <c r="L5" s="3"/>
      <c r="M5" s="7"/>
      <c r="N5" s="7"/>
      <c r="O5" t="s" s="2">
        <v>12</v>
      </c>
      <c r="P5" t="s" s="2">
        <v>13</v>
      </c>
    </row>
    <row r="6" ht="15" customHeight="1">
      <c r="A6" s="3"/>
      <c r="B6" t="s" s="2">
        <v>14</v>
      </c>
      <c r="C6" t="s" s="2">
        <v>14</v>
      </c>
      <c r="D6" t="s" s="2">
        <v>15</v>
      </c>
      <c r="E6" t="s" s="2">
        <v>16</v>
      </c>
      <c r="F6" s="3"/>
      <c r="G6" s="3"/>
      <c r="H6" s="3"/>
      <c r="I6" s="8"/>
      <c r="J6" s="8"/>
      <c r="K6" s="8"/>
      <c r="L6" s="9"/>
      <c r="M6" t="s" s="10">
        <v>17</v>
      </c>
      <c r="N6" s="11">
        <f>AVERAGE(E7:E57)</f>
        <v>65.70588235294117</v>
      </c>
      <c r="O6" s="12"/>
      <c r="P6" s="3"/>
    </row>
    <row r="7" ht="15" customHeight="1">
      <c r="A7" s="13">
        <v>1</v>
      </c>
      <c r="B7" s="14">
        <f>9+19/60</f>
        <v>9.316666666666666</v>
      </c>
      <c r="C7" s="14">
        <f>9+22/60</f>
        <v>9.366666666666667</v>
      </c>
      <c r="D7" s="14">
        <f>C7-B7</f>
        <v>0.05000000000000071</v>
      </c>
      <c r="E7" s="4">
        <f>D7*60</f>
        <v>3.000000000000043</v>
      </c>
      <c r="F7" s="3"/>
      <c r="G7" t="s" s="2">
        <v>24</v>
      </c>
      <c r="H7" s="15"/>
      <c r="I7" t="s" s="16">
        <v>34</v>
      </c>
      <c r="J7" s="17"/>
      <c r="K7" s="17"/>
      <c r="L7" s="18"/>
      <c r="M7" t="s" s="10">
        <v>20</v>
      </c>
      <c r="N7" s="11">
        <f>STDEV(E7:E57)</f>
        <v>59.0292449952215</v>
      </c>
      <c r="O7" s="12"/>
      <c r="P7" s="3"/>
    </row>
    <row r="8" ht="15" customHeight="1">
      <c r="A8" s="13">
        <f>A7+1</f>
        <v>2</v>
      </c>
      <c r="B8" s="14">
        <f>9+22/60</f>
        <v>9.366666666666667</v>
      </c>
      <c r="C8" s="14">
        <f>11+30/60</f>
        <v>11.5</v>
      </c>
      <c r="D8" s="14">
        <f>C8-B8</f>
        <v>2.133333333333333</v>
      </c>
      <c r="E8" s="4">
        <f>D8*60</f>
        <v>128</v>
      </c>
      <c r="F8" s="3"/>
      <c r="G8" t="s" s="2">
        <v>24</v>
      </c>
      <c r="H8" s="3"/>
      <c r="I8" t="s" s="20">
        <v>34</v>
      </c>
      <c r="J8" s="21"/>
      <c r="K8" s="21"/>
      <c r="L8" s="3"/>
      <c r="M8" s="22"/>
      <c r="N8" s="22"/>
      <c r="O8" s="3"/>
      <c r="P8" s="3"/>
    </row>
    <row r="9" ht="15" customHeight="1">
      <c r="A9" s="13">
        <f>A8+1</f>
        <v>3</v>
      </c>
      <c r="B9" s="14">
        <f>23+36/60</f>
        <v>23.6</v>
      </c>
      <c r="C9" s="14">
        <f>25+16/60</f>
        <v>25.26666666666667</v>
      </c>
      <c r="D9" s="14">
        <f>C9-B9</f>
        <v>1.666666666666664</v>
      </c>
      <c r="E9" s="4">
        <f>D9*60</f>
        <v>99.99999999999986</v>
      </c>
      <c r="F9" s="3"/>
      <c r="G9" t="s" s="2">
        <v>29</v>
      </c>
      <c r="H9" s="3"/>
      <c r="I9" t="s" s="2">
        <v>34</v>
      </c>
      <c r="J9" s="3"/>
      <c r="K9" s="3"/>
      <c r="L9" s="3"/>
      <c r="M9" s="3"/>
      <c r="N9" s="3"/>
      <c r="O9" s="3"/>
      <c r="P9" s="3"/>
    </row>
    <row r="10" ht="15" customHeight="1">
      <c r="A10" s="13">
        <f>A9+1</f>
        <v>4</v>
      </c>
      <c r="B10" s="14">
        <f>7+23/60</f>
        <v>7.383333333333334</v>
      </c>
      <c r="C10" s="14">
        <f>9+38/60</f>
        <v>9.633333333333333</v>
      </c>
      <c r="D10" s="14">
        <f>C10-B10</f>
        <v>2.249999999999999</v>
      </c>
      <c r="E10" s="4">
        <f>D10*60</f>
        <v>134.9999999999999</v>
      </c>
      <c r="F10" s="3"/>
      <c r="G10" t="s" s="2">
        <v>24</v>
      </c>
      <c r="H10" s="3"/>
      <c r="I10" t="s" s="23">
        <v>34</v>
      </c>
      <c r="J10" s="8"/>
      <c r="K10" s="8"/>
      <c r="L10" s="3"/>
      <c r="M10" s="4"/>
      <c r="N10" s="3"/>
      <c r="O10" s="3"/>
      <c r="P10" s="3"/>
    </row>
    <row r="11" ht="15" customHeight="1">
      <c r="A11" s="13">
        <f>A10+1</f>
        <v>5</v>
      </c>
      <c r="B11" s="14">
        <f>2+23/60</f>
        <v>2.383333333333333</v>
      </c>
      <c r="C11" s="14">
        <f>2+24/60</f>
        <v>2.4</v>
      </c>
      <c r="D11" s="14">
        <f>C11-B11</f>
        <v>0.01666666666666661</v>
      </c>
      <c r="E11" s="4">
        <f>D11*60</f>
        <v>0.9999999999999964</v>
      </c>
      <c r="F11" s="3"/>
      <c r="G11" t="s" s="2">
        <v>28</v>
      </c>
      <c r="H11" s="15"/>
      <c r="I11" t="s" s="16">
        <v>35</v>
      </c>
      <c r="J11" s="17"/>
      <c r="K11" s="17"/>
      <c r="L11" s="24"/>
      <c r="M11" s="4"/>
      <c r="N11" s="3"/>
      <c r="O11" s="3"/>
      <c r="P11" s="3"/>
    </row>
    <row r="12" ht="15" customHeight="1">
      <c r="A12" s="13">
        <f>A11+1</f>
        <v>6</v>
      </c>
      <c r="B12" s="14">
        <f>2+51/60</f>
        <v>2.85</v>
      </c>
      <c r="C12" s="14">
        <f t="shared" si="28" ref="C12:C31">2+56/60</f>
        <v>2.933333333333334</v>
      </c>
      <c r="D12" s="14">
        <f>C12-B12</f>
        <v>0.08333333333333348</v>
      </c>
      <c r="E12" s="4">
        <f>D12*60</f>
        <v>5.000000000000009</v>
      </c>
      <c r="F12" s="3"/>
      <c r="G12" t="s" s="2">
        <v>30</v>
      </c>
      <c r="H12" s="3"/>
      <c r="I12" t="s" s="20">
        <v>35</v>
      </c>
      <c r="J12" s="21"/>
      <c r="K12" s="21"/>
      <c r="L12" s="3"/>
      <c r="M12" s="3"/>
      <c r="N12" s="3"/>
      <c r="O12" s="3"/>
      <c r="P12" s="3"/>
    </row>
    <row r="13" ht="15" customHeight="1">
      <c r="A13" s="13">
        <f>A12+1</f>
        <v>7</v>
      </c>
      <c r="B13" s="14">
        <f>5+26/60</f>
        <v>5.433333333333334</v>
      </c>
      <c r="C13" s="14">
        <f t="shared" si="33" ref="C13:C41">5+41/60</f>
        <v>5.683333333333334</v>
      </c>
      <c r="D13" s="14">
        <f>C13-B13</f>
        <v>0.25</v>
      </c>
      <c r="E13" s="4">
        <f>D13*60</f>
        <v>15</v>
      </c>
      <c r="F13" s="3"/>
      <c r="G13" t="s" s="2">
        <v>25</v>
      </c>
      <c r="H13" s="3"/>
      <c r="I13" t="s" s="2">
        <v>35</v>
      </c>
      <c r="J13" s="3"/>
      <c r="K13" s="3"/>
      <c r="L13" s="3"/>
      <c r="M13" s="3"/>
      <c r="N13" s="3"/>
      <c r="O13" s="3"/>
      <c r="P13" s="3"/>
    </row>
    <row r="14" ht="15" customHeight="1">
      <c r="A14" s="13">
        <f>A13+1</f>
        <v>8</v>
      </c>
      <c r="B14" s="14">
        <f>11+13/60</f>
        <v>11.21666666666667</v>
      </c>
      <c r="C14" s="14">
        <f>13+36/60</f>
        <v>13.6</v>
      </c>
      <c r="D14" s="14">
        <f>C14-B14</f>
        <v>2.383333333333333</v>
      </c>
      <c r="E14" s="4">
        <f>D14*60</f>
        <v>143</v>
      </c>
      <c r="F14" s="3"/>
      <c r="G14" t="s" s="2">
        <v>29</v>
      </c>
      <c r="H14" s="3"/>
      <c r="I14" t="s" s="2">
        <v>35</v>
      </c>
      <c r="J14" s="3"/>
      <c r="K14" s="3"/>
      <c r="L14" s="3"/>
      <c r="M14" s="3"/>
      <c r="N14" s="3"/>
      <c r="O14" s="3"/>
      <c r="P14" s="3"/>
    </row>
    <row r="15" ht="15" customHeight="1">
      <c r="A15" s="13">
        <f>A14+1</f>
        <v>9</v>
      </c>
      <c r="B15" s="14">
        <f>11+11/60</f>
        <v>11.18333333333333</v>
      </c>
      <c r="C15" s="14">
        <f>13+1/60</f>
        <v>13.01666666666667</v>
      </c>
      <c r="D15" s="14">
        <f>C15-B15</f>
        <v>1.833333333333334</v>
      </c>
      <c r="E15" s="4">
        <f>D15*60</f>
        <v>110</v>
      </c>
      <c r="F15" s="3"/>
      <c r="G15" t="s" s="2">
        <v>25</v>
      </c>
      <c r="H15" s="3"/>
      <c r="I15" t="s" s="2">
        <v>35</v>
      </c>
      <c r="J15" s="3"/>
      <c r="K15" s="3"/>
      <c r="L15" s="3"/>
      <c r="M15" s="3"/>
      <c r="N15" s="3"/>
      <c r="O15" s="3"/>
      <c r="P15" s="3"/>
    </row>
    <row r="16" ht="15" customHeight="1">
      <c r="A16" s="13">
        <f>A15+1</f>
        <v>10</v>
      </c>
      <c r="B16" s="14">
        <f>12+54/60</f>
        <v>12.9</v>
      </c>
      <c r="C16" s="14">
        <f>13+31/60</f>
        <v>13.51666666666667</v>
      </c>
      <c r="D16" s="14">
        <f>C16-B16</f>
        <v>0.6166666666666671</v>
      </c>
      <c r="E16" s="4">
        <f>D16*60</f>
        <v>37.00000000000003</v>
      </c>
      <c r="F16" s="3"/>
      <c r="G16" t="s" s="2">
        <v>36</v>
      </c>
      <c r="H16" s="3"/>
      <c r="I16" t="s" s="2">
        <v>35</v>
      </c>
      <c r="J16" s="3"/>
      <c r="K16" s="3"/>
      <c r="L16" s="3"/>
      <c r="M16" s="3"/>
      <c r="N16" s="3"/>
      <c r="O16" s="3"/>
      <c r="P16" s="3"/>
    </row>
    <row r="17" ht="15" customHeight="1">
      <c r="A17" s="13">
        <f>A16+1</f>
        <v>11</v>
      </c>
      <c r="B17" s="14">
        <f>5+19/60</f>
        <v>5.316666666666666</v>
      </c>
      <c r="C17" s="14">
        <f>5+36/60</f>
        <v>5.6</v>
      </c>
      <c r="D17" s="14">
        <f>C17-B17</f>
        <v>0.2833333333333332</v>
      </c>
      <c r="E17" s="4">
        <f>D17*60</f>
        <v>16.99999999999999</v>
      </c>
      <c r="F17" s="3"/>
      <c r="G17" t="s" s="2">
        <v>30</v>
      </c>
      <c r="H17" s="3"/>
      <c r="I17" t="s" s="2">
        <v>35</v>
      </c>
      <c r="J17" s="3"/>
      <c r="K17" s="3"/>
      <c r="L17" s="3"/>
      <c r="M17" s="3"/>
      <c r="N17" s="3"/>
      <c r="O17" s="3"/>
      <c r="P17" s="3"/>
    </row>
    <row r="18" ht="15" customHeight="1">
      <c r="A18" s="13">
        <f>A17+1</f>
        <v>12</v>
      </c>
      <c r="B18" s="14">
        <f>6+15/60</f>
        <v>6.25</v>
      </c>
      <c r="C18" s="14">
        <f>7+35/60</f>
        <v>7.583333333333333</v>
      </c>
      <c r="D18" s="14">
        <f>C18-B18</f>
        <v>1.333333333333333</v>
      </c>
      <c r="E18" s="4">
        <f>D18*60</f>
        <v>79.99999999999999</v>
      </c>
      <c r="F18" s="3"/>
      <c r="G18" t="s" s="2">
        <v>30</v>
      </c>
      <c r="H18" s="3"/>
      <c r="I18" t="s" s="2">
        <v>35</v>
      </c>
      <c r="J18" s="3"/>
      <c r="K18" s="3"/>
      <c r="L18" s="3"/>
      <c r="M18" s="3"/>
      <c r="N18" s="3"/>
      <c r="O18" s="3"/>
      <c r="P18" s="3"/>
    </row>
    <row r="19" ht="15" customHeight="1">
      <c r="A19" s="13">
        <f>A18+1</f>
        <v>13</v>
      </c>
      <c r="B19" s="14">
        <f>13+25/60</f>
        <v>13.41666666666667</v>
      </c>
      <c r="C19" s="14">
        <f>14+54/60</f>
        <v>14.9</v>
      </c>
      <c r="D19" s="14">
        <f>C19-B19</f>
        <v>1.483333333333334</v>
      </c>
      <c r="E19" s="4">
        <f>D19*60</f>
        <v>89.00000000000006</v>
      </c>
      <c r="F19" s="3"/>
      <c r="G19" t="s" s="2">
        <v>29</v>
      </c>
      <c r="H19" s="3"/>
      <c r="I19" t="s" s="23">
        <v>35</v>
      </c>
      <c r="J19" s="8"/>
      <c r="K19" s="8"/>
      <c r="L19" s="3"/>
      <c r="M19" s="3"/>
      <c r="N19" s="3"/>
      <c r="O19" s="3"/>
      <c r="P19" s="3"/>
    </row>
    <row r="20" ht="15" customHeight="1">
      <c r="A20" s="13">
        <f>A19+1</f>
        <v>14</v>
      </c>
      <c r="B20" s="14">
        <f>2+27/60</f>
        <v>2.45</v>
      </c>
      <c r="C20" s="14">
        <f>2+37/60</f>
        <v>2.616666666666667</v>
      </c>
      <c r="D20" s="14">
        <f>C20-B20</f>
        <v>0.1666666666666665</v>
      </c>
      <c r="E20" s="4">
        <f>D20*60</f>
        <v>9.999999999999991</v>
      </c>
      <c r="F20" s="3"/>
      <c r="G20" t="s" s="2">
        <v>37</v>
      </c>
      <c r="H20" s="15"/>
      <c r="I20" t="s" s="16">
        <v>38</v>
      </c>
      <c r="J20" s="17"/>
      <c r="K20" s="17"/>
      <c r="L20" s="24"/>
      <c r="M20" s="3"/>
      <c r="N20" s="3"/>
      <c r="O20" s="3"/>
      <c r="P20" s="3"/>
    </row>
    <row r="21" ht="15" customHeight="1">
      <c r="A21" s="13">
        <f>A20+1</f>
        <v>15</v>
      </c>
      <c r="B21" s="14">
        <f>4+2/60</f>
        <v>4.033333333333333</v>
      </c>
      <c r="C21" s="14">
        <f>4+25/60</f>
        <v>4.416666666666667</v>
      </c>
      <c r="D21" s="14">
        <f>C21-B21</f>
        <v>0.3833333333333337</v>
      </c>
      <c r="E21" s="4">
        <f>D21*60</f>
        <v>23.00000000000002</v>
      </c>
      <c r="F21" s="3"/>
      <c r="G21" t="s" s="2">
        <v>39</v>
      </c>
      <c r="H21" s="3"/>
      <c r="I21" t="s" s="20">
        <v>38</v>
      </c>
      <c r="J21" s="21"/>
      <c r="K21" s="21"/>
      <c r="L21" s="3"/>
      <c r="M21" s="3"/>
      <c r="N21" s="3"/>
      <c r="O21" s="3"/>
      <c r="P21" s="3"/>
    </row>
    <row r="22" ht="15" customHeight="1">
      <c r="A22" s="13">
        <f>A21+1</f>
        <v>16</v>
      </c>
      <c r="B22" s="14">
        <f>7+20/60</f>
        <v>7.333333333333333</v>
      </c>
      <c r="C22" s="14">
        <f>8+42/60</f>
        <v>8.699999999999999</v>
      </c>
      <c r="D22" s="14">
        <f>C22-B22</f>
        <v>1.366666666666666</v>
      </c>
      <c r="E22" s="4">
        <f>D22*60</f>
        <v>81.99999999999997</v>
      </c>
      <c r="F22" s="3"/>
      <c r="G22" t="s" s="2">
        <v>36</v>
      </c>
      <c r="H22" s="3"/>
      <c r="I22" t="s" s="2">
        <v>38</v>
      </c>
      <c r="J22" s="3"/>
      <c r="K22" s="3"/>
      <c r="L22" s="3"/>
      <c r="M22" s="3"/>
      <c r="N22" s="3"/>
      <c r="O22" s="3"/>
      <c r="P22" s="3"/>
    </row>
    <row r="23" ht="15" customHeight="1">
      <c r="A23" s="13">
        <f>A22+1</f>
        <v>17</v>
      </c>
      <c r="B23" s="14">
        <f>9+9/60</f>
        <v>9.15</v>
      </c>
      <c r="C23" s="14">
        <f>12+44/60</f>
        <v>12.73333333333333</v>
      </c>
      <c r="D23" s="14">
        <f>C23-B23</f>
        <v>3.583333333333332</v>
      </c>
      <c r="E23" s="4">
        <f>D23*60</f>
        <v>214.9999999999999</v>
      </c>
      <c r="F23" s="3"/>
      <c r="G23" t="s" s="2">
        <v>25</v>
      </c>
      <c r="H23" s="3"/>
      <c r="I23" t="s" s="2">
        <v>38</v>
      </c>
      <c r="J23" s="3"/>
      <c r="K23" s="3"/>
      <c r="L23" s="3"/>
      <c r="M23" s="3"/>
      <c r="N23" s="3"/>
      <c r="O23" s="3"/>
      <c r="P23" s="3"/>
    </row>
    <row r="24" ht="15" customHeight="1">
      <c r="A24" s="13">
        <f>A23+1</f>
        <v>18</v>
      </c>
      <c r="B24" s="14">
        <f>13+55/60</f>
        <v>13.91666666666667</v>
      </c>
      <c r="C24" s="14">
        <f>14+10/60</f>
        <v>14.16666666666667</v>
      </c>
      <c r="D24" s="14">
        <f>C24-B24</f>
        <v>0.25</v>
      </c>
      <c r="E24" s="4">
        <f>D24*60</f>
        <v>15</v>
      </c>
      <c r="F24" s="3"/>
      <c r="G24" t="s" s="2">
        <v>30</v>
      </c>
      <c r="H24" s="3"/>
      <c r="I24" t="s" s="2">
        <v>38</v>
      </c>
      <c r="J24" s="3"/>
      <c r="K24" s="3"/>
      <c r="L24" s="3"/>
      <c r="M24" s="3"/>
      <c r="N24" s="3"/>
      <c r="O24" s="3"/>
      <c r="P24" s="3"/>
    </row>
    <row r="25" ht="15" customHeight="1">
      <c r="A25" s="13">
        <f>A24+1</f>
        <v>19</v>
      </c>
      <c r="B25" s="14">
        <f>14+28/60</f>
        <v>14.46666666666667</v>
      </c>
      <c r="C25" s="14">
        <f>14+47/60</f>
        <v>14.78333333333333</v>
      </c>
      <c r="D25" s="14">
        <f>C25-B25</f>
        <v>0.3166666666666664</v>
      </c>
      <c r="E25" s="4">
        <f>D25*60</f>
        <v>18.99999999999999</v>
      </c>
      <c r="F25" s="3"/>
      <c r="G25" t="s" s="2">
        <v>30</v>
      </c>
      <c r="H25" s="3"/>
      <c r="I25" t="s" s="2">
        <v>38</v>
      </c>
      <c r="J25" s="3"/>
      <c r="K25" s="3"/>
      <c r="L25" s="3"/>
      <c r="M25" s="3"/>
      <c r="N25" s="3"/>
      <c r="O25" s="3"/>
      <c r="P25" s="3"/>
    </row>
    <row r="26" ht="15" customHeight="1">
      <c r="A26" s="13">
        <f>A25+1</f>
        <v>20</v>
      </c>
      <c r="B26" s="14">
        <f>13+51/60</f>
        <v>13.85</v>
      </c>
      <c r="C26" s="14">
        <f>14+25/60</f>
        <v>14.41666666666667</v>
      </c>
      <c r="D26" s="14">
        <f>C26-B26</f>
        <v>0.5666666666666664</v>
      </c>
      <c r="E26" s="4">
        <f>D26*60</f>
        <v>33.99999999999999</v>
      </c>
      <c r="F26" s="3"/>
      <c r="G26" t="s" s="2">
        <v>29</v>
      </c>
      <c r="H26" s="3"/>
      <c r="I26" t="s" s="23">
        <v>38</v>
      </c>
      <c r="J26" s="8"/>
      <c r="K26" s="8"/>
      <c r="L26" s="3"/>
      <c r="M26" s="3"/>
      <c r="N26" s="3"/>
      <c r="O26" s="3"/>
      <c r="P26" s="3"/>
    </row>
    <row r="27" ht="15" customHeight="1">
      <c r="A27" s="13">
        <f>A26+1</f>
        <v>21</v>
      </c>
      <c r="B27" s="14">
        <f>10+12/60</f>
        <v>10.2</v>
      </c>
      <c r="C27" s="14">
        <f>10+23/60</f>
        <v>10.38333333333333</v>
      </c>
      <c r="D27" s="14">
        <f>C27-B27</f>
        <v>0.1833333333333336</v>
      </c>
      <c r="E27" s="4">
        <f>D27*60</f>
        <v>11.00000000000001</v>
      </c>
      <c r="F27" s="3"/>
      <c r="G27" t="s" s="2">
        <v>25</v>
      </c>
      <c r="H27" s="15"/>
      <c r="I27" t="s" s="16">
        <v>40</v>
      </c>
      <c r="J27" s="17"/>
      <c r="K27" s="17"/>
      <c r="L27" s="24"/>
      <c r="M27" s="3"/>
      <c r="N27" s="3"/>
      <c r="O27" s="3"/>
      <c r="P27" s="3"/>
    </row>
    <row r="28" ht="15" customHeight="1">
      <c r="A28" s="13">
        <f>A27+1</f>
        <v>22</v>
      </c>
      <c r="B28" s="14">
        <f>10+28/60</f>
        <v>10.46666666666667</v>
      </c>
      <c r="C28" s="14">
        <f>12+5/60</f>
        <v>12.08333333333333</v>
      </c>
      <c r="D28" s="14">
        <f>C28-B28</f>
        <v>1.616666666666667</v>
      </c>
      <c r="E28" s="4">
        <f>D28*60</f>
        <v>97.00000000000003</v>
      </c>
      <c r="F28" s="3"/>
      <c r="G28" t="s" s="2">
        <v>27</v>
      </c>
      <c r="H28" s="3"/>
      <c r="I28" t="s" s="20">
        <v>40</v>
      </c>
      <c r="J28" s="21"/>
      <c r="K28" s="21"/>
      <c r="L28" s="3"/>
      <c r="M28" s="3"/>
      <c r="N28" s="3"/>
      <c r="O28" s="3"/>
      <c r="P28" s="3"/>
    </row>
    <row r="29" ht="15" customHeight="1">
      <c r="A29" s="13">
        <f>A28+1</f>
        <v>23</v>
      </c>
      <c r="B29" s="14">
        <f>14+22/60</f>
        <v>14.36666666666667</v>
      </c>
      <c r="C29" s="14">
        <f>16+15/60</f>
        <v>16.25</v>
      </c>
      <c r="D29" s="14">
        <f>C29-B29</f>
        <v>1.883333333333333</v>
      </c>
      <c r="E29" s="4">
        <f>D29*60</f>
        <v>113</v>
      </c>
      <c r="F29" s="3"/>
      <c r="G29" t="s" s="2">
        <v>24</v>
      </c>
      <c r="H29" s="3"/>
      <c r="I29" t="s" s="2">
        <v>40</v>
      </c>
      <c r="J29" s="3"/>
      <c r="K29" s="3"/>
      <c r="L29" s="3"/>
      <c r="M29" s="3"/>
      <c r="N29" s="3"/>
      <c r="O29" s="3"/>
      <c r="P29" s="3"/>
    </row>
    <row r="30" ht="15" customHeight="1">
      <c r="A30" s="13">
        <f>A29+1</f>
        <v>24</v>
      </c>
      <c r="B30" s="14">
        <f>14+7/60</f>
        <v>14.11666666666667</v>
      </c>
      <c r="C30" s="14">
        <f>15+44/60</f>
        <v>15.73333333333333</v>
      </c>
      <c r="D30" s="14">
        <f>C30-B30</f>
        <v>1.616666666666665</v>
      </c>
      <c r="E30" s="4">
        <f>D30*60</f>
        <v>96.99999999999991</v>
      </c>
      <c r="F30" s="3"/>
      <c r="G30" t="s" s="2">
        <v>25</v>
      </c>
      <c r="H30" s="3"/>
      <c r="I30" t="s" s="2">
        <v>40</v>
      </c>
      <c r="J30" s="3"/>
      <c r="K30" s="3"/>
      <c r="L30" s="3"/>
      <c r="M30" s="3"/>
      <c r="N30" s="3"/>
      <c r="O30" s="3"/>
      <c r="P30" s="3"/>
    </row>
    <row r="31" ht="15" customHeight="1">
      <c r="A31" s="13">
        <f>A30+1</f>
        <v>25</v>
      </c>
      <c r="B31" s="14">
        <f>2+5/60</f>
        <v>2.083333333333333</v>
      </c>
      <c r="C31" s="14">
        <f t="shared" si="28"/>
        <v>2.933333333333334</v>
      </c>
      <c r="D31" s="14">
        <f>C31-B31</f>
        <v>0.8500000000000001</v>
      </c>
      <c r="E31" s="4">
        <f>D31*60</f>
        <v>51.00000000000001</v>
      </c>
      <c r="F31" s="3"/>
      <c r="G31" t="s" s="2">
        <v>41</v>
      </c>
      <c r="H31" s="3"/>
      <c r="I31" t="s" s="23">
        <v>40</v>
      </c>
      <c r="J31" s="8"/>
      <c r="K31" s="8"/>
      <c r="L31" s="3"/>
      <c r="M31" s="3"/>
      <c r="N31" s="3"/>
      <c r="O31" s="3"/>
      <c r="P31" s="3"/>
    </row>
    <row r="32" ht="15" customHeight="1">
      <c r="A32" s="13">
        <f>A31+1</f>
        <v>26</v>
      </c>
      <c r="B32" s="14">
        <f>6+1/60</f>
        <v>6.016666666666667</v>
      </c>
      <c r="C32" s="14">
        <f>6+11/60</f>
        <v>6.183333333333334</v>
      </c>
      <c r="D32" s="14">
        <f>C32-B32</f>
        <v>0.166666666666667</v>
      </c>
      <c r="E32" s="4">
        <f>D32*60</f>
        <v>10.00000000000002</v>
      </c>
      <c r="F32" s="3"/>
      <c r="G32" t="s" s="2">
        <v>25</v>
      </c>
      <c r="H32" s="15"/>
      <c r="I32" t="s" s="16">
        <v>42</v>
      </c>
      <c r="J32" s="17"/>
      <c r="K32" s="17"/>
      <c r="L32" s="24"/>
      <c r="M32" s="3"/>
      <c r="N32" s="3"/>
      <c r="O32" s="3"/>
      <c r="P32" s="3"/>
    </row>
    <row r="33" ht="15" customHeight="1">
      <c r="A33" s="13">
        <f>A32+1</f>
        <v>27</v>
      </c>
      <c r="B33" s="14">
        <f>7+24/60</f>
        <v>7.4</v>
      </c>
      <c r="C33" s="14">
        <f>8+38/60</f>
        <v>8.633333333333333</v>
      </c>
      <c r="D33" s="14">
        <f>C33-B33</f>
        <v>1.233333333333333</v>
      </c>
      <c r="E33" s="4">
        <f>D33*60</f>
        <v>73.99999999999994</v>
      </c>
      <c r="F33" s="3"/>
      <c r="G33" t="s" s="2">
        <v>43</v>
      </c>
      <c r="H33" s="3"/>
      <c r="I33" t="s" s="20">
        <v>42</v>
      </c>
      <c r="J33" s="21"/>
      <c r="K33" s="21"/>
      <c r="L33" s="3"/>
      <c r="M33" s="3"/>
      <c r="N33" s="3"/>
      <c r="O33" s="3"/>
      <c r="P33" s="3"/>
    </row>
    <row r="34" ht="15" customHeight="1">
      <c r="A34" s="13">
        <f>A33+1</f>
        <v>28</v>
      </c>
      <c r="B34" s="14">
        <f>5+14/60</f>
        <v>5.233333333333333</v>
      </c>
      <c r="C34" s="14">
        <f>6+16/60</f>
        <v>6.266666666666667</v>
      </c>
      <c r="D34" s="14">
        <f>C34-B34</f>
        <v>1.033333333333333</v>
      </c>
      <c r="E34" s="4">
        <f>D34*60</f>
        <v>61.99999999999999</v>
      </c>
      <c r="F34" s="3"/>
      <c r="G34" t="s" s="2">
        <v>37</v>
      </c>
      <c r="H34" s="3"/>
      <c r="I34" t="s" s="2">
        <v>42</v>
      </c>
      <c r="J34" s="3"/>
      <c r="K34" s="3"/>
      <c r="L34" s="3"/>
      <c r="M34" s="3"/>
      <c r="N34" s="3"/>
      <c r="O34" s="3"/>
      <c r="P34" s="3"/>
    </row>
    <row r="35" ht="15" customHeight="1">
      <c r="A35" s="13">
        <f>A34+1</f>
        <v>29</v>
      </c>
      <c r="B35" s="14">
        <f>7+10/60</f>
        <v>7.166666666666667</v>
      </c>
      <c r="C35" s="14">
        <f>8+40/60</f>
        <v>8.666666666666666</v>
      </c>
      <c r="D35" s="14">
        <f>C35-B35</f>
        <v>1.499999999999999</v>
      </c>
      <c r="E35" s="4">
        <f>D35*60</f>
        <v>89.99999999999994</v>
      </c>
      <c r="F35" s="3"/>
      <c r="G35" t="s" s="2">
        <v>43</v>
      </c>
      <c r="H35" s="3"/>
      <c r="I35" t="s" s="23">
        <v>42</v>
      </c>
      <c r="J35" s="8"/>
      <c r="K35" s="8"/>
      <c r="L35" s="8"/>
      <c r="M35" s="3"/>
      <c r="N35" s="3"/>
      <c r="O35" s="3"/>
      <c r="P35" s="3"/>
    </row>
    <row r="36" ht="15" customHeight="1">
      <c r="A36" s="13">
        <f>A35+1</f>
        <v>30</v>
      </c>
      <c r="B36" s="14">
        <f>2+20/60</f>
        <v>2.333333333333333</v>
      </c>
      <c r="C36" s="14">
        <f>2+36/60</f>
        <v>2.6</v>
      </c>
      <c r="D36" s="14">
        <f>C36-B36</f>
        <v>0.2666666666666666</v>
      </c>
      <c r="E36" s="4">
        <f>D36*60</f>
        <v>16</v>
      </c>
      <c r="F36" s="3"/>
      <c r="G36" t="s" s="2">
        <v>24</v>
      </c>
      <c r="H36" s="15"/>
      <c r="I36" t="s" s="16">
        <v>44</v>
      </c>
      <c r="J36" s="17"/>
      <c r="K36" s="17"/>
      <c r="L36" s="17"/>
      <c r="M36" s="24"/>
      <c r="N36" s="3"/>
      <c r="O36" s="3"/>
      <c r="P36" s="3"/>
    </row>
    <row r="37" ht="15" customHeight="1">
      <c r="A37" s="13">
        <f>A36+1</f>
        <v>31</v>
      </c>
      <c r="B37" s="14">
        <f>2+36/60</f>
        <v>2.6</v>
      </c>
      <c r="C37" s="14">
        <f>4+52/60</f>
        <v>4.866666666666667</v>
      </c>
      <c r="D37" s="14">
        <f>C37-B37</f>
        <v>2.266666666666667</v>
      </c>
      <c r="E37" s="4">
        <f>D37*60</f>
        <v>136</v>
      </c>
      <c r="F37" s="3"/>
      <c r="G37" t="s" s="2">
        <v>45</v>
      </c>
      <c r="H37" s="3"/>
      <c r="I37" t="s" s="20">
        <v>44</v>
      </c>
      <c r="J37" s="21"/>
      <c r="K37" s="21"/>
      <c r="L37" s="21"/>
      <c r="M37" s="3"/>
      <c r="N37" s="3"/>
      <c r="O37" s="3"/>
      <c r="P37" s="3"/>
    </row>
    <row r="38" ht="15" customHeight="1">
      <c r="A38" s="13">
        <f>A37+1</f>
        <v>32</v>
      </c>
      <c r="B38" s="14">
        <f>5+33/60</f>
        <v>5.55</v>
      </c>
      <c r="C38" s="14">
        <f>6+34/60</f>
        <v>6.566666666666666</v>
      </c>
      <c r="D38" s="14">
        <f>C38-B38</f>
        <v>1.016666666666667</v>
      </c>
      <c r="E38" s="4">
        <f>D38*60</f>
        <v>61</v>
      </c>
      <c r="F38" s="3"/>
      <c r="G38" t="s" s="2">
        <v>45</v>
      </c>
      <c r="H38" s="3"/>
      <c r="I38" t="s" s="2">
        <v>44</v>
      </c>
      <c r="J38" s="3"/>
      <c r="K38" s="3"/>
      <c r="L38" s="3"/>
      <c r="M38" s="3"/>
      <c r="N38" s="3"/>
      <c r="O38" s="3"/>
      <c r="P38" s="3"/>
    </row>
    <row r="39" ht="15" customHeight="1">
      <c r="A39" s="13">
        <f>A38+1</f>
        <v>33</v>
      </c>
      <c r="B39" s="14">
        <f>5+32/60</f>
        <v>5.533333333333333</v>
      </c>
      <c r="C39" s="14">
        <f>5+52/60</f>
        <v>5.866666666666667</v>
      </c>
      <c r="D39" s="14">
        <f>C39-B39</f>
        <v>0.3333333333333339</v>
      </c>
      <c r="E39" s="4">
        <f>D39*60</f>
        <v>20.00000000000004</v>
      </c>
      <c r="F39" s="3"/>
      <c r="G39" t="s" s="2">
        <v>36</v>
      </c>
      <c r="H39" s="3"/>
      <c r="I39" t="s" s="2">
        <v>44</v>
      </c>
      <c r="J39" s="3"/>
      <c r="K39" s="3"/>
      <c r="L39" s="3"/>
      <c r="M39" s="3"/>
      <c r="N39" s="3"/>
      <c r="O39" s="3"/>
      <c r="P39" s="3"/>
    </row>
    <row r="40" ht="15" customHeight="1">
      <c r="A40" s="13">
        <f>A39+1</f>
        <v>34</v>
      </c>
      <c r="B40" s="14">
        <f>2+42/60</f>
        <v>2.7</v>
      </c>
      <c r="C40" s="14">
        <f>5+1/60</f>
        <v>5.016666666666667</v>
      </c>
      <c r="D40" s="14">
        <f>C40-B40</f>
        <v>2.316666666666666</v>
      </c>
      <c r="E40" s="4">
        <f>D40*60</f>
        <v>139</v>
      </c>
      <c r="F40" s="3"/>
      <c r="G40" t="s" s="2">
        <v>46</v>
      </c>
      <c r="H40" s="3"/>
      <c r="I40" t="s" s="2">
        <v>44</v>
      </c>
      <c r="J40" s="3"/>
      <c r="K40" s="3"/>
      <c r="L40" s="3"/>
      <c r="M40" s="3"/>
      <c r="N40" s="3"/>
      <c r="O40" s="3"/>
      <c r="P40" s="3"/>
    </row>
    <row r="41" ht="15" customHeight="1">
      <c r="A41" s="13">
        <f>A40+1</f>
        <v>35</v>
      </c>
      <c r="B41" s="14">
        <f>5+37/60</f>
        <v>5.616666666666667</v>
      </c>
      <c r="C41" s="14">
        <f t="shared" si="33"/>
        <v>5.683333333333334</v>
      </c>
      <c r="D41" s="14">
        <f>C41-B41</f>
        <v>0.06666666666666643</v>
      </c>
      <c r="E41" s="4">
        <f>D41*60</f>
        <v>3.999999999999986</v>
      </c>
      <c r="F41" s="3"/>
      <c r="G41" t="s" s="2">
        <v>46</v>
      </c>
      <c r="H41" s="3"/>
      <c r="I41" t="s" s="2">
        <v>44</v>
      </c>
      <c r="J41" s="3"/>
      <c r="K41" s="3"/>
      <c r="L41" s="3"/>
      <c r="M41" s="3"/>
      <c r="N41" s="3"/>
      <c r="O41" s="3"/>
      <c r="P41" s="3"/>
    </row>
    <row r="42" ht="15" customHeight="1">
      <c r="A42" s="13">
        <f>A41+1</f>
        <v>36</v>
      </c>
      <c r="B42" s="14">
        <f>5+41/60</f>
        <v>5.683333333333334</v>
      </c>
      <c r="C42" s="14">
        <f>6+24/60</f>
        <v>6.4</v>
      </c>
      <c r="D42" s="14">
        <f>C42-B42</f>
        <v>0.7166666666666668</v>
      </c>
      <c r="E42" s="4">
        <f>D42*60</f>
        <v>43.00000000000001</v>
      </c>
      <c r="F42" s="3"/>
      <c r="G42" t="s" s="2">
        <v>46</v>
      </c>
      <c r="H42" s="3"/>
      <c r="I42" t="s" s="23">
        <v>44</v>
      </c>
      <c r="J42" s="8"/>
      <c r="K42" s="8"/>
      <c r="L42" s="8"/>
      <c r="M42" s="3"/>
      <c r="N42" s="3"/>
      <c r="O42" s="3"/>
      <c r="P42" s="3"/>
    </row>
    <row r="43" ht="15" customHeight="1">
      <c r="A43" s="13">
        <f>A42+1</f>
        <v>37</v>
      </c>
      <c r="B43" s="14">
        <f>2+53/60</f>
        <v>2.883333333333333</v>
      </c>
      <c r="C43" s="14">
        <f>3+2/60</f>
        <v>3.033333333333333</v>
      </c>
      <c r="D43" s="14">
        <f>C43-B43</f>
        <v>0.1499999999999999</v>
      </c>
      <c r="E43" s="4">
        <f>D43*60</f>
        <v>8.999999999999995</v>
      </c>
      <c r="F43" s="3"/>
      <c r="G43" t="s" s="2">
        <v>27</v>
      </c>
      <c r="H43" s="15"/>
      <c r="I43" t="s" s="16">
        <v>47</v>
      </c>
      <c r="J43" s="17"/>
      <c r="K43" s="17"/>
      <c r="L43" s="17"/>
      <c r="M43" s="24"/>
      <c r="N43" s="3"/>
      <c r="O43" s="3"/>
      <c r="P43" s="3"/>
    </row>
    <row r="44" ht="15" customHeight="1">
      <c r="A44" s="13">
        <f>A43+1</f>
        <v>38</v>
      </c>
      <c r="B44" s="14">
        <f>4+5/60</f>
        <v>4.083333333333333</v>
      </c>
      <c r="C44" s="14">
        <f>4+40/60</f>
        <v>4.666666666666667</v>
      </c>
      <c r="D44" s="14">
        <f>C44-B44</f>
        <v>0.5833333333333339</v>
      </c>
      <c r="E44" s="4">
        <f>D44*60</f>
        <v>35.00000000000004</v>
      </c>
      <c r="F44" s="3"/>
      <c r="G44" t="s" s="2">
        <v>43</v>
      </c>
      <c r="H44" s="3"/>
      <c r="I44" t="s" s="26">
        <v>47</v>
      </c>
      <c r="J44" s="27"/>
      <c r="K44" s="27"/>
      <c r="L44" s="27"/>
      <c r="M44" s="3"/>
      <c r="N44" s="3"/>
      <c r="O44" s="3"/>
      <c r="P44" s="3"/>
    </row>
    <row r="45" ht="15" customHeight="1">
      <c r="A45" s="13">
        <f>A44+1</f>
        <v>39</v>
      </c>
      <c r="B45" s="14">
        <f>4+37/60</f>
        <v>4.616666666666667</v>
      </c>
      <c r="C45" s="14">
        <f>4+54/60</f>
        <v>4.9</v>
      </c>
      <c r="D45" s="14">
        <f>C45-B45</f>
        <v>0.2833333333333332</v>
      </c>
      <c r="E45" s="4">
        <f>D45*60</f>
        <v>16.99999999999999</v>
      </c>
      <c r="F45" s="3"/>
      <c r="G45" t="s" s="2">
        <v>30</v>
      </c>
      <c r="H45" s="15"/>
      <c r="I45" t="s" s="16">
        <v>48</v>
      </c>
      <c r="J45" s="17"/>
      <c r="K45" s="17"/>
      <c r="L45" s="17"/>
      <c r="M45" s="24"/>
      <c r="N45" s="3"/>
      <c r="O45" s="3"/>
      <c r="P45" s="3"/>
    </row>
    <row r="46" ht="15" customHeight="1">
      <c r="A46" s="13">
        <f>A45+1</f>
        <v>40</v>
      </c>
      <c r="B46" s="14">
        <f>5+2/60</f>
        <v>5.033333333333333</v>
      </c>
      <c r="C46" s="14">
        <f>6+12/60</f>
        <v>6.2</v>
      </c>
      <c r="D46" s="14">
        <f>C46-B46</f>
        <v>1.166666666666667</v>
      </c>
      <c r="E46" s="4">
        <f>D46*60</f>
        <v>70.00000000000001</v>
      </c>
      <c r="F46" s="3"/>
      <c r="G46" t="s" s="2">
        <v>25</v>
      </c>
      <c r="H46" s="3"/>
      <c r="I46" t="s" s="20">
        <v>48</v>
      </c>
      <c r="J46" s="21"/>
      <c r="K46" s="21"/>
      <c r="L46" s="21"/>
      <c r="M46" s="3"/>
      <c r="N46" s="3"/>
      <c r="O46" s="3"/>
      <c r="P46" s="3"/>
    </row>
    <row r="47" ht="15" customHeight="1">
      <c r="A47" s="13">
        <f>A46+1</f>
        <v>41</v>
      </c>
      <c r="B47" s="14">
        <f>7+58/60</f>
        <v>7.966666666666667</v>
      </c>
      <c r="C47" s="14">
        <f>9+6/60</f>
        <v>9.1</v>
      </c>
      <c r="D47" s="14">
        <f>C47-B47</f>
        <v>1.133333333333333</v>
      </c>
      <c r="E47" s="4">
        <f>D47*60</f>
        <v>67.99999999999997</v>
      </c>
      <c r="F47" s="3"/>
      <c r="G47" t="s" s="2">
        <v>29</v>
      </c>
      <c r="H47" s="3"/>
      <c r="I47" t="s" s="2">
        <v>48</v>
      </c>
      <c r="J47" s="3"/>
      <c r="K47" s="3"/>
      <c r="L47" s="3"/>
      <c r="M47" s="3"/>
      <c r="N47" s="3"/>
      <c r="O47" s="3"/>
      <c r="P47" s="3"/>
    </row>
    <row r="48" ht="15" customHeight="1">
      <c r="A48" s="13">
        <f>A47+1</f>
        <v>42</v>
      </c>
      <c r="B48" s="14">
        <f>11+25/60</f>
        <v>11.41666666666667</v>
      </c>
      <c r="C48" s="14">
        <f>11+28/60</f>
        <v>11.46666666666667</v>
      </c>
      <c r="D48" s="14">
        <f>C48-B48</f>
        <v>0.05000000000000071</v>
      </c>
      <c r="E48" s="4">
        <f>D48*60</f>
        <v>3.000000000000043</v>
      </c>
      <c r="F48" s="3"/>
      <c r="G48" t="s" s="2">
        <v>29</v>
      </c>
      <c r="H48" s="3"/>
      <c r="I48" t="s" s="2">
        <v>48</v>
      </c>
      <c r="J48" s="13"/>
      <c r="K48" s="13"/>
      <c r="L48" s="3"/>
      <c r="M48" s="3"/>
      <c r="N48" s="3"/>
      <c r="O48" s="3"/>
      <c r="P48" s="3"/>
    </row>
    <row r="49" ht="15" customHeight="1">
      <c r="A49" s="13">
        <f>A48+1</f>
        <v>43</v>
      </c>
      <c r="B49" s="14">
        <f>11+28/60</f>
        <v>11.46666666666667</v>
      </c>
      <c r="C49" s="14">
        <f>15+16/60</f>
        <v>15.26666666666667</v>
      </c>
      <c r="D49" s="14">
        <f>C49-B49</f>
        <v>3.800000000000001</v>
      </c>
      <c r="E49" s="4">
        <f>D49*60</f>
        <v>228.0000000000001</v>
      </c>
      <c r="F49" s="3"/>
      <c r="G49" t="s" s="2">
        <v>29</v>
      </c>
      <c r="H49" s="3"/>
      <c r="I49" t="s" s="23">
        <v>48</v>
      </c>
      <c r="J49" s="8"/>
      <c r="K49" s="8"/>
      <c r="L49" s="8"/>
      <c r="M49" s="3"/>
      <c r="N49" s="3"/>
      <c r="O49" s="3"/>
      <c r="P49" s="3"/>
    </row>
    <row r="50" ht="15" customHeight="1">
      <c r="A50" s="13">
        <f>A49+1</f>
        <v>44</v>
      </c>
      <c r="B50" s="14">
        <f>5+21/60</f>
        <v>5.35</v>
      </c>
      <c r="C50" s="14">
        <f>6+33/60</f>
        <v>6.55</v>
      </c>
      <c r="D50" s="14">
        <f>C50-B50</f>
        <v>1.2</v>
      </c>
      <c r="E50" s="4">
        <f>D50*60</f>
        <v>72.00000000000001</v>
      </c>
      <c r="F50" s="3"/>
      <c r="G50" t="s" s="2">
        <v>27</v>
      </c>
      <c r="H50" s="15"/>
      <c r="I50" t="s" s="16">
        <v>49</v>
      </c>
      <c r="J50" s="17"/>
      <c r="K50" s="17"/>
      <c r="L50" s="17"/>
      <c r="M50" s="24"/>
      <c r="N50" s="3"/>
      <c r="O50" s="3"/>
      <c r="P50" s="3"/>
    </row>
    <row r="51" ht="15" customHeight="1">
      <c r="A51" s="13">
        <f>A50+1</f>
        <v>45</v>
      </c>
      <c r="B51" s="14">
        <f>5+38/60</f>
        <v>5.633333333333333</v>
      </c>
      <c r="C51" s="14">
        <f>6+46/60</f>
        <v>6.766666666666667</v>
      </c>
      <c r="D51" s="14">
        <f>C51-B51</f>
        <v>1.133333333333334</v>
      </c>
      <c r="E51" s="4">
        <f>D51*60</f>
        <v>68.00000000000003</v>
      </c>
      <c r="F51" s="3"/>
      <c r="G51" t="s" s="2">
        <v>24</v>
      </c>
      <c r="H51" s="3"/>
      <c r="I51" t="s" s="20">
        <v>49</v>
      </c>
      <c r="J51" s="21"/>
      <c r="K51" s="21"/>
      <c r="L51" s="21"/>
      <c r="M51" s="3"/>
      <c r="N51" s="3"/>
      <c r="O51" s="3"/>
      <c r="P51" s="3"/>
    </row>
    <row r="52" ht="15" customHeight="1">
      <c r="A52" s="13">
        <f>A51+1</f>
        <v>46</v>
      </c>
      <c r="B52" s="14">
        <f t="shared" si="227" ref="B52:B53">6+23/60</f>
        <v>6.383333333333334</v>
      </c>
      <c r="C52" s="14">
        <f>7+7/60</f>
        <v>7.116666666666666</v>
      </c>
      <c r="D52" s="14">
        <f>C52-B52</f>
        <v>0.7333333333333325</v>
      </c>
      <c r="E52" s="4">
        <f>D52*60</f>
        <v>43.99999999999995</v>
      </c>
      <c r="F52" s="3"/>
      <c r="G52" t="s" s="2">
        <v>29</v>
      </c>
      <c r="H52" s="3"/>
      <c r="I52" t="s" s="2">
        <v>49</v>
      </c>
      <c r="J52" s="3"/>
      <c r="K52" s="3"/>
      <c r="L52" s="3"/>
      <c r="M52" s="3"/>
      <c r="N52" s="3"/>
      <c r="O52" s="3"/>
      <c r="P52" s="3"/>
    </row>
    <row r="53" ht="15" customHeight="1">
      <c r="A53" s="13">
        <f>A52+1</f>
        <v>47</v>
      </c>
      <c r="B53" s="14">
        <f t="shared" si="227"/>
        <v>6.383333333333334</v>
      </c>
      <c r="C53" s="14">
        <f>8+4/60</f>
        <v>8.066666666666666</v>
      </c>
      <c r="D53" s="14">
        <f>C53-B53</f>
        <v>1.683333333333333</v>
      </c>
      <c r="E53" s="4">
        <f>D53*60</f>
        <v>101</v>
      </c>
      <c r="F53" s="3"/>
      <c r="G53" t="s" s="2">
        <v>29</v>
      </c>
      <c r="H53" s="3"/>
      <c r="I53" t="s" s="23">
        <v>49</v>
      </c>
      <c r="J53" s="8"/>
      <c r="K53" s="8"/>
      <c r="L53" s="8"/>
      <c r="M53" s="3"/>
      <c r="N53" s="3"/>
      <c r="O53" s="3"/>
      <c r="P53" s="3"/>
    </row>
    <row r="54" ht="15" customHeight="1">
      <c r="A54" s="13">
        <f>A53+1</f>
        <v>48</v>
      </c>
      <c r="B54" s="14">
        <f>2+2/60</f>
        <v>2.033333333333333</v>
      </c>
      <c r="C54" s="14">
        <f>2+19/60</f>
        <v>2.316666666666666</v>
      </c>
      <c r="D54" s="14">
        <f>C54-B54</f>
        <v>0.2833333333333332</v>
      </c>
      <c r="E54" s="4">
        <f>D54*60</f>
        <v>16.99999999999999</v>
      </c>
      <c r="F54" s="3"/>
      <c r="G54" t="s" s="2">
        <v>30</v>
      </c>
      <c r="H54" s="15"/>
      <c r="I54" t="s" s="16">
        <v>50</v>
      </c>
      <c r="J54" s="17"/>
      <c r="K54" s="17"/>
      <c r="L54" s="17"/>
      <c r="M54" s="24"/>
      <c r="N54" s="3"/>
      <c r="O54" s="3"/>
      <c r="P54" s="3"/>
    </row>
    <row r="55" ht="15" customHeight="1">
      <c r="A55" s="13">
        <f>A54+1</f>
        <v>49</v>
      </c>
      <c r="B55" s="14">
        <f t="shared" si="242" ref="B55:B56">1+30/60</f>
        <v>1.5</v>
      </c>
      <c r="C55" s="14">
        <f>1+38/60</f>
        <v>1.633333333333333</v>
      </c>
      <c r="D55" s="14">
        <f>C55-B55</f>
        <v>0.1333333333333333</v>
      </c>
      <c r="E55" s="4">
        <f>D55*60</f>
        <v>7.999999999999998</v>
      </c>
      <c r="F55" s="3"/>
      <c r="G55" t="s" s="2">
        <v>29</v>
      </c>
      <c r="H55" s="3"/>
      <c r="I55" t="s" s="20">
        <v>50</v>
      </c>
      <c r="J55" s="21"/>
      <c r="K55" s="21"/>
      <c r="L55" s="21"/>
      <c r="M55" s="3"/>
      <c r="N55" s="3"/>
      <c r="O55" s="3"/>
      <c r="P55" s="3"/>
    </row>
    <row r="56" ht="15" customHeight="1">
      <c r="A56" s="13">
        <f>A55+1</f>
        <v>50</v>
      </c>
      <c r="B56" s="14">
        <f t="shared" si="242"/>
        <v>1.5</v>
      </c>
      <c r="C56" s="14">
        <f>5+28/60</f>
        <v>5.466666666666667</v>
      </c>
      <c r="D56" s="14">
        <f>C56-B56</f>
        <v>3.966666666666667</v>
      </c>
      <c r="E56" s="4">
        <f>D56*60</f>
        <v>238</v>
      </c>
      <c r="F56" s="3"/>
      <c r="G56" t="s" s="2">
        <v>29</v>
      </c>
      <c r="H56" s="3"/>
      <c r="I56" t="s" s="2">
        <v>50</v>
      </c>
      <c r="J56" s="3"/>
      <c r="K56" s="3"/>
      <c r="L56" s="3"/>
      <c r="M56" s="3"/>
      <c r="N56" s="3"/>
      <c r="O56" s="3"/>
      <c r="P56" s="3"/>
    </row>
    <row r="57" ht="15" customHeight="1">
      <c r="A57" s="13">
        <f>A56+1</f>
        <v>51</v>
      </c>
      <c r="B57" s="14">
        <f>18+17/60</f>
        <v>18.28333333333333</v>
      </c>
      <c r="C57" s="14">
        <f>19+45/60</f>
        <v>19.75</v>
      </c>
      <c r="D57" s="14">
        <f>C57-B57</f>
        <v>1.466666666666665</v>
      </c>
      <c r="E57" s="4">
        <f>D57*60</f>
        <v>87.9999999999999</v>
      </c>
      <c r="F57" s="3"/>
      <c r="G57" t="s" s="2">
        <v>25</v>
      </c>
      <c r="H57" s="3"/>
      <c r="I57" t="s" s="2">
        <v>50</v>
      </c>
      <c r="J57" s="3"/>
      <c r="K57" s="3"/>
      <c r="L57" s="3"/>
      <c r="M57" s="3"/>
      <c r="N57" s="3"/>
      <c r="O57" s="3"/>
      <c r="P57" s="3"/>
    </row>
    <row r="58" ht="15" customHeight="1">
      <c r="A58" s="3"/>
      <c r="B58" s="14"/>
      <c r="C58" s="1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ht="15" customHeight="1">
      <c r="A59" s="3"/>
      <c r="B59" s="14"/>
      <c r="C59" s="1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ht="15" customHeight="1">
      <c r="A60" s="3"/>
      <c r="B60" s="14"/>
      <c r="C60" s="1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ht="15" customHeight="1">
      <c r="A61" s="3"/>
      <c r="B61" s="14"/>
      <c r="C61" s="1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ht="15" customHeight="1">
      <c r="A62" s="3"/>
      <c r="B62" s="14"/>
      <c r="C62" s="1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ht="15" customHeight="1">
      <c r="A63" s="3"/>
      <c r="B63" s="14"/>
      <c r="C63" s="1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ht="15" customHeight="1">
      <c r="A64" s="3"/>
      <c r="B64" s="14"/>
      <c r="C64" s="1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ht="15" customHeight="1">
      <c r="A65" s="3"/>
      <c r="B65" s="14"/>
      <c r="C65" s="1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