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tz/Documents/Bristol/Thesis/Maya2OpenSim/SI/"/>
    </mc:Choice>
  </mc:AlternateContent>
  <xr:revisionPtr revIDLastSave="0" documentId="13_ncr:1_{59765E97-4FBC-F047-8B9A-B4C2873D3FC4}" xr6:coauthVersionLast="47" xr6:coauthVersionMax="47" xr10:uidLastSave="{00000000-0000-0000-0000-000000000000}"/>
  <bookViews>
    <workbookView xWindow="0" yWindow="460" windowWidth="33600" windowHeight="20540" xr2:uid="{00000000-000D-0000-FFFF-FFFF00000000}"/>
  </bookViews>
  <sheets>
    <sheet name="Model parameter estimates" sheetId="1" r:id="rId1"/>
    <sheet name="OpenSim muscle parame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5" i="2" s="1"/>
  <c r="D24" i="1"/>
  <c r="D27" i="1" s="1"/>
  <c r="E13" i="1"/>
  <c r="F5" i="2" s="1"/>
  <c r="E24" i="1"/>
  <c r="E27" i="1"/>
  <c r="G11" i="2" s="1"/>
  <c r="F13" i="1"/>
  <c r="I5" i="2" s="1"/>
  <c r="I20" i="2" s="1"/>
  <c r="F24" i="1"/>
  <c r="F27" i="1"/>
  <c r="H11" i="2" s="1"/>
  <c r="I11" i="2"/>
  <c r="G13" i="1"/>
  <c r="J5" i="2" s="1"/>
  <c r="G24" i="1"/>
  <c r="G27" i="1" s="1"/>
  <c r="H13" i="1"/>
  <c r="K5" i="2" s="1"/>
  <c r="H24" i="1"/>
  <c r="H27" i="1" s="1"/>
  <c r="I13" i="1"/>
  <c r="L5" i="2"/>
  <c r="I24" i="1"/>
  <c r="I27" i="1" s="1"/>
  <c r="M5" i="2"/>
  <c r="N5" i="2"/>
  <c r="J13" i="1"/>
  <c r="O5" i="2" s="1"/>
  <c r="J24" i="1"/>
  <c r="J27" i="1" s="1"/>
  <c r="P5" i="2"/>
  <c r="K13" i="1"/>
  <c r="Q5" i="2"/>
  <c r="K24" i="1"/>
  <c r="K27" i="1" s="1"/>
  <c r="L13" i="1"/>
  <c r="R5" i="2" s="1"/>
  <c r="L24" i="1"/>
  <c r="L27" i="1"/>
  <c r="R11" i="2" s="1"/>
  <c r="S5" i="2"/>
  <c r="S11" i="2"/>
  <c r="M13" i="1"/>
  <c r="T5" i="2" s="1"/>
  <c r="M24" i="1"/>
  <c r="M27" i="1" s="1"/>
  <c r="N13" i="1"/>
  <c r="U5" i="2" s="1"/>
  <c r="N24" i="1"/>
  <c r="N27" i="1" s="1"/>
  <c r="O13" i="1"/>
  <c r="V5" i="2"/>
  <c r="O24" i="1"/>
  <c r="O27" i="1" s="1"/>
  <c r="P13" i="1"/>
  <c r="W5" i="2" s="1"/>
  <c r="P24" i="1"/>
  <c r="P27" i="1"/>
  <c r="W11" i="2"/>
  <c r="Q13" i="1"/>
  <c r="X5" i="2" s="1"/>
  <c r="Q24" i="1"/>
  <c r="Q27" i="1" s="1"/>
  <c r="R13" i="1"/>
  <c r="Y5" i="2" s="1"/>
  <c r="R24" i="1"/>
  <c r="R27" i="1" s="1"/>
  <c r="S13" i="1"/>
  <c r="Z5" i="2"/>
  <c r="S24" i="1"/>
  <c r="S27" i="1" s="1"/>
  <c r="T13" i="1"/>
  <c r="AB5" i="2" s="1"/>
  <c r="T24" i="1"/>
  <c r="T27" i="1"/>
  <c r="AB11" i="2" s="1"/>
  <c r="AA11" i="2"/>
  <c r="U13" i="1"/>
  <c r="AC5" i="2" s="1"/>
  <c r="U24" i="1"/>
  <c r="U27" i="1"/>
  <c r="AC11" i="2" s="1"/>
  <c r="V13" i="1"/>
  <c r="AD5" i="2"/>
  <c r="V24" i="1"/>
  <c r="V27" i="1" s="1"/>
  <c r="W13" i="1"/>
  <c r="AE5" i="2" s="1"/>
  <c r="W24" i="1"/>
  <c r="W27" i="1"/>
  <c r="AE11" i="2" s="1"/>
  <c r="X13" i="1"/>
  <c r="AF5" i="2"/>
  <c r="X24" i="1"/>
  <c r="X27" i="1" s="1"/>
  <c r="Y13" i="1"/>
  <c r="AG5" i="2" s="1"/>
  <c r="AG20" i="2" s="1"/>
  <c r="Y24" i="1"/>
  <c r="Y27" i="1"/>
  <c r="AG11" i="2" s="1"/>
  <c r="Z13" i="1"/>
  <c r="AH5" i="2"/>
  <c r="Z24" i="1"/>
  <c r="Z27" i="1" s="1"/>
  <c r="AA13" i="1"/>
  <c r="AI5" i="2" s="1"/>
  <c r="AA24" i="1"/>
  <c r="AA27" i="1"/>
  <c r="AI11" i="2" s="1"/>
  <c r="AB13" i="1"/>
  <c r="AJ5" i="2"/>
  <c r="AJ11" i="2"/>
  <c r="AC13" i="1"/>
  <c r="AK5" i="2"/>
  <c r="AK11" i="2"/>
  <c r="AD13" i="1"/>
  <c r="AL5" i="2"/>
  <c r="AL11" i="2"/>
  <c r="AE13" i="1"/>
  <c r="AM5" i="2"/>
  <c r="AM11" i="2"/>
  <c r="D20" i="1"/>
  <c r="D8" i="2" s="1"/>
  <c r="E20" i="1"/>
  <c r="F8" i="2" s="1"/>
  <c r="E8" i="2"/>
  <c r="G8" i="2"/>
  <c r="G21" i="2" s="1"/>
  <c r="F20" i="1"/>
  <c r="H8" i="2" s="1"/>
  <c r="I8" i="2"/>
  <c r="G20" i="1"/>
  <c r="J8" i="2" s="1"/>
  <c r="H20" i="1"/>
  <c r="K8" i="2" s="1"/>
  <c r="I20" i="1"/>
  <c r="N8" i="2" s="1"/>
  <c r="M8" i="2"/>
  <c r="J20" i="1"/>
  <c r="O8" i="2" s="1"/>
  <c r="P8" i="2"/>
  <c r="K20" i="1"/>
  <c r="Q8" i="2" s="1"/>
  <c r="L20" i="1"/>
  <c r="R8" i="2" s="1"/>
  <c r="S8" i="2"/>
  <c r="M20" i="1"/>
  <c r="T8" i="2" s="1"/>
  <c r="N20" i="1"/>
  <c r="U8" i="2" s="1"/>
  <c r="O20" i="1"/>
  <c r="V8" i="2" s="1"/>
  <c r="P20" i="1"/>
  <c r="W8" i="2" s="1"/>
  <c r="Q20" i="1"/>
  <c r="X8" i="2" s="1"/>
  <c r="R20" i="1"/>
  <c r="Y8" i="2" s="1"/>
  <c r="S20" i="1"/>
  <c r="Z8" i="2"/>
  <c r="T20" i="1"/>
  <c r="AA8" i="2"/>
  <c r="AB8" i="2"/>
  <c r="AB21" i="2" s="1"/>
  <c r="U20" i="1"/>
  <c r="AC8" i="2"/>
  <c r="AC21" i="2" s="1"/>
  <c r="V20" i="1"/>
  <c r="AD8" i="2"/>
  <c r="W20" i="1"/>
  <c r="AE8" i="2" s="1"/>
  <c r="X20" i="1"/>
  <c r="X21" i="1" s="1"/>
  <c r="Y20" i="1"/>
  <c r="AG8" i="2" s="1"/>
  <c r="AG21" i="2" s="1"/>
  <c r="Z20" i="1"/>
  <c r="AH8" i="2" s="1"/>
  <c r="AA20" i="1"/>
  <c r="AI8" i="2" s="1"/>
  <c r="AB20" i="1"/>
  <c r="AJ8" i="2" s="1"/>
  <c r="AJ21" i="2" s="1"/>
  <c r="AC20" i="1"/>
  <c r="AK8" i="2"/>
  <c r="AD20" i="1"/>
  <c r="AL8" i="2"/>
  <c r="AE20" i="1"/>
  <c r="AM8" i="2" s="1"/>
  <c r="AM21" i="2" s="1"/>
  <c r="D6" i="1"/>
  <c r="D2" i="2" s="1"/>
  <c r="E6" i="1"/>
  <c r="E2" i="2" s="1"/>
  <c r="F2" i="2"/>
  <c r="G2" i="2"/>
  <c r="F6" i="1"/>
  <c r="H2" i="2" s="1"/>
  <c r="I2" i="2"/>
  <c r="G6" i="1"/>
  <c r="J2" i="2"/>
  <c r="H6" i="1"/>
  <c r="K2" i="2" s="1"/>
  <c r="I6" i="1"/>
  <c r="N2" i="2" s="1"/>
  <c r="M2" i="2"/>
  <c r="J6" i="1"/>
  <c r="O2" i="2"/>
  <c r="P2" i="2"/>
  <c r="K6" i="1"/>
  <c r="Q2" i="2" s="1"/>
  <c r="L6" i="1"/>
  <c r="R2" i="2"/>
  <c r="R19" i="2" s="1"/>
  <c r="S2" i="2"/>
  <c r="S19" i="2"/>
  <c r="M6" i="1"/>
  <c r="T2" i="2" s="1"/>
  <c r="N6" i="1"/>
  <c r="U2" i="2"/>
  <c r="O6" i="1"/>
  <c r="V2" i="2"/>
  <c r="P6" i="1"/>
  <c r="W2" i="2" s="1"/>
  <c r="Q6" i="1"/>
  <c r="X2" i="2" s="1"/>
  <c r="R6" i="1"/>
  <c r="Y2" i="2" s="1"/>
  <c r="S6" i="1"/>
  <c r="Z2" i="2" s="1"/>
  <c r="T6" i="1"/>
  <c r="AB2" i="2" s="1"/>
  <c r="AB19" i="2" s="1"/>
  <c r="AA2" i="2"/>
  <c r="AA19" i="2" s="1"/>
  <c r="U6" i="1"/>
  <c r="AC2" i="2" s="1"/>
  <c r="V6" i="1"/>
  <c r="AD2" i="2"/>
  <c r="W6" i="1"/>
  <c r="AE2" i="2" s="1"/>
  <c r="AE19" i="2" s="1"/>
  <c r="X6" i="1"/>
  <c r="AF2" i="2"/>
  <c r="Y6" i="1"/>
  <c r="AG2" i="2"/>
  <c r="Z6" i="1"/>
  <c r="AH2" i="2" s="1"/>
  <c r="AA6" i="1"/>
  <c r="AA7" i="1" s="1"/>
  <c r="AB6" i="1"/>
  <c r="AJ2" i="2" s="1"/>
  <c r="AJ19" i="2" s="1"/>
  <c r="AC6" i="1"/>
  <c r="AK2" i="2" s="1"/>
  <c r="AK19" i="2" s="1"/>
  <c r="AD6" i="1"/>
  <c r="AL2" i="2"/>
  <c r="AL19" i="2" s="1"/>
  <c r="AE6" i="1"/>
  <c r="AM2" i="2" s="1"/>
  <c r="AB5" i="1"/>
  <c r="AJ3" i="2" s="1"/>
  <c r="AC5" i="1"/>
  <c r="AK3" i="2"/>
  <c r="AD5" i="1"/>
  <c r="AL3" i="2"/>
  <c r="AE5" i="1"/>
  <c r="AM3" i="2"/>
  <c r="AB12" i="1"/>
  <c r="AJ6" i="2" s="1"/>
  <c r="AC12" i="1"/>
  <c r="AK6" i="2"/>
  <c r="AD12" i="1"/>
  <c r="AL6" i="2"/>
  <c r="AE12" i="1"/>
  <c r="AM6" i="2"/>
  <c r="AB19" i="1"/>
  <c r="AJ9" i="2" s="1"/>
  <c r="AC19" i="1"/>
  <c r="AK9" i="2"/>
  <c r="AD19" i="1"/>
  <c r="AL9" i="2"/>
  <c r="AE19" i="1"/>
  <c r="AM9" i="2"/>
  <c r="AJ12" i="2"/>
  <c r="AK12" i="2"/>
  <c r="AL12" i="2"/>
  <c r="AM12" i="2"/>
  <c r="E7" i="1"/>
  <c r="F7" i="1"/>
  <c r="G7" i="1"/>
  <c r="H7" i="1"/>
  <c r="I7" i="1"/>
  <c r="J7" i="1"/>
  <c r="K7" i="1"/>
  <c r="L7" i="1"/>
  <c r="M7" i="1"/>
  <c r="N7" i="1"/>
  <c r="O7" i="1"/>
  <c r="P7" i="1"/>
  <c r="Q7" i="1"/>
  <c r="S7" i="1"/>
  <c r="U7" i="1"/>
  <c r="V7" i="1"/>
  <c r="W7" i="1"/>
  <c r="X7" i="1"/>
  <c r="Y7" i="1"/>
  <c r="Z7" i="1"/>
  <c r="AC7" i="1"/>
  <c r="AD7" i="1"/>
  <c r="AE7" i="1"/>
  <c r="D14" i="1"/>
  <c r="AG14" i="1" s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Z21" i="1"/>
  <c r="AA21" i="1"/>
  <c r="AB21" i="1"/>
  <c r="AC21" i="1"/>
  <c r="AD21" i="1"/>
  <c r="AE21" i="1"/>
  <c r="E28" i="1"/>
  <c r="F28" i="1"/>
  <c r="L28" i="1"/>
  <c r="P28" i="1"/>
  <c r="T28" i="1"/>
  <c r="U28" i="1"/>
  <c r="W28" i="1"/>
  <c r="Y28" i="1"/>
  <c r="AA28" i="1"/>
  <c r="AE4" i="1"/>
  <c r="AD4" i="1"/>
  <c r="AC4" i="1"/>
  <c r="AB4" i="1"/>
  <c r="AE11" i="1"/>
  <c r="AD11" i="1"/>
  <c r="AC11" i="1"/>
  <c r="AB11" i="1"/>
  <c r="AB18" i="1"/>
  <c r="AC18" i="1"/>
  <c r="AD18" i="1"/>
  <c r="AE18" i="1"/>
  <c r="T5" i="1"/>
  <c r="AB3" i="2" s="1"/>
  <c r="T12" i="1"/>
  <c r="AB6" i="2" s="1"/>
  <c r="T19" i="1"/>
  <c r="AB9" i="2"/>
  <c r="T26" i="1"/>
  <c r="AB12" i="2" s="1"/>
  <c r="AA12" i="2"/>
  <c r="AA9" i="2"/>
  <c r="AA6" i="2"/>
  <c r="V5" i="1"/>
  <c r="AD3" i="2"/>
  <c r="W5" i="1"/>
  <c r="AE3" i="2" s="1"/>
  <c r="X5" i="1"/>
  <c r="AF3" i="2" s="1"/>
  <c r="Y5" i="1"/>
  <c r="AG3" i="2" s="1"/>
  <c r="Z5" i="1"/>
  <c r="AH3" i="2"/>
  <c r="AA5" i="1"/>
  <c r="AI3" i="2" s="1"/>
  <c r="V12" i="1"/>
  <c r="AD6" i="2" s="1"/>
  <c r="W12" i="1"/>
  <c r="AE6" i="2" s="1"/>
  <c r="X12" i="1"/>
  <c r="AF6" i="2"/>
  <c r="Y12" i="1"/>
  <c r="AG6" i="2" s="1"/>
  <c r="Z12" i="1"/>
  <c r="AH6" i="2" s="1"/>
  <c r="AA12" i="1"/>
  <c r="AI6" i="2" s="1"/>
  <c r="V19" i="1"/>
  <c r="AD9" i="2"/>
  <c r="W19" i="1"/>
  <c r="AE9" i="2" s="1"/>
  <c r="X19" i="1"/>
  <c r="AF9" i="2" s="1"/>
  <c r="Y19" i="1"/>
  <c r="AG9" i="2" s="1"/>
  <c r="Z19" i="1"/>
  <c r="AH9" i="2"/>
  <c r="AA19" i="1"/>
  <c r="AI9" i="2" s="1"/>
  <c r="V26" i="1"/>
  <c r="AD12" i="2" s="1"/>
  <c r="W26" i="1"/>
  <c r="AE12" i="2" s="1"/>
  <c r="X26" i="1"/>
  <c r="AF12" i="2"/>
  <c r="Y26" i="1"/>
  <c r="AG12" i="2" s="1"/>
  <c r="Z26" i="1"/>
  <c r="AH12" i="2" s="1"/>
  <c r="AA26" i="1"/>
  <c r="AI12" i="2" s="1"/>
  <c r="U26" i="1"/>
  <c r="AC12" i="2"/>
  <c r="U19" i="1"/>
  <c r="AC9" i="2" s="1"/>
  <c r="U12" i="1"/>
  <c r="AC6" i="2" s="1"/>
  <c r="U5" i="1"/>
  <c r="AC3" i="2" s="1"/>
  <c r="N5" i="1"/>
  <c r="U3" i="2"/>
  <c r="O5" i="1"/>
  <c r="V3" i="2" s="1"/>
  <c r="P5" i="1"/>
  <c r="W3" i="2" s="1"/>
  <c r="Q5" i="1"/>
  <c r="X3" i="2" s="1"/>
  <c r="R5" i="1"/>
  <c r="Y3" i="2"/>
  <c r="S5" i="1"/>
  <c r="Z3" i="2" s="1"/>
  <c r="N12" i="1"/>
  <c r="U6" i="2" s="1"/>
  <c r="O12" i="1"/>
  <c r="V6" i="2" s="1"/>
  <c r="P12" i="1"/>
  <c r="W6" i="2"/>
  <c r="Q12" i="1"/>
  <c r="X6" i="2" s="1"/>
  <c r="R12" i="1"/>
  <c r="Y6" i="2" s="1"/>
  <c r="S12" i="1"/>
  <c r="Z6" i="2" s="1"/>
  <c r="N19" i="1"/>
  <c r="U9" i="2"/>
  <c r="O19" i="1"/>
  <c r="V9" i="2" s="1"/>
  <c r="P19" i="1"/>
  <c r="W9" i="2" s="1"/>
  <c r="Q19" i="1"/>
  <c r="X9" i="2" s="1"/>
  <c r="R19" i="1"/>
  <c r="Y9" i="2"/>
  <c r="S19" i="1"/>
  <c r="Z9" i="2" s="1"/>
  <c r="N26" i="1"/>
  <c r="U12" i="2" s="1"/>
  <c r="O26" i="1"/>
  <c r="V12" i="2" s="1"/>
  <c r="P26" i="1"/>
  <c r="W12" i="2"/>
  <c r="Q26" i="1"/>
  <c r="X12" i="2" s="1"/>
  <c r="R26" i="1"/>
  <c r="Y12" i="2" s="1"/>
  <c r="S26" i="1"/>
  <c r="Z12" i="2" s="1"/>
  <c r="M26" i="1"/>
  <c r="T12" i="2"/>
  <c r="M19" i="1"/>
  <c r="T9" i="2" s="1"/>
  <c r="M12" i="1"/>
  <c r="T6" i="2" s="1"/>
  <c r="M5" i="1"/>
  <c r="T3" i="2" s="1"/>
  <c r="L5" i="1"/>
  <c r="S3" i="2"/>
  <c r="L12" i="1"/>
  <c r="R6" i="2" s="1"/>
  <c r="L19" i="1"/>
  <c r="S9" i="2" s="1"/>
  <c r="L26" i="1"/>
  <c r="S12" i="2" s="1"/>
  <c r="K26" i="1"/>
  <c r="Q12" i="2"/>
  <c r="K19" i="1"/>
  <c r="Q9" i="2" s="1"/>
  <c r="K12" i="1"/>
  <c r="Q6" i="2" s="1"/>
  <c r="R12" i="2"/>
  <c r="K5" i="1"/>
  <c r="Q3" i="2"/>
  <c r="R3" i="2"/>
  <c r="J26" i="1"/>
  <c r="P12" i="2" s="1"/>
  <c r="O12" i="2"/>
  <c r="J19" i="1"/>
  <c r="O9" i="2" s="1"/>
  <c r="P9" i="2"/>
  <c r="J12" i="1"/>
  <c r="O6" i="2" s="1"/>
  <c r="P6" i="2"/>
  <c r="J5" i="1"/>
  <c r="O3" i="2" s="1"/>
  <c r="P3" i="2"/>
  <c r="I26" i="1"/>
  <c r="M12" i="2"/>
  <c r="N12" i="2"/>
  <c r="L12" i="2"/>
  <c r="F26" i="1"/>
  <c r="I12" i="2" s="1"/>
  <c r="H12" i="2"/>
  <c r="E19" i="1"/>
  <c r="E9" i="2" s="1"/>
  <c r="F9" i="2"/>
  <c r="G9" i="2"/>
  <c r="F19" i="1"/>
  <c r="I9" i="2"/>
  <c r="H9" i="2"/>
  <c r="F12" i="1"/>
  <c r="I6" i="2" s="1"/>
  <c r="E12" i="1"/>
  <c r="G6" i="2" s="1"/>
  <c r="F6" i="2"/>
  <c r="E6" i="2"/>
  <c r="F5" i="1"/>
  <c r="H3" i="2" s="1"/>
  <c r="I3" i="2"/>
  <c r="I5" i="1"/>
  <c r="M3" i="2"/>
  <c r="N3" i="2"/>
  <c r="I12" i="1"/>
  <c r="M6" i="2"/>
  <c r="N6" i="2"/>
  <c r="I19" i="1"/>
  <c r="M9" i="2" s="1"/>
  <c r="L6" i="2"/>
  <c r="L3" i="2"/>
  <c r="H5" i="1"/>
  <c r="K3" i="2" s="1"/>
  <c r="H12" i="1"/>
  <c r="K6" i="2" s="1"/>
  <c r="H19" i="1"/>
  <c r="K9" i="2"/>
  <c r="H26" i="1"/>
  <c r="K12" i="2" s="1"/>
  <c r="G26" i="1"/>
  <c r="J12" i="2" s="1"/>
  <c r="G19" i="1"/>
  <c r="J9" i="2" s="1"/>
  <c r="G12" i="1"/>
  <c r="J6" i="2"/>
  <c r="G5" i="1"/>
  <c r="J3" i="2" s="1"/>
  <c r="E26" i="1"/>
  <c r="F12" i="2" s="1"/>
  <c r="G12" i="2"/>
  <c r="D26" i="1"/>
  <c r="D12" i="2"/>
  <c r="D19" i="1"/>
  <c r="D9" i="2" s="1"/>
  <c r="D12" i="1"/>
  <c r="D6" i="2" s="1"/>
  <c r="E5" i="1"/>
  <c r="G3" i="2" s="1"/>
  <c r="D5" i="1"/>
  <c r="D3" i="2" s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D11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D4" i="1"/>
  <c r="AA21" i="2" l="1"/>
  <c r="R21" i="2"/>
  <c r="AG19" i="2"/>
  <c r="I19" i="2"/>
  <c r="I21" i="2"/>
  <c r="W19" i="2"/>
  <c r="AK20" i="2"/>
  <c r="AM19" i="2"/>
  <c r="AE21" i="2"/>
  <c r="S21" i="2"/>
  <c r="AM20" i="2"/>
  <c r="W21" i="2"/>
  <c r="S20" i="2"/>
  <c r="AK21" i="2"/>
  <c r="AB20" i="2"/>
  <c r="AL20" i="2"/>
  <c r="W20" i="2"/>
  <c r="AL21" i="2"/>
  <c r="AJ20" i="2"/>
  <c r="R20" i="2"/>
  <c r="I28" i="1"/>
  <c r="N11" i="2"/>
  <c r="N21" i="2" s="1"/>
  <c r="L11" i="2"/>
  <c r="M11" i="2"/>
  <c r="M21" i="2" s="1"/>
  <c r="S28" i="1"/>
  <c r="Z11" i="2"/>
  <c r="Z21" i="2" s="1"/>
  <c r="AH11" i="2"/>
  <c r="AH20" i="2" s="1"/>
  <c r="Z28" i="1"/>
  <c r="AC20" i="2"/>
  <c r="R28" i="1"/>
  <c r="Y11" i="2"/>
  <c r="Y19" i="2" s="1"/>
  <c r="V11" i="2"/>
  <c r="V19" i="2" s="1"/>
  <c r="O28" i="1"/>
  <c r="J28" i="1"/>
  <c r="P11" i="2"/>
  <c r="P19" i="2" s="1"/>
  <c r="O11" i="2"/>
  <c r="O19" i="2" s="1"/>
  <c r="AC19" i="2"/>
  <c r="K11" i="2"/>
  <c r="K20" i="2" s="1"/>
  <c r="H28" i="1"/>
  <c r="O20" i="2"/>
  <c r="G28" i="1"/>
  <c r="J11" i="2"/>
  <c r="J19" i="2" s="1"/>
  <c r="Q11" i="2"/>
  <c r="Q20" i="2" s="1"/>
  <c r="K28" i="1"/>
  <c r="AI21" i="2"/>
  <c r="AF11" i="2"/>
  <c r="AF19" i="2" s="1"/>
  <c r="X28" i="1"/>
  <c r="L20" i="2"/>
  <c r="AI20" i="2"/>
  <c r="H19" i="2"/>
  <c r="AE20" i="2"/>
  <c r="Q28" i="1"/>
  <c r="X11" i="2"/>
  <c r="X19" i="2" s="1"/>
  <c r="N20" i="2"/>
  <c r="D28" i="1"/>
  <c r="D11" i="2"/>
  <c r="D19" i="2" s="1"/>
  <c r="M28" i="1"/>
  <c r="T11" i="2"/>
  <c r="T20" i="2" s="1"/>
  <c r="G19" i="2"/>
  <c r="Q21" i="2"/>
  <c r="H21" i="2"/>
  <c r="AD11" i="2"/>
  <c r="AD21" i="2" s="1"/>
  <c r="V28" i="1"/>
  <c r="U11" i="2"/>
  <c r="U20" i="2" s="1"/>
  <c r="N28" i="1"/>
  <c r="S6" i="2"/>
  <c r="L8" i="2"/>
  <c r="G5" i="2"/>
  <c r="G20" i="2" s="1"/>
  <c r="E5" i="2"/>
  <c r="AI2" i="2"/>
  <c r="AI19" i="2" s="1"/>
  <c r="L2" i="2"/>
  <c r="AF8" i="2"/>
  <c r="AA5" i="2"/>
  <c r="AA20" i="2" s="1"/>
  <c r="E3" i="2"/>
  <c r="L9" i="2"/>
  <c r="F11" i="2"/>
  <c r="F20" i="2" s="1"/>
  <c r="F3" i="2"/>
  <c r="N9" i="2"/>
  <c r="H6" i="2"/>
  <c r="AB7" i="1"/>
  <c r="T7" i="1"/>
  <c r="D7" i="1"/>
  <c r="E12" i="2"/>
  <c r="R9" i="2"/>
  <c r="AA3" i="2"/>
  <c r="Y21" i="1"/>
  <c r="AG21" i="1" s="1"/>
  <c r="H5" i="2"/>
  <c r="H20" i="2" s="1"/>
  <c r="R7" i="1"/>
  <c r="E11" i="2"/>
  <c r="E21" i="2" s="1"/>
  <c r="L21" i="2" l="1"/>
  <c r="Y21" i="2"/>
  <c r="M19" i="2"/>
  <c r="M20" i="2"/>
  <c r="L19" i="2"/>
  <c r="D20" i="2"/>
  <c r="P20" i="2"/>
  <c r="AF21" i="2"/>
  <c r="P21" i="2"/>
  <c r="Z20" i="2"/>
  <c r="V20" i="2"/>
  <c r="AF20" i="2"/>
  <c r="Y20" i="2"/>
  <c r="F21" i="2"/>
  <c r="X21" i="2"/>
  <c r="N19" i="2"/>
  <c r="X20" i="2"/>
  <c r="U21" i="2"/>
  <c r="AH19" i="2"/>
  <c r="K19" i="2"/>
  <c r="AG28" i="1"/>
  <c r="AO8" i="2"/>
  <c r="AO2" i="2"/>
  <c r="T21" i="2"/>
  <c r="O21" i="2"/>
  <c r="K21" i="2"/>
  <c r="E19" i="2"/>
  <c r="E20" i="2"/>
  <c r="T19" i="2"/>
  <c r="J20" i="2"/>
  <c r="D21" i="2"/>
  <c r="Q19" i="2"/>
  <c r="Z19" i="2"/>
  <c r="J21" i="2"/>
  <c r="AO5" i="2"/>
  <c r="AO11" i="2"/>
  <c r="F19" i="2"/>
  <c r="AG7" i="1"/>
  <c r="AD19" i="2"/>
  <c r="AD20" i="2"/>
  <c r="V21" i="2"/>
  <c r="AH21" i="2"/>
  <c r="U19" i="2"/>
  <c r="AO19" i="2" l="1"/>
  <c r="AP20" i="2"/>
  <c r="AR20" i="2"/>
  <c r="AQ19" i="2"/>
  <c r="AR19" i="2"/>
  <c r="AQ20" i="2"/>
  <c r="AP21" i="2"/>
  <c r="AQ21" i="2"/>
  <c r="AO21" i="2"/>
  <c r="AP19" i="2"/>
  <c r="AR21" i="2"/>
  <c r="AO20" i="2"/>
</calcChain>
</file>

<file path=xl/sharedStrings.xml><?xml version="1.0" encoding="utf-8"?>
<sst xmlns="http://schemas.openxmlformats.org/spreadsheetml/2006/main" count="130" uniqueCount="85">
  <si>
    <t>Alpha shape centroid</t>
  </si>
  <si>
    <t>Convex hull centroid</t>
  </si>
  <si>
    <t>Arithmethic centroid</t>
  </si>
  <si>
    <t>ADD</t>
  </si>
  <si>
    <t>AMB</t>
  </si>
  <si>
    <t>CFB</t>
  </si>
  <si>
    <t>CFL</t>
  </si>
  <si>
    <t>EDL</t>
  </si>
  <si>
    <t>FB</t>
  </si>
  <si>
    <t>FL</t>
  </si>
  <si>
    <t>ISTR</t>
  </si>
  <si>
    <t>PIFE</t>
  </si>
  <si>
    <t>PIFI</t>
  </si>
  <si>
    <t>IF</t>
  </si>
  <si>
    <t>IT</t>
  </si>
  <si>
    <t>FMT</t>
  </si>
  <si>
    <t>PIT</t>
  </si>
  <si>
    <t>ILFB</t>
  </si>
  <si>
    <t>FTE</t>
  </si>
  <si>
    <t>FTI1</t>
  </si>
  <si>
    <t>FTI2</t>
  </si>
  <si>
    <t>FTI3</t>
  </si>
  <si>
    <t>GAST</t>
  </si>
  <si>
    <t>PP</t>
  </si>
  <si>
    <t>FDL</t>
  </si>
  <si>
    <t>FHL</t>
  </si>
  <si>
    <t>TA</t>
  </si>
  <si>
    <r>
      <rPr>
        <b/>
        <i/>
        <sz val="11"/>
        <color theme="1"/>
        <rFont val="Calibri"/>
        <family val="2"/>
        <scheme val="minor"/>
      </rPr>
      <t>Euparkeria</t>
    </r>
    <r>
      <rPr>
        <b/>
        <sz val="11"/>
        <color theme="1"/>
        <rFont val="Calibri"/>
        <family val="2"/>
        <scheme val="minor"/>
      </rPr>
      <t xml:space="preserve"> muscle parameters (Sauria EPB)</t>
    </r>
  </si>
  <si>
    <r>
      <t>F</t>
    </r>
    <r>
      <rPr>
        <vertAlign val="subscript"/>
        <sz val="11"/>
        <color theme="1"/>
        <rFont val="Calibri"/>
        <family val="2"/>
        <scheme val="minor"/>
      </rPr>
      <t>max</t>
    </r>
  </si>
  <si>
    <r>
      <t>M</t>
    </r>
    <r>
      <rPr>
        <vertAlign val="subscript"/>
        <sz val="11"/>
        <color theme="1"/>
        <rFont val="Calibri"/>
        <family val="2"/>
        <scheme val="minor"/>
      </rPr>
      <t>muscle</t>
    </r>
    <r>
      <rPr>
        <sz val="11"/>
        <color theme="1"/>
        <rFont val="Calibri"/>
        <family val="2"/>
        <scheme val="minor"/>
      </rPr>
      <t>*cos(θ)/M</t>
    </r>
    <r>
      <rPr>
        <vertAlign val="subscript"/>
        <sz val="11"/>
        <color theme="1"/>
        <rFont val="Calibri"/>
        <family val="2"/>
        <scheme val="minor"/>
      </rPr>
      <t>body</t>
    </r>
  </si>
  <si>
    <r>
      <t>L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/M</t>
    </r>
    <r>
      <rPr>
        <vertAlign val="subscript"/>
        <sz val="11"/>
        <color theme="1"/>
        <rFont val="Calibri"/>
        <family val="2"/>
        <scheme val="minor"/>
      </rPr>
      <t>body</t>
    </r>
    <r>
      <rPr>
        <vertAlign val="superscript"/>
        <sz val="11"/>
        <color theme="1"/>
        <rFont val="Calibri"/>
        <family val="2"/>
        <scheme val="minor"/>
      </rPr>
      <t>0.33</t>
    </r>
  </si>
  <si>
    <r>
      <t>L</t>
    </r>
    <r>
      <rPr>
        <vertAlign val="subscript"/>
        <sz val="11"/>
        <color theme="1"/>
        <rFont val="Calibri"/>
        <family val="2"/>
        <scheme val="minor"/>
      </rPr>
      <t>O</t>
    </r>
  </si>
  <si>
    <r>
      <t>M</t>
    </r>
    <r>
      <rPr>
        <vertAlign val="subscript"/>
        <sz val="11"/>
        <color theme="1"/>
        <rFont val="Calibri"/>
        <family val="2"/>
        <scheme val="minor"/>
      </rPr>
      <t>muscle</t>
    </r>
    <r>
      <rPr>
        <sz val="11"/>
        <color theme="1"/>
        <rFont val="Calibri"/>
        <family val="2"/>
        <scheme val="minor"/>
      </rPr>
      <t/>
    </r>
  </si>
  <si>
    <r>
      <t>F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/BW</t>
    </r>
  </si>
  <si>
    <r>
      <t>M</t>
    </r>
    <r>
      <rPr>
        <vertAlign val="subscript"/>
        <sz val="11"/>
        <color theme="1"/>
        <rFont val="Calibri"/>
        <family val="2"/>
        <scheme val="minor"/>
      </rPr>
      <t>body</t>
    </r>
    <r>
      <rPr>
        <sz val="11"/>
        <color theme="1"/>
        <rFont val="Calibri"/>
        <family val="2"/>
        <scheme val="minor"/>
      </rPr>
      <t xml:space="preserve"> [kg]</t>
    </r>
  </si>
  <si>
    <t>M*</t>
  </si>
  <si>
    <t>Simple model</t>
  </si>
  <si>
    <t>3D model</t>
  </si>
  <si>
    <t>Total Force/BW</t>
  </si>
  <si>
    <t>PIFE1</t>
  </si>
  <si>
    <t>PIFE2</t>
  </si>
  <si>
    <t>PIFE3</t>
  </si>
  <si>
    <t>PIFI1</t>
  </si>
  <si>
    <t>PIFI2</t>
  </si>
  <si>
    <t>IT1</t>
  </si>
  <si>
    <t>IT2</t>
  </si>
  <si>
    <t>IT3</t>
  </si>
  <si>
    <t>FMTE</t>
  </si>
  <si>
    <t>FMTI</t>
  </si>
  <si>
    <t>ADD1</t>
  </si>
  <si>
    <t>ADD2</t>
  </si>
  <si>
    <t>EDB</t>
  </si>
  <si>
    <t>max_isometric_force</t>
  </si>
  <si>
    <t>optimal_fibre_length</t>
  </si>
  <si>
    <r>
      <rPr>
        <b/>
        <i/>
        <sz val="11"/>
        <color theme="1"/>
        <rFont val="Calibri"/>
        <family val="2"/>
        <scheme val="minor"/>
      </rPr>
      <t>Euparkeria</t>
    </r>
    <r>
      <rPr>
        <b/>
        <sz val="11"/>
        <color theme="1"/>
        <rFont val="Calibri"/>
        <family val="2"/>
        <scheme val="minor"/>
      </rPr>
      <t xml:space="preserve"> individual OpenSim muscle parameters</t>
    </r>
  </si>
  <si>
    <t>GL</t>
  </si>
  <si>
    <t>GM</t>
  </si>
  <si>
    <t>FDBS</t>
  </si>
  <si>
    <t>FDBP</t>
  </si>
  <si>
    <r>
      <t>1/M</t>
    </r>
    <r>
      <rPr>
        <vertAlign val="subscript"/>
        <sz val="11"/>
        <color theme="1"/>
        <rFont val="Calibri"/>
        <family val="2"/>
        <scheme val="minor"/>
      </rPr>
      <t>muscle</t>
    </r>
    <r>
      <rPr>
        <sz val="11"/>
        <color theme="1"/>
        <rFont val="Calibri"/>
        <family val="2"/>
        <scheme val="minor"/>
      </rPr>
      <t>*M</t>
    </r>
    <r>
      <rPr>
        <vertAlign val="subscript"/>
        <sz val="11"/>
        <color theme="1"/>
        <rFont val="Calibri"/>
        <family val="2"/>
        <scheme val="minor"/>
      </rPr>
      <t>belly</t>
    </r>
  </si>
  <si>
    <t>Belly as proportion of total muscle</t>
  </si>
  <si>
    <t>EDB*</t>
  </si>
  <si>
    <t>FDBP*</t>
  </si>
  <si>
    <t>FDBS*</t>
  </si>
  <si>
    <t>*Pedal muscle parameters were scaled from the Wiseman et al. 2021</t>
  </si>
  <si>
    <r>
      <t>mass for F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subdivision in 3D model</t>
    </r>
  </si>
  <si>
    <t>3D vs alpha</t>
  </si>
  <si>
    <t>3D vs arithmetic</t>
  </si>
  <si>
    <t>3D vs convex hull</t>
  </si>
  <si>
    <t>Average</t>
  </si>
  <si>
    <r>
      <t>Sum F</t>
    </r>
    <r>
      <rPr>
        <vertAlign val="subscript"/>
        <sz val="11"/>
        <color theme="1"/>
        <rFont val="Calibri"/>
        <family val="2"/>
        <scheme val="minor"/>
      </rPr>
      <t>max</t>
    </r>
  </si>
  <si>
    <r>
      <t>3D model F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differences (under/overestimation)</t>
    </r>
  </si>
  <si>
    <t>Min</t>
  </si>
  <si>
    <t>Max</t>
  </si>
  <si>
    <t>AHD</t>
  </si>
  <si>
    <t>AHD*</t>
  </si>
  <si>
    <t xml:space="preserve">  OpenSim model of a Nile crocodile (and normalized using DDNC01) </t>
  </si>
  <si>
    <t xml:space="preserve">  and could not be estimated from the EPB as the other hindlimb </t>
  </si>
  <si>
    <t xml:space="preserve">  muscles due to missing data. </t>
  </si>
  <si>
    <t>Model 1</t>
  </si>
  <si>
    <t>Model 2</t>
  </si>
  <si>
    <t>Model 3</t>
  </si>
  <si>
    <t>Model 4</t>
  </si>
  <si>
    <t>Across all muscles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</si>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</sst>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/>
    <xf numFmtId="0" fontId="7" fillId="0" borderId="0" xfId="0" applyFont="1"/>
    <xf numFmtId="0" fontId="0" fillId="0" borderId="0" xfId="0" applyFont="1"/>
    <xf numFmtId="0" fontId="1" fillId="0" borderId="0" xfId="0" applyFont="1"/>
    <xf numFmtId="0" fontId="9" fillId="0" borderId="0" xfId="0" applyFont="1" applyFill="1"/>
    <xf numFmtId="0" fontId="8" fillId="0" borderId="0" xfId="0" applyFont="1" applyFill="1" applyBorder="1"/>
    <xf numFmtId="0" fontId="0" fillId="0" borderId="1" xfId="0" applyBorder="1"/>
    <xf numFmtId="0" fontId="0" fillId="0" borderId="0" xfId="0" applyFont="1" applyBorder="1"/>
    <xf numFmtId="0" fontId="7" fillId="0" borderId="0" xfId="0" applyFont="1" applyBorder="1"/>
    <xf numFmtId="0" fontId="0" fillId="0" borderId="2" xfId="0" applyFont="1" applyBorder="1"/>
    <xf numFmtId="0" fontId="7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2" xfId="0" applyFont="1" applyBorder="1" applyAlignment="1"/>
    <xf numFmtId="164" fontId="0" fillId="0" borderId="0" xfId="0" applyNumberFormat="1" applyFont="1"/>
    <xf numFmtId="164" fontId="0" fillId="0" borderId="0" xfId="0" applyNumberFormat="1"/>
  </cellXfs>
  <cellStyles count="35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zoomScale="125" zoomScaleNormal="125" zoomScalePageLayoutView="125" workbookViewId="0">
      <pane xSplit="3" ySplit="1" topLeftCell="O2" activePane="bottomRight" state="frozen"/>
      <selection pane="topRight" activeCell="C1" sqref="C1"/>
      <selection pane="bottomLeft" activeCell="A2" sqref="A2"/>
      <selection pane="bottomRight" activeCell="Z2" sqref="Z2"/>
    </sheetView>
  </sheetViews>
  <sheetFormatPr baseColWidth="10" defaultColWidth="8.83203125" defaultRowHeight="15" x14ac:dyDescent="0.2"/>
  <cols>
    <col min="1" max="1" width="12.5" customWidth="1"/>
    <col min="2" max="2" width="16.83203125" customWidth="1"/>
    <col min="3" max="3" width="16.33203125" customWidth="1"/>
    <col min="28" max="29" width="8.83203125" customWidth="1"/>
    <col min="31" max="31" width="8.83203125" customWidth="1"/>
  </cols>
  <sheetData>
    <row r="1" spans="1:33" x14ac:dyDescent="0.2">
      <c r="A1" s="14" t="s">
        <v>27</v>
      </c>
      <c r="B1" s="10"/>
      <c r="C1" s="14"/>
      <c r="D1" s="10" t="s">
        <v>10</v>
      </c>
      <c r="E1" s="10" t="s">
        <v>11</v>
      </c>
      <c r="F1" s="10" t="s">
        <v>12</v>
      </c>
      <c r="G1" s="10" t="s">
        <v>13</v>
      </c>
      <c r="H1" s="10" t="s">
        <v>4</v>
      </c>
      <c r="I1" s="10" t="s">
        <v>14</v>
      </c>
      <c r="J1" s="10" t="s">
        <v>15</v>
      </c>
      <c r="K1" s="10" t="s">
        <v>16</v>
      </c>
      <c r="L1" s="10" t="s">
        <v>3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5</v>
      </c>
      <c r="S1" s="10" t="s">
        <v>6</v>
      </c>
      <c r="T1" s="10" t="s">
        <v>22</v>
      </c>
      <c r="U1" s="10" t="s">
        <v>8</v>
      </c>
      <c r="V1" s="10" t="s">
        <v>9</v>
      </c>
      <c r="W1" s="10" t="s">
        <v>23</v>
      </c>
      <c r="X1" s="10" t="s">
        <v>24</v>
      </c>
      <c r="Y1" s="10" t="s">
        <v>25</v>
      </c>
      <c r="Z1" s="10" t="s">
        <v>84</v>
      </c>
      <c r="AA1" s="10" t="s">
        <v>7</v>
      </c>
      <c r="AB1" s="12" t="s">
        <v>61</v>
      </c>
      <c r="AC1" s="12" t="s">
        <v>75</v>
      </c>
      <c r="AD1" s="12" t="s">
        <v>62</v>
      </c>
      <c r="AE1" s="12" t="s">
        <v>63</v>
      </c>
      <c r="AG1" t="s">
        <v>38</v>
      </c>
    </row>
    <row r="2" spans="1:33" ht="17" x14ac:dyDescent="0.25">
      <c r="A2" t="s">
        <v>36</v>
      </c>
      <c r="B2" s="3" t="s">
        <v>0</v>
      </c>
      <c r="C2" s="3" t="s">
        <v>29</v>
      </c>
      <c r="D2">
        <v>3.1714999999999998E-4</v>
      </c>
      <c r="E2">
        <v>2.1614999999999998E-3</v>
      </c>
      <c r="F2">
        <v>4.2440000000000004E-3</v>
      </c>
      <c r="G2">
        <v>7.2882000000000003E-4</v>
      </c>
      <c r="H2">
        <v>2.9334000000000001E-3</v>
      </c>
      <c r="I2">
        <v>1.8301000000000001E-3</v>
      </c>
      <c r="J2">
        <v>1.8611000000000001E-3</v>
      </c>
      <c r="K2">
        <v>3.2881E-3</v>
      </c>
      <c r="L2">
        <v>1.5037E-3</v>
      </c>
      <c r="M2">
        <v>1.5666E-3</v>
      </c>
      <c r="N2">
        <v>2.2344000000000001E-3</v>
      </c>
      <c r="O2">
        <v>8.4276000000000002E-4</v>
      </c>
      <c r="P2">
        <v>1.0451E-3</v>
      </c>
      <c r="Q2">
        <v>6.1001999999999996E-4</v>
      </c>
      <c r="R2">
        <v>1.8810000000000001E-3</v>
      </c>
      <c r="S2">
        <v>1.7072E-2</v>
      </c>
      <c r="T2">
        <v>1.6479000000000001E-3</v>
      </c>
      <c r="U2">
        <v>6.5488000000000005E-4</v>
      </c>
      <c r="V2">
        <v>4.5204000000000002E-4</v>
      </c>
      <c r="W2">
        <v>1.0275E-4</v>
      </c>
      <c r="X2">
        <v>6.2211000000000005E-4</v>
      </c>
      <c r="Y2">
        <v>1.4495999999999999E-4</v>
      </c>
      <c r="Z2">
        <v>8.4265999999999996E-4</v>
      </c>
      <c r="AA2">
        <v>8.1278999999999998E-4</v>
      </c>
      <c r="AB2">
        <v>1.4521026897444835E-4</v>
      </c>
      <c r="AC2">
        <v>7.4175838658678301E-4</v>
      </c>
      <c r="AD2">
        <v>1.2995773839454751E-4</v>
      </c>
      <c r="AE2">
        <v>2.47995592389252E-4</v>
      </c>
    </row>
    <row r="3" spans="1:33" s="3" customFormat="1" ht="18" x14ac:dyDescent="0.25">
      <c r="C3" s="3" t="s">
        <v>30</v>
      </c>
      <c r="D3" s="3">
        <v>1.1387E-2</v>
      </c>
      <c r="E3" s="3">
        <v>2.4295000000000001E-2</v>
      </c>
      <c r="F3" s="3">
        <v>3.2339E-2</v>
      </c>
      <c r="G3" s="3">
        <v>1.7507000000000002E-2</v>
      </c>
      <c r="H3" s="3">
        <v>3.3126000000000003E-2</v>
      </c>
      <c r="I3" s="3">
        <v>1.6958999999999998E-2</v>
      </c>
      <c r="J3" s="3">
        <v>1.4449E-2</v>
      </c>
      <c r="K3" s="3">
        <v>3.9315000000000003E-2</v>
      </c>
      <c r="L3" s="3">
        <v>3.6281000000000001E-2</v>
      </c>
      <c r="M3" s="3">
        <v>3.6693000000000003E-2</v>
      </c>
      <c r="N3" s="3">
        <v>3.8356000000000001E-2</v>
      </c>
      <c r="O3" s="3">
        <v>4.0811E-2</v>
      </c>
      <c r="P3" s="3">
        <v>4.1510999999999999E-2</v>
      </c>
      <c r="Q3" s="3">
        <v>3.1426999999999997E-2</v>
      </c>
      <c r="R3" s="3">
        <v>2.2006000000000001E-2</v>
      </c>
      <c r="S3" s="3">
        <v>5.8057999999999998E-2</v>
      </c>
      <c r="T3" s="3">
        <v>1.9102999999999998E-2</v>
      </c>
      <c r="U3" s="3">
        <v>2.5006E-2</v>
      </c>
      <c r="V3" s="3">
        <v>1.7195999999999999E-2</v>
      </c>
      <c r="W3" s="3">
        <v>5.6281999999999999E-3</v>
      </c>
      <c r="X3" s="3">
        <v>1.917E-2</v>
      </c>
      <c r="Y3" s="3">
        <v>1.1001E-2</v>
      </c>
      <c r="Z3" s="3">
        <v>3.9109999999999999E-2</v>
      </c>
      <c r="AA3" s="3">
        <v>2.9534999999999999E-2</v>
      </c>
      <c r="AB3">
        <v>1.4797604334450373E-2</v>
      </c>
      <c r="AC3">
        <v>2.1167514118964469E-2</v>
      </c>
      <c r="AD3">
        <v>6.7990055350113871E-3</v>
      </c>
      <c r="AE3">
        <v>1.8264540754077914E-2</v>
      </c>
    </row>
    <row r="4" spans="1:33" s="3" customFormat="1" x14ac:dyDescent="0.2">
      <c r="C4" s="3" t="s">
        <v>35</v>
      </c>
      <c r="D4" s="3">
        <f t="shared" ref="D4:AE4" si="0">D2*$C$32</f>
        <v>2.8538487127099997E-4</v>
      </c>
      <c r="E4" s="3">
        <f t="shared" si="0"/>
        <v>1.9450083533099998E-3</v>
      </c>
      <c r="F4" s="3">
        <f t="shared" si="0"/>
        <v>3.8189291933600003E-3</v>
      </c>
      <c r="G4" s="3">
        <f t="shared" si="0"/>
        <v>6.5582280271079998E-4</v>
      </c>
      <c r="H4" s="3">
        <f t="shared" si="0"/>
        <v>2.639596346796E-3</v>
      </c>
      <c r="I4" s="3">
        <f t="shared" si="0"/>
        <v>1.646800734394E-3</v>
      </c>
      <c r="J4" s="3">
        <f t="shared" si="0"/>
        <v>1.674695834534E-3</v>
      </c>
      <c r="K4" s="3">
        <f t="shared" si="0"/>
        <v>2.9587702829139998E-3</v>
      </c>
      <c r="L4" s="3">
        <f t="shared" si="0"/>
        <v>1.3530923251779999E-3</v>
      </c>
      <c r="M4" s="3">
        <f t="shared" si="0"/>
        <v>1.4096923832039999E-3</v>
      </c>
      <c r="N4" s="3">
        <f t="shared" si="0"/>
        <v>2.0106068307359998E-3</v>
      </c>
      <c r="O4" s="3">
        <f t="shared" si="0"/>
        <v>7.5835079335439994E-4</v>
      </c>
      <c r="P4" s="3">
        <f t="shared" si="0"/>
        <v>9.4042481149399996E-4</v>
      </c>
      <c r="Q4" s="3">
        <f t="shared" si="0"/>
        <v>5.4892158023879989E-4</v>
      </c>
      <c r="R4" s="3">
        <f t="shared" si="0"/>
        <v>1.6926026891399999E-3</v>
      </c>
      <c r="S4" s="3">
        <f t="shared" si="0"/>
        <v>1.536210159968E-2</v>
      </c>
      <c r="T4" s="3">
        <f t="shared" si="0"/>
        <v>1.482849532926E-3</v>
      </c>
      <c r="U4" s="3">
        <f t="shared" si="0"/>
        <v>5.892884896672E-4</v>
      </c>
      <c r="V4" s="3">
        <f t="shared" si="0"/>
        <v>4.067645505576E-4</v>
      </c>
      <c r="W4" s="3">
        <f t="shared" si="0"/>
        <v>9.2458759335000004E-5</v>
      </c>
      <c r="X4" s="3">
        <f t="shared" si="0"/>
        <v>5.5980066929340005E-4</v>
      </c>
      <c r="Y4" s="3">
        <f t="shared" si="0"/>
        <v>1.304410876224E-4</v>
      </c>
      <c r="Z4" s="3">
        <f t="shared" si="0"/>
        <v>7.5826080916039989E-4</v>
      </c>
      <c r="AA4" s="3">
        <f t="shared" si="0"/>
        <v>7.3138253041259995E-4</v>
      </c>
      <c r="AB4" s="3">
        <f t="shared" si="0"/>
        <v>1.3066629014188939E-4</v>
      </c>
      <c r="AC4" s="3">
        <f t="shared" si="0"/>
        <v>6.6746530559752071E-4</v>
      </c>
      <c r="AD4" s="3">
        <f t="shared" si="0"/>
        <v>1.1694142343496211E-4</v>
      </c>
      <c r="AE4" s="3">
        <f t="shared" si="0"/>
        <v>2.2315683496699376E-4</v>
      </c>
    </row>
    <row r="5" spans="1:33" s="3" customFormat="1" ht="17" x14ac:dyDescent="0.25">
      <c r="C5" s="3" t="s">
        <v>31</v>
      </c>
      <c r="D5" s="3">
        <f t="shared" ref="D5:AE5" si="1">D3*($C$32^0.33)</f>
        <v>1.0997251998147418E-2</v>
      </c>
      <c r="E5" s="3">
        <f t="shared" si="1"/>
        <v>2.3463444041010938E-2</v>
      </c>
      <c r="F5" s="3">
        <f t="shared" si="1"/>
        <v>3.123211841293487E-2</v>
      </c>
      <c r="G5" s="3">
        <f t="shared" si="1"/>
        <v>1.6907779988721075E-2</v>
      </c>
      <c r="H5" s="3">
        <f t="shared" si="1"/>
        <v>3.1992181407801128E-2</v>
      </c>
      <c r="I5" s="3">
        <f t="shared" si="1"/>
        <v>1.6378536632702383E-2</v>
      </c>
      <c r="J5" s="3">
        <f t="shared" si="1"/>
        <v>1.3954447538529204E-2</v>
      </c>
      <c r="K5" s="3">
        <f t="shared" si="1"/>
        <v>3.7969347704150856E-2</v>
      </c>
      <c r="L5" s="3">
        <f t="shared" si="1"/>
        <v>3.503919379509849E-2</v>
      </c>
      <c r="M5" s="3">
        <f t="shared" si="1"/>
        <v>3.5437092084659984E-2</v>
      </c>
      <c r="N5" s="3">
        <f t="shared" si="1"/>
        <v>3.7043171831118153E-2</v>
      </c>
      <c r="O5" s="3">
        <f t="shared" si="1"/>
        <v>3.9414143435179967E-2</v>
      </c>
      <c r="P5" s="3">
        <f t="shared" si="1"/>
        <v>4.0090184218415516E-2</v>
      </c>
      <c r="Q5" s="3">
        <f t="shared" si="1"/>
        <v>3.0351333849633694E-2</v>
      </c>
      <c r="R5" s="3">
        <f t="shared" si="1"/>
        <v>2.1252790679830692E-2</v>
      </c>
      <c r="S5" s="3">
        <f t="shared" si="1"/>
        <v>5.6070822561556405E-2</v>
      </c>
      <c r="T5" s="3">
        <f t="shared" si="1"/>
        <v>1.8449152974498121E-2</v>
      </c>
      <c r="U5" s="3">
        <f t="shared" si="1"/>
        <v>2.4150108322268757E-2</v>
      </c>
      <c r="V5" s="3">
        <f t="shared" si="1"/>
        <v>1.6607424726454992E-2</v>
      </c>
      <c r="W5" s="3">
        <f t="shared" si="1"/>
        <v>5.4355610517233073E-3</v>
      </c>
      <c r="X5" s="3">
        <f t="shared" si="1"/>
        <v>1.8513859735179241E-2</v>
      </c>
      <c r="Y5" s="3">
        <f t="shared" si="1"/>
        <v>1.0624463794820387E-2</v>
      </c>
      <c r="Z5" s="3">
        <f t="shared" si="1"/>
        <v>3.7771364331917585E-2</v>
      </c>
      <c r="AA5" s="3">
        <f t="shared" si="1"/>
        <v>2.8524092189802758E-2</v>
      </c>
      <c r="AB5" s="3">
        <f t="shared" si="1"/>
        <v>1.4291120034673685E-2</v>
      </c>
      <c r="AC5" s="3">
        <f t="shared" si="1"/>
        <v>2.0443004034477536E-2</v>
      </c>
      <c r="AD5" s="3">
        <f t="shared" si="1"/>
        <v>6.5662928958741843E-3</v>
      </c>
      <c r="AE5" s="3">
        <f t="shared" si="1"/>
        <v>1.7639392052606333E-2</v>
      </c>
    </row>
    <row r="6" spans="1:33" s="3" customFormat="1" ht="17" x14ac:dyDescent="0.25">
      <c r="C6" s="3" t="s">
        <v>28</v>
      </c>
      <c r="D6" s="3">
        <f t="shared" ref="D6:AE6" si="2">($C$32*D2*300000)/(1060*D3*($C$32^0.33))</f>
        <v>7.3444987169078191</v>
      </c>
      <c r="E6" s="3">
        <f t="shared" si="2"/>
        <v>23.460923353596026</v>
      </c>
      <c r="F6" s="3">
        <f t="shared" si="2"/>
        <v>34.606330659307794</v>
      </c>
      <c r="G6" s="15">
        <f t="shared" si="2"/>
        <v>10.977800001308255</v>
      </c>
      <c r="H6" s="3">
        <f t="shared" si="2"/>
        <v>23.351191977979941</v>
      </c>
      <c r="I6" s="3">
        <f t="shared" si="2"/>
        <v>28.456490955051294</v>
      </c>
      <c r="J6" s="3">
        <f t="shared" si="2"/>
        <v>33.965552408941321</v>
      </c>
      <c r="K6" s="3">
        <f t="shared" si="2"/>
        <v>22.054311347242667</v>
      </c>
      <c r="L6" s="3">
        <f t="shared" si="2"/>
        <v>10.929208597339786</v>
      </c>
      <c r="M6" s="3">
        <f t="shared" si="2"/>
        <v>11.258529381109474</v>
      </c>
      <c r="N6" s="3">
        <f t="shared" si="2"/>
        <v>15.361526590393213</v>
      </c>
      <c r="O6" s="3">
        <f t="shared" si="2"/>
        <v>5.4454458303224111</v>
      </c>
      <c r="P6" s="3">
        <f t="shared" si="2"/>
        <v>6.6389808554411562</v>
      </c>
      <c r="Q6" s="3">
        <f t="shared" si="2"/>
        <v>5.1185613452175591</v>
      </c>
      <c r="R6" s="3">
        <f t="shared" si="2"/>
        <v>22.54002799646598</v>
      </c>
      <c r="S6" s="3">
        <f t="shared" si="2"/>
        <v>77.540588938389462</v>
      </c>
      <c r="T6" s="3">
        <f t="shared" si="2"/>
        <v>22.747624061182606</v>
      </c>
      <c r="U6" s="3">
        <f t="shared" si="2"/>
        <v>6.9059632777207378</v>
      </c>
      <c r="V6" s="3">
        <f t="shared" si="2"/>
        <v>6.9319623305145264</v>
      </c>
      <c r="W6" s="3">
        <f t="shared" si="2"/>
        <v>4.8141439582215462</v>
      </c>
      <c r="X6" s="3">
        <f t="shared" si="2"/>
        <v>8.5575970625812605</v>
      </c>
      <c r="Y6" s="3">
        <f t="shared" si="2"/>
        <v>3.4747437294420145</v>
      </c>
      <c r="Z6" s="3">
        <f t="shared" si="2"/>
        <v>5.6816087953373167</v>
      </c>
      <c r="AA6" s="3">
        <f t="shared" si="2"/>
        <v>7.2568499077825441</v>
      </c>
      <c r="AB6" s="3">
        <f t="shared" si="2"/>
        <v>2.5876925966705655</v>
      </c>
      <c r="AC6" s="3">
        <f t="shared" si="2"/>
        <v>9.2405829813718743</v>
      </c>
      <c r="AD6" s="3">
        <f t="shared" si="2"/>
        <v>5.0403827241458528</v>
      </c>
      <c r="AE6" s="3">
        <f t="shared" si="2"/>
        <v>3.580485915479577</v>
      </c>
    </row>
    <row r="7" spans="1:33" s="3" customFormat="1" ht="17" x14ac:dyDescent="0.25">
      <c r="C7" s="3" t="s">
        <v>33</v>
      </c>
      <c r="D7" s="3">
        <f t="shared" ref="D7:AE7" si="3">D6/($C$32*9.80665)</f>
        <v>0.83229110412729757</v>
      </c>
      <c r="E7" s="3">
        <f t="shared" si="3"/>
        <v>2.6586317942787128</v>
      </c>
      <c r="F7" s="3">
        <f t="shared" si="3"/>
        <v>3.9216483335919321</v>
      </c>
      <c r="G7" s="3">
        <f t="shared" si="3"/>
        <v>1.2440229941008474</v>
      </c>
      <c r="H7" s="3">
        <f t="shared" si="3"/>
        <v>2.6461968478937847</v>
      </c>
      <c r="I7" s="3">
        <f t="shared" si="3"/>
        <v>3.2247380235828498</v>
      </c>
      <c r="J7" s="3">
        <f t="shared" si="3"/>
        <v>3.8490342508539879</v>
      </c>
      <c r="K7" s="3">
        <f t="shared" si="3"/>
        <v>2.4992321259049608</v>
      </c>
      <c r="L7" s="3">
        <f t="shared" si="3"/>
        <v>1.2385165334397663</v>
      </c>
      <c r="M7" s="3">
        <f t="shared" si="3"/>
        <v>1.2758357255726147</v>
      </c>
      <c r="N7" s="3">
        <f t="shared" si="3"/>
        <v>1.7407943577641551</v>
      </c>
      <c r="O7" s="3">
        <f t="shared" si="3"/>
        <v>0.61708719645505961</v>
      </c>
      <c r="P7" s="3">
        <f t="shared" si="3"/>
        <v>0.75234061839165023</v>
      </c>
      <c r="Q7" s="3">
        <f t="shared" si="3"/>
        <v>0.58004408983653943</v>
      </c>
      <c r="R7" s="3">
        <f t="shared" si="3"/>
        <v>2.5542743638924819</v>
      </c>
      <c r="S7" s="3">
        <f t="shared" si="3"/>
        <v>8.7870316096105423</v>
      </c>
      <c r="T7" s="3">
        <f t="shared" si="3"/>
        <v>2.5777995035344459</v>
      </c>
      <c r="U7" s="3">
        <f t="shared" si="3"/>
        <v>0.78259552122254172</v>
      </c>
      <c r="V7" s="3">
        <f t="shared" si="3"/>
        <v>0.78554177816805548</v>
      </c>
      <c r="W7" s="3">
        <f t="shared" si="3"/>
        <v>0.54554699304282805</v>
      </c>
      <c r="X7" s="3">
        <f t="shared" si="3"/>
        <v>0.96976147487039843</v>
      </c>
      <c r="Y7" s="3">
        <f t="shared" si="3"/>
        <v>0.39376387778229299</v>
      </c>
      <c r="Z7" s="3">
        <f t="shared" si="3"/>
        <v>0.64384958589543595</v>
      </c>
      <c r="AA7" s="3">
        <f t="shared" si="3"/>
        <v>0.82235859178926951</v>
      </c>
      <c r="AB7" s="3">
        <f t="shared" si="3"/>
        <v>0.29324173254559915</v>
      </c>
      <c r="AC7" s="3">
        <f t="shared" si="3"/>
        <v>1.0471586024844344</v>
      </c>
      <c r="AD7" s="3">
        <f t="shared" si="3"/>
        <v>0.57118475533885238</v>
      </c>
      <c r="AE7" s="3">
        <f t="shared" si="3"/>
        <v>0.40574676240958996</v>
      </c>
      <c r="AG7" s="3">
        <f>SUM(D7:AE7)</f>
        <v>48.260269148380921</v>
      </c>
    </row>
    <row r="8" spans="1:33" s="3" customFormat="1" x14ac:dyDescent="0.2"/>
    <row r="9" spans="1:33" s="3" customFormat="1" ht="17" x14ac:dyDescent="0.25">
      <c r="B9" s="3" t="s">
        <v>1</v>
      </c>
      <c r="C9" s="3" t="s">
        <v>29</v>
      </c>
      <c r="D9" s="3">
        <v>3.3237000000000002E-4</v>
      </c>
      <c r="E9" s="3">
        <v>1.9534000000000001E-3</v>
      </c>
      <c r="F9" s="3">
        <v>3.6167E-3</v>
      </c>
      <c r="G9" s="3">
        <v>6.7893000000000001E-4</v>
      </c>
      <c r="H9" s="3">
        <v>2.8800000000000002E-3</v>
      </c>
      <c r="I9" s="3">
        <v>1.7863E-3</v>
      </c>
      <c r="J9" s="3">
        <v>1.6944E-3</v>
      </c>
      <c r="K9" s="3">
        <v>3.2442E-3</v>
      </c>
      <c r="L9" s="3">
        <v>1.3507E-3</v>
      </c>
      <c r="M9" s="3">
        <v>1.7198000000000001E-3</v>
      </c>
      <c r="N9" s="3">
        <v>2.2241000000000001E-3</v>
      </c>
      <c r="O9" s="3">
        <v>8.5331000000000003E-4</v>
      </c>
      <c r="P9" s="3">
        <v>1.0765E-3</v>
      </c>
      <c r="Q9" s="3">
        <v>6.9979000000000005E-4</v>
      </c>
      <c r="R9" s="3">
        <v>1.7305000000000001E-3</v>
      </c>
      <c r="S9" s="3">
        <v>1.4709E-2</v>
      </c>
      <c r="T9" s="3">
        <v>1.7439000000000001E-3</v>
      </c>
      <c r="U9" s="3">
        <v>4.5056000000000002E-4</v>
      </c>
      <c r="V9" s="3">
        <v>5.6214999999999998E-4</v>
      </c>
      <c r="W9" s="3">
        <v>1.181E-4</v>
      </c>
      <c r="X9" s="3">
        <v>7.2776000000000004E-4</v>
      </c>
      <c r="Y9" s="3">
        <v>1.5254E-4</v>
      </c>
      <c r="Z9" s="3">
        <v>7.4874999999999996E-4</v>
      </c>
      <c r="AA9" s="3">
        <v>8.0219000000000004E-4</v>
      </c>
      <c r="AB9">
        <v>1.4521026897444835E-4</v>
      </c>
      <c r="AC9">
        <v>7.4175838658678301E-4</v>
      </c>
      <c r="AD9">
        <v>1.2995773839454751E-4</v>
      </c>
      <c r="AE9">
        <v>2.47995592389252E-4</v>
      </c>
    </row>
    <row r="10" spans="1:33" s="3" customFormat="1" ht="18" x14ac:dyDescent="0.25">
      <c r="C10" s="3" t="s">
        <v>30</v>
      </c>
      <c r="D10" s="3">
        <v>1.2090999999999999E-2</v>
      </c>
      <c r="E10" s="3">
        <v>2.2506000000000002E-2</v>
      </c>
      <c r="F10" s="3">
        <v>3.2432000000000002E-2</v>
      </c>
      <c r="G10" s="3">
        <v>1.6902E-2</v>
      </c>
      <c r="H10" s="3">
        <v>3.1036999999999999E-2</v>
      </c>
      <c r="I10" s="3">
        <v>1.8600999999999999E-2</v>
      </c>
      <c r="J10" s="3">
        <v>1.4746E-2</v>
      </c>
      <c r="K10" s="3">
        <v>4.1796E-2</v>
      </c>
      <c r="L10" s="3">
        <v>3.3314999999999997E-2</v>
      </c>
      <c r="M10" s="3">
        <v>3.5367000000000003E-2</v>
      </c>
      <c r="N10" s="3">
        <v>3.7353999999999998E-2</v>
      </c>
      <c r="O10" s="3">
        <v>3.9486E-2</v>
      </c>
      <c r="P10" s="3">
        <v>4.0906999999999999E-2</v>
      </c>
      <c r="Q10" s="3">
        <v>3.2820000000000002E-2</v>
      </c>
      <c r="R10" s="3">
        <v>1.9203999999999999E-2</v>
      </c>
      <c r="S10" s="3">
        <v>5.2076999999999998E-2</v>
      </c>
      <c r="T10" s="3">
        <v>2.0331999999999999E-2</v>
      </c>
      <c r="U10" s="3">
        <v>2.0129999999999999E-2</v>
      </c>
      <c r="V10" s="3">
        <v>1.7878999999999999E-2</v>
      </c>
      <c r="W10" s="3">
        <v>6.0299000000000004E-3</v>
      </c>
      <c r="X10" s="3">
        <v>2.0716999999999999E-2</v>
      </c>
      <c r="Y10" s="3">
        <v>1.1294E-2</v>
      </c>
      <c r="Z10" s="3">
        <v>3.3259999999999998E-2</v>
      </c>
      <c r="AA10" s="3">
        <v>2.7025E-2</v>
      </c>
      <c r="AB10">
        <v>1.4797604334450373E-2</v>
      </c>
      <c r="AC10">
        <v>2.1167514118964469E-2</v>
      </c>
      <c r="AD10">
        <v>6.7990055350113871E-3</v>
      </c>
      <c r="AE10">
        <v>1.8264540754077914E-2</v>
      </c>
    </row>
    <row r="11" spans="1:33" s="3" customFormat="1" ht="17" x14ac:dyDescent="0.25">
      <c r="C11" s="3" t="s">
        <v>32</v>
      </c>
      <c r="D11" s="3">
        <f t="shared" ref="D11:AE11" si="4">D9*$C$32</f>
        <v>2.9908046559780002E-4</v>
      </c>
      <c r="E11" s="3">
        <f t="shared" si="4"/>
        <v>1.757751245596E-3</v>
      </c>
      <c r="F11" s="3">
        <f t="shared" si="4"/>
        <v>3.2544583443979997E-3</v>
      </c>
      <c r="G11" s="3">
        <f t="shared" si="4"/>
        <v>6.1092968832420001E-4</v>
      </c>
      <c r="H11" s="3">
        <f t="shared" si="4"/>
        <v>2.5915447871999999E-3</v>
      </c>
      <c r="I11" s="3">
        <f t="shared" si="4"/>
        <v>1.6073876574219999E-3</v>
      </c>
      <c r="J11" s="3">
        <f t="shared" si="4"/>
        <v>1.5246921831359999E-3</v>
      </c>
      <c r="K11" s="3">
        <f t="shared" si="4"/>
        <v>2.9192672217479999E-3</v>
      </c>
      <c r="L11" s="3">
        <f t="shared" si="4"/>
        <v>1.215416508358E-3</v>
      </c>
      <c r="M11" s="3">
        <f t="shared" si="4"/>
        <v>1.547548168412E-3</v>
      </c>
      <c r="N11" s="3">
        <f t="shared" si="4"/>
        <v>2.0013384587540001E-3</v>
      </c>
      <c r="O11" s="3">
        <f t="shared" si="4"/>
        <v>7.6784412582140001E-4</v>
      </c>
      <c r="P11" s="3">
        <f t="shared" si="4"/>
        <v>9.6867984840999998E-4</v>
      </c>
      <c r="Q11" s="3">
        <f t="shared" si="4"/>
        <v>6.2970039119259998E-4</v>
      </c>
      <c r="R11" s="3">
        <f t="shared" si="4"/>
        <v>1.5571764771699999E-3</v>
      </c>
      <c r="S11" s="3">
        <f t="shared" si="4"/>
        <v>1.3235775095459999E-2</v>
      </c>
      <c r="T11" s="3">
        <f t="shared" si="4"/>
        <v>1.569234359166E-3</v>
      </c>
      <c r="U11" s="3">
        <f t="shared" si="4"/>
        <v>4.054327844864E-4</v>
      </c>
      <c r="V11" s="3">
        <f t="shared" si="4"/>
        <v>5.0584614657099992E-4</v>
      </c>
      <c r="W11" s="3">
        <f t="shared" si="4"/>
        <v>1.0627133311399999E-4</v>
      </c>
      <c r="X11" s="3">
        <f t="shared" si="4"/>
        <v>6.5486897025440001E-4</v>
      </c>
      <c r="Y11" s="3">
        <f t="shared" si="4"/>
        <v>1.372618895276E-4</v>
      </c>
      <c r="Z11" s="3">
        <f t="shared" si="4"/>
        <v>6.7375665257499997E-4</v>
      </c>
      <c r="AA11" s="3">
        <f t="shared" si="4"/>
        <v>7.2184420584860002E-4</v>
      </c>
      <c r="AB11" s="3">
        <f t="shared" si="4"/>
        <v>1.3066629014188939E-4</v>
      </c>
      <c r="AC11" s="3">
        <f t="shared" si="4"/>
        <v>6.6746530559752071E-4</v>
      </c>
      <c r="AD11" s="3">
        <f t="shared" si="4"/>
        <v>1.1694142343496211E-4</v>
      </c>
      <c r="AE11" s="3">
        <f t="shared" si="4"/>
        <v>2.2315683496699376E-4</v>
      </c>
    </row>
    <row r="12" spans="1:33" s="3" customFormat="1" ht="17" x14ac:dyDescent="0.25">
      <c r="C12" s="3" t="s">
        <v>31</v>
      </c>
      <c r="D12" s="3">
        <f t="shared" ref="D12:AE12" si="5">D10*($C$32^0.33)</f>
        <v>1.1677155871572883E-2</v>
      </c>
      <c r="E12" s="3">
        <f t="shared" si="5"/>
        <v>2.1735676953570371E-2</v>
      </c>
      <c r="F12" s="3">
        <f t="shared" si="5"/>
        <v>3.1321935259850449E-2</v>
      </c>
      <c r="G12" s="3">
        <f t="shared" si="5"/>
        <v>1.6323487597496064E-2</v>
      </c>
      <c r="H12" s="3">
        <f t="shared" si="5"/>
        <v>2.9974682556116749E-2</v>
      </c>
      <c r="I12" s="3">
        <f t="shared" si="5"/>
        <v>1.7964335155663487E-2</v>
      </c>
      <c r="J12" s="3">
        <f t="shared" si="5"/>
        <v>1.4241281985130572E-2</v>
      </c>
      <c r="K12" s="3">
        <f t="shared" si="5"/>
        <v>4.0365429394447129E-2</v>
      </c>
      <c r="L12" s="3">
        <f t="shared" si="5"/>
        <v>3.217471241927472E-2</v>
      </c>
      <c r="M12" s="3">
        <f t="shared" si="5"/>
        <v>3.4156477686702359E-2</v>
      </c>
      <c r="N12" s="3">
        <f t="shared" si="5"/>
        <v>3.6075467738543837E-2</v>
      </c>
      <c r="O12" s="3">
        <f t="shared" si="5"/>
        <v>3.8134494809769819E-2</v>
      </c>
      <c r="P12" s="3">
        <f t="shared" si="5"/>
        <v>3.9506857599737988E-2</v>
      </c>
      <c r="Q12" s="3">
        <f t="shared" si="5"/>
        <v>3.1696655008272442E-2</v>
      </c>
      <c r="R12" s="3">
        <f t="shared" si="5"/>
        <v>1.8546696001793539E-2</v>
      </c>
      <c r="S12" s="3">
        <f t="shared" si="5"/>
        <v>5.0294536955082382E-2</v>
      </c>
      <c r="T12" s="3">
        <f t="shared" si="5"/>
        <v>1.9636087435350249E-2</v>
      </c>
      <c r="U12" s="3">
        <f t="shared" si="5"/>
        <v>1.944100138075942E-2</v>
      </c>
      <c r="V12" s="3">
        <f t="shared" si="5"/>
        <v>1.726704737638339E-2</v>
      </c>
      <c r="W12" s="3">
        <f t="shared" si="5"/>
        <v>5.8235118840457645E-3</v>
      </c>
      <c r="X12" s="3">
        <f t="shared" si="5"/>
        <v>2.0007909866129801E-2</v>
      </c>
      <c r="Y12" s="3">
        <f t="shared" si="5"/>
        <v>1.0907435151231838E-2</v>
      </c>
      <c r="Z12" s="3">
        <f t="shared" si="5"/>
        <v>3.2121594929163354E-2</v>
      </c>
      <c r="AA12" s="3">
        <f t="shared" si="5"/>
        <v>2.6100003095629577E-2</v>
      </c>
      <c r="AB12" s="3">
        <f t="shared" si="5"/>
        <v>1.4291120034673685E-2</v>
      </c>
      <c r="AC12" s="3">
        <f t="shared" si="5"/>
        <v>2.0443004034477536E-2</v>
      </c>
      <c r="AD12" s="3">
        <f t="shared" si="5"/>
        <v>6.5662928958741843E-3</v>
      </c>
      <c r="AE12" s="3">
        <f t="shared" si="5"/>
        <v>1.7639392052606333E-2</v>
      </c>
    </row>
    <row r="13" spans="1:33" s="3" customFormat="1" ht="17" x14ac:dyDescent="0.25">
      <c r="C13" s="3" t="s">
        <v>28</v>
      </c>
      <c r="D13" s="3">
        <f t="shared" ref="D13:AE13" si="6">($C$32*D9*300000)/(1060*D10*($C$32^0.33))</f>
        <v>7.248804051497916</v>
      </c>
      <c r="E13" s="3">
        <f t="shared" si="6"/>
        <v>22.887567232627294</v>
      </c>
      <c r="F13" s="3">
        <f t="shared" si="6"/>
        <v>29.406647727789672</v>
      </c>
      <c r="G13" s="3">
        <f t="shared" si="6"/>
        <v>10.592382769814625</v>
      </c>
      <c r="H13" s="3">
        <f t="shared" si="6"/>
        <v>24.469185636108921</v>
      </c>
      <c r="I13" s="3">
        <f t="shared" si="6"/>
        <v>25.323566454170404</v>
      </c>
      <c r="J13" s="3">
        <f t="shared" si="6"/>
        <v>30.300408071062559</v>
      </c>
      <c r="K13" s="3">
        <f t="shared" si="6"/>
        <v>20.468200553366568</v>
      </c>
      <c r="L13" s="3">
        <f t="shared" si="6"/>
        <v>10.691185045252947</v>
      </c>
      <c r="M13" s="3">
        <f t="shared" si="6"/>
        <v>12.822906820194632</v>
      </c>
      <c r="N13" s="3">
        <f t="shared" si="6"/>
        <v>15.700878753269922</v>
      </c>
      <c r="O13" s="3">
        <f t="shared" si="6"/>
        <v>5.6986299757351739</v>
      </c>
      <c r="P13" s="3">
        <f t="shared" si="6"/>
        <v>6.9394199066877977</v>
      </c>
      <c r="Q13" s="3">
        <f t="shared" si="6"/>
        <v>5.6225835754734934</v>
      </c>
      <c r="R13" s="3">
        <f t="shared" si="6"/>
        <v>23.762201293682718</v>
      </c>
      <c r="S13" s="3">
        <f t="shared" si="6"/>
        <v>74.480735093878124</v>
      </c>
      <c r="T13" s="3">
        <f t="shared" si="6"/>
        <v>22.617689664586283</v>
      </c>
      <c r="U13" s="3">
        <f t="shared" si="6"/>
        <v>5.9022231127658058</v>
      </c>
      <c r="V13" s="3">
        <f t="shared" si="6"/>
        <v>8.2911687577992463</v>
      </c>
      <c r="W13" s="3">
        <f t="shared" si="6"/>
        <v>5.1647172684843028</v>
      </c>
      <c r="X13" s="3">
        <f t="shared" si="6"/>
        <v>9.26335013704022</v>
      </c>
      <c r="Y13" s="3">
        <f t="shared" si="6"/>
        <v>3.5615801556148354</v>
      </c>
      <c r="Z13" s="3">
        <f t="shared" si="6"/>
        <v>5.9363753726709128</v>
      </c>
      <c r="AA13" s="3">
        <f t="shared" si="6"/>
        <v>7.8274140125048524</v>
      </c>
      <c r="AB13" s="3">
        <f t="shared" si="6"/>
        <v>2.5876925966705655</v>
      </c>
      <c r="AC13" s="3">
        <f t="shared" si="6"/>
        <v>9.2405829813718743</v>
      </c>
      <c r="AD13" s="3">
        <f t="shared" si="6"/>
        <v>5.0403827241458528</v>
      </c>
      <c r="AE13" s="3">
        <f t="shared" si="6"/>
        <v>3.580485915479577</v>
      </c>
    </row>
    <row r="14" spans="1:33" s="3" customFormat="1" ht="17" x14ac:dyDescent="0.25">
      <c r="C14" s="3" t="s">
        <v>33</v>
      </c>
      <c r="D14" s="3">
        <f t="shared" ref="D14:AE14" si="7">D13/($C$32*9.80665)</f>
        <v>0.82144682165097993</v>
      </c>
      <c r="E14" s="3">
        <f t="shared" si="7"/>
        <v>2.5936581020809526</v>
      </c>
      <c r="F14" s="3">
        <f t="shared" si="7"/>
        <v>3.3324114074253623</v>
      </c>
      <c r="G14" s="3">
        <f t="shared" si="7"/>
        <v>1.200346856965572</v>
      </c>
      <c r="H14" s="3">
        <f t="shared" si="7"/>
        <v>2.7728897934571606</v>
      </c>
      <c r="I14" s="3">
        <f t="shared" si="7"/>
        <v>2.8697096829851638</v>
      </c>
      <c r="J14" s="3">
        <f t="shared" si="7"/>
        <v>3.4336938518235507</v>
      </c>
      <c r="K14" s="3">
        <f t="shared" si="7"/>
        <v>2.3194913491975817</v>
      </c>
      <c r="L14" s="3">
        <f t="shared" si="7"/>
        <v>1.211543299103351</v>
      </c>
      <c r="M14" s="3">
        <f t="shared" si="7"/>
        <v>1.4531136414977188</v>
      </c>
      <c r="N14" s="3">
        <f t="shared" si="7"/>
        <v>1.7792503228633709</v>
      </c>
      <c r="O14" s="3">
        <f t="shared" si="7"/>
        <v>0.64577845504946951</v>
      </c>
      <c r="P14" s="3">
        <f t="shared" si="7"/>
        <v>0.78638688340213725</v>
      </c>
      <c r="Q14" s="3">
        <f t="shared" si="7"/>
        <v>0.63716074744568252</v>
      </c>
      <c r="R14" s="3">
        <f t="shared" si="7"/>
        <v>2.6927731236013925</v>
      </c>
      <c r="S14" s="3">
        <f t="shared" si="7"/>
        <v>8.4402837602503489</v>
      </c>
      <c r="T14" s="3">
        <f t="shared" si="7"/>
        <v>2.5630751164012153</v>
      </c>
      <c r="U14" s="3">
        <f t="shared" si="7"/>
        <v>0.66884997610806485</v>
      </c>
      <c r="V14" s="3">
        <f t="shared" si="7"/>
        <v>0.93956936557813264</v>
      </c>
      <c r="W14" s="3">
        <f t="shared" si="7"/>
        <v>0.58527455767626513</v>
      </c>
      <c r="X14" s="3">
        <f t="shared" si="7"/>
        <v>1.0497386153429598</v>
      </c>
      <c r="Y14" s="3">
        <f t="shared" si="7"/>
        <v>0.40360432950045655</v>
      </c>
      <c r="Z14" s="3">
        <f t="shared" si="7"/>
        <v>0.67272016837039417</v>
      </c>
      <c r="AA14" s="3">
        <f t="shared" si="7"/>
        <v>0.88701588795047914</v>
      </c>
      <c r="AB14" s="3">
        <f t="shared" si="7"/>
        <v>0.29324173254559915</v>
      </c>
      <c r="AC14" s="3">
        <f t="shared" si="7"/>
        <v>1.0471586024844344</v>
      </c>
      <c r="AD14" s="3">
        <f t="shared" si="7"/>
        <v>0.57118475533885238</v>
      </c>
      <c r="AE14" s="3">
        <f t="shared" si="7"/>
        <v>0.40574676240958996</v>
      </c>
      <c r="AG14" s="3">
        <f>SUM(D14:AE14)</f>
        <v>47.077117968506236</v>
      </c>
    </row>
    <row r="15" spans="1:33" x14ac:dyDescent="0.2"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3" ht="17" x14ac:dyDescent="0.25">
      <c r="B16" s="3" t="s">
        <v>2</v>
      </c>
      <c r="C16" s="3" t="s">
        <v>29</v>
      </c>
      <c r="D16">
        <v>3.5400999999999998E-4</v>
      </c>
      <c r="E16">
        <v>2.0349999999999999E-3</v>
      </c>
      <c r="F16">
        <v>2.6719999999999999E-3</v>
      </c>
      <c r="G16">
        <v>6.0515000000000005E-4</v>
      </c>
      <c r="H16">
        <v>2.2637999999999998E-3</v>
      </c>
      <c r="I16">
        <v>1.7229000000000001E-3</v>
      </c>
      <c r="J16">
        <v>1.5352E-3</v>
      </c>
      <c r="K16">
        <v>2.3549E-3</v>
      </c>
      <c r="L16">
        <v>1.2622E-3</v>
      </c>
      <c r="M16">
        <v>1.1850999999999999E-3</v>
      </c>
      <c r="N16">
        <v>1.9740000000000001E-3</v>
      </c>
      <c r="O16">
        <v>6.9114999999999997E-4</v>
      </c>
      <c r="P16">
        <v>1.0757E-3</v>
      </c>
      <c r="Q16">
        <v>7.0244000000000003E-4</v>
      </c>
      <c r="R16">
        <v>1.3267000000000001E-3</v>
      </c>
      <c r="S16">
        <v>1.1745999999999999E-2</v>
      </c>
      <c r="T16">
        <v>1.6701999999999999E-3</v>
      </c>
      <c r="U16">
        <v>3.5534E-4</v>
      </c>
      <c r="V16">
        <v>5.5714000000000002E-4</v>
      </c>
      <c r="W16">
        <v>1.1008E-4</v>
      </c>
      <c r="X16">
        <v>6.9015999999999999E-4</v>
      </c>
      <c r="Y16">
        <v>1.4490999999999999E-4</v>
      </c>
      <c r="Z16">
        <v>7.2794000000000005E-4</v>
      </c>
      <c r="AA16">
        <v>5.5038000000000005E-4</v>
      </c>
      <c r="AB16">
        <v>1.4521026897444835E-4</v>
      </c>
      <c r="AC16">
        <v>7.4175838658678301E-4</v>
      </c>
      <c r="AD16">
        <v>1.2995773839454751E-4</v>
      </c>
      <c r="AE16">
        <v>2.47995592389252E-4</v>
      </c>
    </row>
    <row r="17" spans="1:33" ht="18" x14ac:dyDescent="0.25">
      <c r="B17" s="3"/>
      <c r="C17" s="3" t="s">
        <v>30</v>
      </c>
      <c r="D17">
        <v>1.1738999999999999E-2</v>
      </c>
      <c r="E17">
        <v>2.4094999999999998E-2</v>
      </c>
      <c r="F17">
        <v>2.9248E-2</v>
      </c>
      <c r="G17">
        <v>1.7420000000000001E-2</v>
      </c>
      <c r="H17">
        <v>2.4722999999999998E-2</v>
      </c>
      <c r="I17">
        <v>2.1572999999999998E-2</v>
      </c>
      <c r="J17">
        <v>1.5968E-2</v>
      </c>
      <c r="K17">
        <v>4.0445000000000002E-2</v>
      </c>
      <c r="L17">
        <v>3.1989999999999998E-2</v>
      </c>
      <c r="M17">
        <v>3.7296999999999997E-2</v>
      </c>
      <c r="N17">
        <v>3.8041999999999999E-2</v>
      </c>
      <c r="O17">
        <v>3.8344999999999997E-2</v>
      </c>
      <c r="P17">
        <v>4.3853999999999997E-2</v>
      </c>
      <c r="Q17">
        <v>3.2092000000000002E-2</v>
      </c>
      <c r="R17">
        <v>1.7871999999999999E-2</v>
      </c>
      <c r="S17">
        <v>4.2849999999999999E-2</v>
      </c>
      <c r="T17">
        <v>1.9550000000000001E-2</v>
      </c>
      <c r="U17">
        <v>1.6851999999999999E-2</v>
      </c>
      <c r="V17">
        <v>1.6507999999999998E-2</v>
      </c>
      <c r="W17">
        <v>5.8538000000000001E-3</v>
      </c>
      <c r="X17">
        <v>1.6191000000000001E-2</v>
      </c>
      <c r="Y17">
        <v>1.0893999999999999E-2</v>
      </c>
      <c r="Z17">
        <v>3.0851E-2</v>
      </c>
      <c r="AA17">
        <v>2.6727999999999998E-2</v>
      </c>
      <c r="AB17">
        <v>1.4797604334450373E-2</v>
      </c>
      <c r="AC17">
        <v>2.1167514118964469E-2</v>
      </c>
      <c r="AD17">
        <v>6.7990055350113871E-3</v>
      </c>
      <c r="AE17">
        <v>1.8264540754077914E-2</v>
      </c>
    </row>
    <row r="18" spans="1:33" x14ac:dyDescent="0.2">
      <c r="B18" s="3"/>
      <c r="C18" s="3" t="s">
        <v>35</v>
      </c>
      <c r="D18" s="3">
        <f t="shared" ref="D18:AE18" si="8">D16*$C$32</f>
        <v>3.1855304517939995E-4</v>
      </c>
      <c r="E18" s="3">
        <f t="shared" si="8"/>
        <v>1.8311783478999998E-3</v>
      </c>
      <c r="F18" s="3">
        <f t="shared" si="8"/>
        <v>2.4043776636799999E-3</v>
      </c>
      <c r="G18" s="3">
        <f t="shared" si="8"/>
        <v>5.4453934999099997E-4</v>
      </c>
      <c r="H18" s="3">
        <f t="shared" si="8"/>
        <v>2.0370621837719999E-3</v>
      </c>
      <c r="I18" s="3">
        <f t="shared" si="8"/>
        <v>1.550337678426E-3</v>
      </c>
      <c r="J18" s="3">
        <f t="shared" si="8"/>
        <v>1.3814373462879999E-3</v>
      </c>
      <c r="K18" s="3">
        <f t="shared" si="8"/>
        <v>2.1190377845059999E-3</v>
      </c>
      <c r="L18" s="3">
        <f t="shared" si="8"/>
        <v>1.135780496668E-3</v>
      </c>
      <c r="M18" s="3">
        <f t="shared" si="8"/>
        <v>1.0664026830939999E-3</v>
      </c>
      <c r="N18" s="3">
        <f t="shared" si="8"/>
        <v>1.77628798956E-3</v>
      </c>
      <c r="O18" s="3">
        <f t="shared" si="8"/>
        <v>6.2192575683099995E-4</v>
      </c>
      <c r="P18" s="3">
        <f t="shared" si="8"/>
        <v>9.6795997485799989E-4</v>
      </c>
      <c r="Q18" s="3">
        <f t="shared" si="8"/>
        <v>6.3208497233360002E-4</v>
      </c>
      <c r="R18" s="3">
        <f t="shared" si="8"/>
        <v>1.193820301798E-3</v>
      </c>
      <c r="S18" s="3">
        <f t="shared" si="8"/>
        <v>1.0569543427239999E-2</v>
      </c>
      <c r="T18" s="3">
        <f t="shared" si="8"/>
        <v>1.5029160081879999E-3</v>
      </c>
      <c r="U18" s="3">
        <f t="shared" si="8"/>
        <v>3.1974983495959997E-4</v>
      </c>
      <c r="V18" s="3">
        <f t="shared" si="8"/>
        <v>5.0133793845159999E-4</v>
      </c>
      <c r="W18" s="3">
        <f t="shared" si="8"/>
        <v>9.9054600755199999E-5</v>
      </c>
      <c r="X18" s="3">
        <f t="shared" si="8"/>
        <v>6.2103491331039998E-4</v>
      </c>
      <c r="Y18" s="3">
        <f t="shared" si="8"/>
        <v>1.303960955254E-4</v>
      </c>
      <c r="Z18" s="3">
        <f t="shared" si="8"/>
        <v>6.5503094180359997E-4</v>
      </c>
      <c r="AA18" s="3">
        <f t="shared" si="8"/>
        <v>4.9525500693720006E-4</v>
      </c>
      <c r="AB18" s="3">
        <f t="shared" si="8"/>
        <v>1.3066629014188939E-4</v>
      </c>
      <c r="AC18" s="3">
        <f t="shared" si="8"/>
        <v>6.6746530559752071E-4</v>
      </c>
      <c r="AD18" s="3">
        <f t="shared" si="8"/>
        <v>1.1694142343496211E-4</v>
      </c>
      <c r="AE18" s="3">
        <f t="shared" si="8"/>
        <v>2.2315683496699376E-4</v>
      </c>
    </row>
    <row r="19" spans="1:33" ht="17" x14ac:dyDescent="0.25">
      <c r="B19" s="3"/>
      <c r="C19" s="3" t="s">
        <v>31</v>
      </c>
      <c r="D19" s="3">
        <f t="shared" ref="D19:AE19" si="9">D17*($C$32^0.33)</f>
        <v>1.1337203934860152E-2</v>
      </c>
      <c r="E19" s="3">
        <f t="shared" si="9"/>
        <v>2.3270289531515064E-2</v>
      </c>
      <c r="F19" s="3">
        <f t="shared" si="9"/>
        <v>2.8246915468676182E-2</v>
      </c>
      <c r="G19" s="3">
        <f t="shared" si="9"/>
        <v>1.6823757777090369E-2</v>
      </c>
      <c r="H19" s="3">
        <f t="shared" si="9"/>
        <v>2.3876794691332099E-2</v>
      </c>
      <c r="I19" s="3">
        <f t="shared" si="9"/>
        <v>2.083461116677213E-2</v>
      </c>
      <c r="J19" s="3">
        <f t="shared" si="9"/>
        <v>1.5421456038150344E-2</v>
      </c>
      <c r="K19" s="3">
        <f t="shared" si="9"/>
        <v>3.9060670682802529E-2</v>
      </c>
      <c r="L19" s="3">
        <f t="shared" si="9"/>
        <v>3.0895063793864572E-2</v>
      </c>
      <c r="M19" s="3">
        <f t="shared" si="9"/>
        <v>3.6020418703337512E-2</v>
      </c>
      <c r="N19" s="3">
        <f t="shared" si="9"/>
        <v>3.6739919251209632E-2</v>
      </c>
      <c r="O19" s="3">
        <f t="shared" si="9"/>
        <v>3.7032548333095876E-2</v>
      </c>
      <c r="P19" s="3">
        <f t="shared" si="9"/>
        <v>4.2352989297159645E-2</v>
      </c>
      <c r="Q19" s="3">
        <f t="shared" si="9"/>
        <v>3.0993572593707473E-2</v>
      </c>
      <c r="R19" s="3">
        <f t="shared" si="9"/>
        <v>1.7260286968551038E-2</v>
      </c>
      <c r="S19" s="3">
        <f t="shared" si="9"/>
        <v>4.138335365949037E-2</v>
      </c>
      <c r="T19" s="3">
        <f t="shared" si="9"/>
        <v>1.8880853303221395E-2</v>
      </c>
      <c r="U19" s="3">
        <f t="shared" si="9"/>
        <v>1.6275198970122095E-2</v>
      </c>
      <c r="V19" s="3">
        <f t="shared" si="9"/>
        <v>1.5942973213789194E-2</v>
      </c>
      <c r="W19" s="3">
        <f t="shared" si="9"/>
        <v>5.6534393384346498E-3</v>
      </c>
      <c r="X19" s="3">
        <f t="shared" si="9"/>
        <v>1.5636823316238242E-2</v>
      </c>
      <c r="Y19" s="3">
        <f t="shared" si="9"/>
        <v>1.0521126132240096E-2</v>
      </c>
      <c r="Z19" s="3">
        <f t="shared" si="9"/>
        <v>2.9795048862285588E-2</v>
      </c>
      <c r="AA19" s="3">
        <f t="shared" si="9"/>
        <v>2.5813168649028207E-2</v>
      </c>
      <c r="AB19" s="3">
        <f t="shared" si="9"/>
        <v>1.4291120034673685E-2</v>
      </c>
      <c r="AC19" s="3">
        <f t="shared" si="9"/>
        <v>2.0443004034477536E-2</v>
      </c>
      <c r="AD19" s="3">
        <f t="shared" si="9"/>
        <v>6.5662928958741843E-3</v>
      </c>
      <c r="AE19" s="3">
        <f t="shared" si="9"/>
        <v>1.7639392052606333E-2</v>
      </c>
    </row>
    <row r="20" spans="1:33" s="3" customFormat="1" ht="17" x14ac:dyDescent="0.25">
      <c r="C20" s="3" t="s">
        <v>28</v>
      </c>
      <c r="D20" s="3">
        <f t="shared" ref="D20:AE20" si="10">($C$32*D16*300000)/(1060*D17*($C$32^0.33))</f>
        <v>7.952271365902444</v>
      </c>
      <c r="E20" s="3">
        <f t="shared" si="10"/>
        <v>22.271232263298085</v>
      </c>
      <c r="F20" s="3">
        <f t="shared" si="10"/>
        <v>24.090568231860374</v>
      </c>
      <c r="G20" s="3">
        <f t="shared" si="10"/>
        <v>9.1605521439851074</v>
      </c>
      <c r="H20" s="3">
        <f t="shared" si="10"/>
        <v>24.145914080850776</v>
      </c>
      <c r="I20" s="3">
        <f t="shared" si="10"/>
        <v>21.059899373051106</v>
      </c>
      <c r="J20" s="3">
        <f t="shared" si="10"/>
        <v>25.352523969713808</v>
      </c>
      <c r="K20" s="3">
        <f t="shared" si="10"/>
        <v>15.353747500404143</v>
      </c>
      <c r="L20" s="3">
        <f t="shared" si="10"/>
        <v>10.404487672285429</v>
      </c>
      <c r="M20" s="3">
        <f t="shared" si="10"/>
        <v>8.3789164864143739</v>
      </c>
      <c r="N20" s="3">
        <f t="shared" si="10"/>
        <v>13.683291258095398</v>
      </c>
      <c r="O20" s="3">
        <f t="shared" si="10"/>
        <v>4.7530275812563918</v>
      </c>
      <c r="P20" s="3">
        <f t="shared" si="10"/>
        <v>6.4682786463655404</v>
      </c>
      <c r="Q20" s="3">
        <f t="shared" si="10"/>
        <v>5.7719055381915583</v>
      </c>
      <c r="R20" s="3">
        <f t="shared" si="10"/>
        <v>19.575205843089901</v>
      </c>
      <c r="S20" s="3">
        <f t="shared" si="10"/>
        <v>72.284625356132679</v>
      </c>
      <c r="T20" s="3">
        <f t="shared" si="10"/>
        <v>22.528303164690456</v>
      </c>
      <c r="U20" s="3">
        <f t="shared" si="10"/>
        <v>5.560315205697413</v>
      </c>
      <c r="V20" s="3">
        <f t="shared" si="10"/>
        <v>8.8997261605801761</v>
      </c>
      <c r="W20" s="3">
        <f t="shared" si="10"/>
        <v>4.9588081325756477</v>
      </c>
      <c r="X20" s="3">
        <f t="shared" si="10"/>
        <v>11.240428733641325</v>
      </c>
      <c r="Y20" s="3">
        <f t="shared" si="10"/>
        <v>3.5076620956277673</v>
      </c>
      <c r="Z20" s="3">
        <f t="shared" si="10"/>
        <v>6.2220443558142025</v>
      </c>
      <c r="AA20" s="3">
        <f t="shared" si="10"/>
        <v>5.4300389581423065</v>
      </c>
      <c r="AB20" s="3">
        <f t="shared" si="10"/>
        <v>2.5876925966705655</v>
      </c>
      <c r="AC20" s="3">
        <f t="shared" si="10"/>
        <v>9.2405829813718743</v>
      </c>
      <c r="AD20" s="3">
        <f t="shared" si="10"/>
        <v>5.0403827241458528</v>
      </c>
      <c r="AE20" s="3">
        <f t="shared" si="10"/>
        <v>3.580485915479577</v>
      </c>
    </row>
    <row r="21" spans="1:33" s="3" customFormat="1" ht="17" x14ac:dyDescent="0.25">
      <c r="C21" s="3" t="s">
        <v>33</v>
      </c>
      <c r="D21" s="3">
        <f t="shared" ref="D21:AE21" si="11">D20/($C$32*9.80665)</f>
        <v>0.90116493590094915</v>
      </c>
      <c r="E21" s="3">
        <f t="shared" si="11"/>
        <v>2.5238139735832026</v>
      </c>
      <c r="F21" s="3">
        <f t="shared" si="11"/>
        <v>2.7299842243271129</v>
      </c>
      <c r="G21" s="3">
        <f t="shared" si="11"/>
        <v>1.0380893716791346</v>
      </c>
      <c r="H21" s="3">
        <f t="shared" si="11"/>
        <v>2.7362561102025968</v>
      </c>
      <c r="I21" s="3">
        <f t="shared" si="11"/>
        <v>2.3865436672560429</v>
      </c>
      <c r="J21" s="3">
        <f t="shared" si="11"/>
        <v>2.8729911979684695</v>
      </c>
      <c r="K21" s="3">
        <f t="shared" si="11"/>
        <v>1.7399128180368482</v>
      </c>
      <c r="L21" s="3">
        <f t="shared" si="11"/>
        <v>1.1790542644809863</v>
      </c>
      <c r="M21" s="3">
        <f t="shared" si="11"/>
        <v>0.94951308764123554</v>
      </c>
      <c r="N21" s="3">
        <f t="shared" si="11"/>
        <v>1.5506138714515831</v>
      </c>
      <c r="O21" s="3">
        <f t="shared" si="11"/>
        <v>0.53862118110858559</v>
      </c>
      <c r="P21" s="3">
        <f t="shared" si="11"/>
        <v>0.73299635331043456</v>
      </c>
      <c r="Q21" s="3">
        <f t="shared" si="11"/>
        <v>0.6540821665937272</v>
      </c>
      <c r="R21" s="3">
        <f t="shared" si="11"/>
        <v>2.2182956676345902</v>
      </c>
      <c r="S21" s="3">
        <f t="shared" si="11"/>
        <v>8.1914168642421732</v>
      </c>
      <c r="T21" s="3">
        <f t="shared" si="11"/>
        <v>2.5529456859853443</v>
      </c>
      <c r="U21" s="3">
        <f t="shared" si="11"/>
        <v>0.63010438972397265</v>
      </c>
      <c r="V21" s="3">
        <f t="shared" si="11"/>
        <v>1.0085321269874812</v>
      </c>
      <c r="W21" s="3">
        <f t="shared" si="11"/>
        <v>0.56194058368008404</v>
      </c>
      <c r="X21" s="3">
        <f t="shared" si="11"/>
        <v>1.2737845293715719</v>
      </c>
      <c r="Y21" s="3">
        <f t="shared" si="11"/>
        <v>0.39749424310671388</v>
      </c>
      <c r="Z21" s="3">
        <f t="shared" si="11"/>
        <v>0.70509266410627092</v>
      </c>
      <c r="AA21" s="3">
        <f t="shared" si="11"/>
        <v>0.61534126345783435</v>
      </c>
      <c r="AB21" s="3">
        <f t="shared" si="11"/>
        <v>0.29324173254559915</v>
      </c>
      <c r="AC21" s="3">
        <f t="shared" si="11"/>
        <v>1.0471586024844344</v>
      </c>
      <c r="AD21" s="3">
        <f t="shared" si="11"/>
        <v>0.57118475533885238</v>
      </c>
      <c r="AE21" s="3">
        <f t="shared" si="11"/>
        <v>0.40574676240958996</v>
      </c>
      <c r="AG21" s="3">
        <f>SUM(D21:AE21)</f>
        <v>43.005917094615427</v>
      </c>
    </row>
    <row r="22" spans="1:33" s="3" customFormat="1" x14ac:dyDescent="0.2"/>
    <row r="23" spans="1:33" s="3" customFormat="1" ht="17" x14ac:dyDescent="0.25">
      <c r="B23" s="3" t="s">
        <v>37</v>
      </c>
      <c r="C23" s="3" t="s">
        <v>29</v>
      </c>
      <c r="D23" s="3">
        <v>6.8662009525138716E-4</v>
      </c>
      <c r="E23" s="3">
        <v>3.7791682635127848E-3</v>
      </c>
      <c r="F23" s="5">
        <v>2.3272242382692816E-3</v>
      </c>
      <c r="G23" s="3">
        <v>1.158217730872565E-3</v>
      </c>
      <c r="H23" s="3">
        <v>1.9708185010101115E-3</v>
      </c>
      <c r="I23" s="3">
        <v>1.082473441740509E-2</v>
      </c>
      <c r="J23" s="3">
        <v>3.5248104055424887E-3</v>
      </c>
      <c r="K23" s="6">
        <v>2.2545865287723651E-3</v>
      </c>
      <c r="L23" s="3">
        <v>3.6710071170902346E-3</v>
      </c>
      <c r="M23" s="3">
        <v>4.3877977334295095E-3</v>
      </c>
      <c r="N23" s="3">
        <v>3.8193950248987551E-3</v>
      </c>
      <c r="O23" s="3">
        <v>2.6365581498162104E-3</v>
      </c>
      <c r="P23" s="3">
        <v>2.8591058563179768E-3</v>
      </c>
      <c r="Q23" s="3">
        <v>1.5796532013083626E-3</v>
      </c>
      <c r="R23" s="3">
        <v>4.694601036936581E-3</v>
      </c>
      <c r="S23" s="3">
        <v>2.7510363798157782E-2</v>
      </c>
      <c r="T23" s="3">
        <v>3.9894240097166841E-3</v>
      </c>
      <c r="U23" s="3">
        <v>4.1886409596467969E-4</v>
      </c>
      <c r="V23" s="3">
        <v>1.2198592745330708E-3</v>
      </c>
      <c r="W23" s="3">
        <v>5.3062276708693598E-4</v>
      </c>
      <c r="X23" s="3">
        <v>1.2070591152762815E-3</v>
      </c>
      <c r="Y23" s="3">
        <v>3.2799703028511666E-4</v>
      </c>
      <c r="Z23" s="3">
        <v>1.5194191310157013E-3</v>
      </c>
      <c r="AA23" s="3">
        <v>1.1428509222700918E-3</v>
      </c>
      <c r="AB23" s="3">
        <v>4.0035774180346322E-4</v>
      </c>
      <c r="AC23" s="3">
        <v>2.1406883590911533E-5</v>
      </c>
      <c r="AD23" s="3">
        <v>1.9625964306612865E-4</v>
      </c>
      <c r="AE23" s="3">
        <v>2.8547162404988591E-4</v>
      </c>
    </row>
    <row r="24" spans="1:33" s="3" customFormat="1" ht="18" x14ac:dyDescent="0.25">
      <c r="C24" s="3" t="s">
        <v>30</v>
      </c>
      <c r="D24">
        <f>D17</f>
        <v>1.1738999999999999E-2</v>
      </c>
      <c r="E24">
        <f t="shared" ref="E24:G24" si="12">E17</f>
        <v>2.4094999999999998E-2</v>
      </c>
      <c r="F24">
        <f t="shared" si="12"/>
        <v>2.9248E-2</v>
      </c>
      <c r="G24">
        <f t="shared" si="12"/>
        <v>1.7420000000000001E-2</v>
      </c>
      <c r="H24">
        <f t="shared" ref="H24:J24" si="13">H17</f>
        <v>2.4722999999999998E-2</v>
      </c>
      <c r="I24">
        <f t="shared" si="13"/>
        <v>2.1572999999999998E-2</v>
      </c>
      <c r="J24">
        <f t="shared" si="13"/>
        <v>1.5968E-2</v>
      </c>
      <c r="K24">
        <f t="shared" ref="K24:AA24" si="14">K17</f>
        <v>4.0445000000000002E-2</v>
      </c>
      <c r="L24">
        <f t="shared" si="14"/>
        <v>3.1989999999999998E-2</v>
      </c>
      <c r="M24">
        <f t="shared" si="14"/>
        <v>3.7296999999999997E-2</v>
      </c>
      <c r="N24">
        <f t="shared" si="14"/>
        <v>3.8041999999999999E-2</v>
      </c>
      <c r="O24">
        <f t="shared" si="14"/>
        <v>3.8344999999999997E-2</v>
      </c>
      <c r="P24">
        <f t="shared" si="14"/>
        <v>4.3853999999999997E-2</v>
      </c>
      <c r="Q24">
        <f t="shared" si="14"/>
        <v>3.2092000000000002E-2</v>
      </c>
      <c r="R24">
        <f t="shared" si="14"/>
        <v>1.7871999999999999E-2</v>
      </c>
      <c r="S24">
        <f t="shared" si="14"/>
        <v>4.2849999999999999E-2</v>
      </c>
      <c r="T24">
        <f t="shared" si="14"/>
        <v>1.9550000000000001E-2</v>
      </c>
      <c r="U24">
        <f t="shared" si="14"/>
        <v>1.6851999999999999E-2</v>
      </c>
      <c r="V24">
        <f t="shared" si="14"/>
        <v>1.6507999999999998E-2</v>
      </c>
      <c r="W24">
        <f t="shared" si="14"/>
        <v>5.8538000000000001E-3</v>
      </c>
      <c r="X24">
        <f t="shared" si="14"/>
        <v>1.6191000000000001E-2</v>
      </c>
      <c r="Y24">
        <f t="shared" si="14"/>
        <v>1.0893999999999999E-2</v>
      </c>
      <c r="Z24">
        <f t="shared" si="14"/>
        <v>3.0851E-2</v>
      </c>
      <c r="AA24">
        <f t="shared" si="14"/>
        <v>2.6727999999999998E-2</v>
      </c>
      <c r="AB24">
        <v>1.4797604334450373E-2</v>
      </c>
      <c r="AC24">
        <v>2.1167514118964469E-2</v>
      </c>
      <c r="AD24">
        <v>6.7990055350113871E-3</v>
      </c>
      <c r="AE24">
        <v>1.8264540754077914E-2</v>
      </c>
    </row>
    <row r="25" spans="1:33" s="3" customFormat="1" x14ac:dyDescent="0.2">
      <c r="C25" s="3" t="s">
        <v>35</v>
      </c>
      <c r="D25" s="3">
        <f t="shared" ref="D25:AA25" si="15">D23*$C$32</f>
        <v>6.1784955855399295E-4</v>
      </c>
      <c r="E25" s="3">
        <f t="shared" si="15"/>
        <v>3.4006541018257752E-3</v>
      </c>
      <c r="F25" s="3">
        <f t="shared" si="15"/>
        <v>2.0941339733792524E-3</v>
      </c>
      <c r="G25" s="3">
        <f t="shared" si="15"/>
        <v>1.0422128898907666E-3</v>
      </c>
      <c r="H25" s="3">
        <f t="shared" si="15"/>
        <v>1.7734251433368306E-3</v>
      </c>
      <c r="I25" s="3">
        <f t="shared" si="15"/>
        <v>9.7405500181425662E-3</v>
      </c>
      <c r="J25" s="3">
        <f t="shared" si="15"/>
        <v>3.1717722334555394E-3</v>
      </c>
      <c r="K25" s="3">
        <f t="shared" si="15"/>
        <v>2.0287715159483907E-3</v>
      </c>
      <c r="L25" s="3">
        <f t="shared" si="15"/>
        <v>3.3033261659962837E-3</v>
      </c>
      <c r="M25" s="3">
        <f t="shared" si="15"/>
        <v>3.9483244247768123E-3</v>
      </c>
      <c r="N25" s="3">
        <f t="shared" si="15"/>
        <v>3.436851828831244E-3</v>
      </c>
      <c r="O25" s="3">
        <f t="shared" si="15"/>
        <v>2.3724856004534293E-3</v>
      </c>
      <c r="P25" s="3">
        <f t="shared" si="15"/>
        <v>2.5727433604145295E-3</v>
      </c>
      <c r="Q25" s="3">
        <f t="shared" si="15"/>
        <v>1.4214382011925276E-3</v>
      </c>
      <c r="R25" s="3">
        <f t="shared" si="15"/>
        <v>4.2243989046030243E-3</v>
      </c>
      <c r="S25" s="3">
        <f t="shared" si="15"/>
        <v>2.4754979130240065E-2</v>
      </c>
      <c r="T25" s="3">
        <f t="shared" si="15"/>
        <v>3.5898510403860398E-3</v>
      </c>
      <c r="U25" s="3">
        <f t="shared" si="15"/>
        <v>3.7691148070920352E-4</v>
      </c>
      <c r="V25" s="3">
        <f t="shared" si="15"/>
        <v>1.097680536122831E-3</v>
      </c>
      <c r="W25" s="3">
        <f t="shared" si="15"/>
        <v>4.774766201436766E-4</v>
      </c>
      <c r="X25" s="3">
        <f t="shared" si="15"/>
        <v>1.0861624159848927E-3</v>
      </c>
      <c r="Y25" s="3">
        <f t="shared" si="15"/>
        <v>2.9514548404599813E-4</v>
      </c>
      <c r="Z25" s="3">
        <f t="shared" si="15"/>
        <v>1.3672370585262827E-3</v>
      </c>
      <c r="AA25" s="3">
        <f t="shared" si="15"/>
        <v>1.0283851910263086E-3</v>
      </c>
      <c r="AB25" s="3">
        <v>3.6025868707844743E-4</v>
      </c>
      <c r="AC25" s="3">
        <v>1.9262811659799999E-5</v>
      </c>
      <c r="AD25" s="3">
        <v>1.7660265796033274E-4</v>
      </c>
      <c r="AE25" s="3">
        <v>2.5687934E-4</v>
      </c>
    </row>
    <row r="26" spans="1:33" s="3" customFormat="1" ht="17" x14ac:dyDescent="0.25">
      <c r="C26" s="3" t="s">
        <v>31</v>
      </c>
      <c r="D26" s="3">
        <f t="shared" ref="D26:AA26" si="16">D24*($C$32^0.33)</f>
        <v>1.1337203934860152E-2</v>
      </c>
      <c r="E26" s="3">
        <f t="shared" si="16"/>
        <v>2.3270289531515064E-2</v>
      </c>
      <c r="F26" s="3">
        <f t="shared" si="16"/>
        <v>2.8246915468676182E-2</v>
      </c>
      <c r="G26" s="3">
        <f t="shared" si="16"/>
        <v>1.6823757777090369E-2</v>
      </c>
      <c r="H26" s="3">
        <f t="shared" si="16"/>
        <v>2.3876794691332099E-2</v>
      </c>
      <c r="I26" s="3">
        <f t="shared" si="16"/>
        <v>2.083461116677213E-2</v>
      </c>
      <c r="J26" s="3">
        <f t="shared" si="16"/>
        <v>1.5421456038150344E-2</v>
      </c>
      <c r="K26" s="3">
        <f t="shared" si="16"/>
        <v>3.9060670682802529E-2</v>
      </c>
      <c r="L26" s="3">
        <f t="shared" si="16"/>
        <v>3.0895063793864572E-2</v>
      </c>
      <c r="M26" s="3">
        <f t="shared" si="16"/>
        <v>3.6020418703337512E-2</v>
      </c>
      <c r="N26" s="3">
        <f t="shared" si="16"/>
        <v>3.6739919251209632E-2</v>
      </c>
      <c r="O26" s="3">
        <f t="shared" si="16"/>
        <v>3.7032548333095876E-2</v>
      </c>
      <c r="P26" s="3">
        <f t="shared" si="16"/>
        <v>4.2352989297159645E-2</v>
      </c>
      <c r="Q26" s="3">
        <f t="shared" si="16"/>
        <v>3.0993572593707473E-2</v>
      </c>
      <c r="R26" s="3">
        <f t="shared" si="16"/>
        <v>1.7260286968551038E-2</v>
      </c>
      <c r="S26" s="3">
        <f t="shared" si="16"/>
        <v>4.138335365949037E-2</v>
      </c>
      <c r="T26" s="3">
        <f t="shared" si="16"/>
        <v>1.8880853303221395E-2</v>
      </c>
      <c r="U26" s="3">
        <f t="shared" si="16"/>
        <v>1.6275198970122095E-2</v>
      </c>
      <c r="V26" s="3">
        <f t="shared" si="16"/>
        <v>1.5942973213789194E-2</v>
      </c>
      <c r="W26" s="3">
        <f t="shared" si="16"/>
        <v>5.6534393384346498E-3</v>
      </c>
      <c r="X26" s="3">
        <f t="shared" si="16"/>
        <v>1.5636823316238242E-2</v>
      </c>
      <c r="Y26" s="3">
        <f t="shared" si="16"/>
        <v>1.0521126132240096E-2</v>
      </c>
      <c r="Z26" s="3">
        <f t="shared" si="16"/>
        <v>2.9795048862285588E-2</v>
      </c>
      <c r="AA26" s="3">
        <f t="shared" si="16"/>
        <v>2.5813168649028207E-2</v>
      </c>
      <c r="AB26" s="3">
        <v>1.4291120034673685E-2</v>
      </c>
      <c r="AC26" s="3">
        <v>2.0443004034477536E-2</v>
      </c>
      <c r="AD26" s="3">
        <v>6.5662928958741843E-3</v>
      </c>
      <c r="AE26" s="3">
        <v>1.7639392052606333E-2</v>
      </c>
    </row>
    <row r="27" spans="1:33" s="3" customFormat="1" ht="17" x14ac:dyDescent="0.25">
      <c r="C27" s="3" t="s">
        <v>28</v>
      </c>
      <c r="D27" s="3">
        <f t="shared" ref="D27:AA27" si="17">($C$32*D23*300000)/(1060*D24*($C$32^0.33))</f>
        <v>15.423827922151395</v>
      </c>
      <c r="E27" s="3">
        <f t="shared" si="17"/>
        <v>41.359574525198099</v>
      </c>
      <c r="F27" s="3">
        <f t="shared" si="17"/>
        <v>20.982093676222085</v>
      </c>
      <c r="G27" s="3">
        <f t="shared" si="17"/>
        <v>17.532700847304369</v>
      </c>
      <c r="H27" s="3">
        <f t="shared" si="17"/>
        <v>21.020944515567304</v>
      </c>
      <c r="I27" s="3">
        <f t="shared" si="17"/>
        <v>132.316337321118</v>
      </c>
      <c r="J27" s="3">
        <f t="shared" si="17"/>
        <v>58.209249801467287</v>
      </c>
      <c r="K27" s="3">
        <f t="shared" si="17"/>
        <v>14.699712208834155</v>
      </c>
      <c r="L27" s="3">
        <f t="shared" si="17"/>
        <v>30.260615032987971</v>
      </c>
      <c r="M27" s="3">
        <f t="shared" si="17"/>
        <v>31.022690716128718</v>
      </c>
      <c r="N27" s="3">
        <f t="shared" si="17"/>
        <v>26.475123888252373</v>
      </c>
      <c r="O27" s="3">
        <f t="shared" si="17"/>
        <v>18.131568553371583</v>
      </c>
      <c r="P27" s="3">
        <f t="shared" si="17"/>
        <v>17.192054809073383</v>
      </c>
      <c r="Q27" s="3">
        <f t="shared" si="17"/>
        <v>12.979911538428567</v>
      </c>
      <c r="R27" s="3">
        <f t="shared" si="17"/>
        <v>69.267944259604178</v>
      </c>
      <c r="S27" s="3">
        <f t="shared" si="17"/>
        <v>169.29817304280184</v>
      </c>
      <c r="T27" s="3">
        <f t="shared" si="17"/>
        <v>53.810893032805922</v>
      </c>
      <c r="U27" s="3">
        <f t="shared" si="17"/>
        <v>6.5543321942733979</v>
      </c>
      <c r="V27" s="3">
        <f t="shared" si="17"/>
        <v>19.485970308698576</v>
      </c>
      <c r="W27" s="3">
        <f t="shared" si="17"/>
        <v>23.903129476385278</v>
      </c>
      <c r="X27" s="3">
        <f t="shared" si="17"/>
        <v>19.659009450787053</v>
      </c>
      <c r="Y27" s="3">
        <f t="shared" si="17"/>
        <v>7.9394296501937509</v>
      </c>
      <c r="Z27" s="3">
        <f t="shared" si="17"/>
        <v>12.987187444366793</v>
      </c>
      <c r="AA27" s="3">
        <f t="shared" si="17"/>
        <v>11.275346181321019</v>
      </c>
      <c r="AB27" s="3">
        <v>7.1345006920059202</v>
      </c>
      <c r="AC27" s="3">
        <v>0.26667994291864017</v>
      </c>
      <c r="AD27" s="3">
        <v>7.6118877304119819</v>
      </c>
      <c r="AE27" s="3">
        <v>4.1215536104181014</v>
      </c>
    </row>
    <row r="28" spans="1:33" s="3" customFormat="1" ht="17" x14ac:dyDescent="0.25">
      <c r="C28" s="3" t="s">
        <v>33</v>
      </c>
      <c r="D28" s="3">
        <f t="shared" ref="D28:AA28" si="18">D27/($C$32*9.80665)</f>
        <v>1.7478544507938192</v>
      </c>
      <c r="E28" s="3">
        <f t="shared" si="18"/>
        <v>4.6869374309463057</v>
      </c>
      <c r="F28" s="3">
        <f t="shared" si="18"/>
        <v>2.3777265931687204</v>
      </c>
      <c r="G28" s="3">
        <f t="shared" si="18"/>
        <v>1.9868355226127963</v>
      </c>
      <c r="H28" s="3">
        <f t="shared" si="18"/>
        <v>2.3821292364560649</v>
      </c>
      <c r="I28" s="3">
        <f t="shared" si="18"/>
        <v>14.994312713208339</v>
      </c>
      <c r="J28" s="3">
        <f t="shared" si="18"/>
        <v>6.5963713324851749</v>
      </c>
      <c r="K28" s="3">
        <f t="shared" si="18"/>
        <v>1.6657964248096484</v>
      </c>
      <c r="L28" s="3">
        <f t="shared" si="18"/>
        <v>3.4291844369713931</v>
      </c>
      <c r="M28" s="3">
        <f t="shared" si="18"/>
        <v>3.515544151391333</v>
      </c>
      <c r="N28" s="3">
        <f t="shared" si="18"/>
        <v>3.0002061328070786</v>
      </c>
      <c r="O28" s="3">
        <f t="shared" si="18"/>
        <v>2.0547002310865579</v>
      </c>
      <c r="P28" s="3">
        <f t="shared" si="18"/>
        <v>1.9482329333546389</v>
      </c>
      <c r="Q28" s="3">
        <f t="shared" si="18"/>
        <v>1.4709056835864855</v>
      </c>
      <c r="R28" s="3">
        <f t="shared" si="18"/>
        <v>7.849561424217435</v>
      </c>
      <c r="S28" s="3">
        <f t="shared" si="18"/>
        <v>19.185157326550915</v>
      </c>
      <c r="T28" s="3">
        <f t="shared" si="18"/>
        <v>6.0979420519533951</v>
      </c>
      <c r="U28" s="3">
        <f t="shared" si="18"/>
        <v>0.74274808793017411</v>
      </c>
      <c r="V28" s="3">
        <f t="shared" si="18"/>
        <v>2.2081833448868213</v>
      </c>
      <c r="W28" s="3">
        <f t="shared" si="18"/>
        <v>2.7087433453013632</v>
      </c>
      <c r="X28" s="3">
        <f t="shared" si="18"/>
        <v>2.2277924351974385</v>
      </c>
      <c r="Y28" s="3">
        <f t="shared" si="18"/>
        <v>0.89970969080417051</v>
      </c>
      <c r="Z28" s="3">
        <f t="shared" si="18"/>
        <v>1.4717302016401019</v>
      </c>
      <c r="AA28" s="3">
        <f t="shared" si="18"/>
        <v>1.2777414340158244</v>
      </c>
      <c r="AB28" s="3">
        <v>0.80849377026599645</v>
      </c>
      <c r="AC28" s="3">
        <v>3.0220625354511241E-2</v>
      </c>
      <c r="AD28" s="3">
        <v>0.86259208256828568</v>
      </c>
      <c r="AE28" s="3">
        <v>0.46706147517430158</v>
      </c>
      <c r="AG28" s="3">
        <f>SUM(D28:AE28)</f>
        <v>98.694414569539106</v>
      </c>
    </row>
    <row r="29" spans="1:33" s="3" customFormat="1" x14ac:dyDescent="0.2"/>
    <row r="30" spans="1:33" x14ac:dyDescent="0.2">
      <c r="B30" s="10"/>
      <c r="C30" s="11"/>
      <c r="AA30" s="12"/>
      <c r="AB30" s="12"/>
      <c r="AC30" s="12"/>
      <c r="AD30" s="12"/>
      <c r="AE30" s="12"/>
    </row>
    <row r="31" spans="1:33" x14ac:dyDescent="0.2">
      <c r="A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3"/>
      <c r="AB31" s="13"/>
      <c r="AC31" s="13"/>
    </row>
    <row r="32" spans="1:33" ht="17" x14ac:dyDescent="0.25">
      <c r="B32" s="8" t="s">
        <v>34</v>
      </c>
      <c r="C32" s="9">
        <v>0.89984193999999995</v>
      </c>
      <c r="AB32" t="s">
        <v>64</v>
      </c>
    </row>
    <row r="33" spans="28:28" x14ac:dyDescent="0.2">
      <c r="AB33" t="s">
        <v>76</v>
      </c>
    </row>
    <row r="34" spans="28:28" x14ac:dyDescent="0.2">
      <c r="AB34" t="s">
        <v>77</v>
      </c>
    </row>
    <row r="35" spans="28:28" x14ac:dyDescent="0.2">
      <c r="AB35" t="s">
        <v>78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21"/>
  <sheetViews>
    <sheetView zoomScale="125" zoomScaleNormal="125" zoomScalePageLayoutView="125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E25" sqref="E25"/>
    </sheetView>
  </sheetViews>
  <sheetFormatPr baseColWidth="10" defaultRowHeight="15" x14ac:dyDescent="0.2"/>
  <cols>
    <col min="1" max="1" width="12.5" customWidth="1"/>
    <col min="2" max="2" width="16.83203125" customWidth="1"/>
    <col min="3" max="3" width="23" bestFit="1" customWidth="1"/>
  </cols>
  <sheetData>
    <row r="1" spans="1:41" ht="17" x14ac:dyDescent="0.25">
      <c r="A1" s="1" t="s">
        <v>54</v>
      </c>
      <c r="C1" s="1"/>
      <c r="D1" t="s">
        <v>10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13</v>
      </c>
      <c r="K1" t="s">
        <v>4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16</v>
      </c>
      <c r="R1" t="s">
        <v>49</v>
      </c>
      <c r="S1" t="s">
        <v>50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5</v>
      </c>
      <c r="Z1" t="s">
        <v>6</v>
      </c>
      <c r="AA1" t="s">
        <v>55</v>
      </c>
      <c r="AB1" t="s">
        <v>56</v>
      </c>
      <c r="AC1" t="s">
        <v>8</v>
      </c>
      <c r="AD1" t="s">
        <v>9</v>
      </c>
      <c r="AE1" t="s">
        <v>23</v>
      </c>
      <c r="AF1" t="s">
        <v>24</v>
      </c>
      <c r="AG1" t="s">
        <v>25</v>
      </c>
      <c r="AH1" t="s">
        <v>7</v>
      </c>
      <c r="AI1" t="s">
        <v>26</v>
      </c>
      <c r="AJ1" t="s">
        <v>51</v>
      </c>
      <c r="AK1" t="s">
        <v>74</v>
      </c>
      <c r="AL1" t="s">
        <v>57</v>
      </c>
      <c r="AM1" t="s">
        <v>58</v>
      </c>
      <c r="AO1" t="s">
        <v>70</v>
      </c>
    </row>
    <row r="2" spans="1:41" x14ac:dyDescent="0.2">
      <c r="A2" t="s">
        <v>79</v>
      </c>
      <c r="B2" s="3" t="s">
        <v>0</v>
      </c>
      <c r="C2" s="3" t="s">
        <v>52</v>
      </c>
      <c r="D2" s="16">
        <f>'Model parameter estimates'!D6</f>
        <v>7.3444987169078191</v>
      </c>
      <c r="E2" s="16">
        <f>('Model parameter estimates'!$E6)/3</f>
        <v>7.8203077845320088</v>
      </c>
      <c r="F2" s="16">
        <f>('Model parameter estimates'!$E6)/3</f>
        <v>7.8203077845320088</v>
      </c>
      <c r="G2" s="16">
        <f>('Model parameter estimates'!$E6)/3</f>
        <v>7.8203077845320088</v>
      </c>
      <c r="H2" s="16">
        <f>('Model parameter estimates'!$F6)/2</f>
        <v>17.303165329653897</v>
      </c>
      <c r="I2" s="16">
        <f>('Model parameter estimates'!$F6)/2</f>
        <v>17.303165329653897</v>
      </c>
      <c r="J2" s="16">
        <f>'Model parameter estimates'!G6</f>
        <v>10.977800001308255</v>
      </c>
      <c r="K2" s="16">
        <f>'Model parameter estimates'!H6</f>
        <v>23.351191977979941</v>
      </c>
      <c r="L2" s="16">
        <f>('Model parameter estimates'!$I6)/3</f>
        <v>9.4854969850170985</v>
      </c>
      <c r="M2" s="16">
        <f>('Model parameter estimates'!$I6)/3</f>
        <v>9.4854969850170985</v>
      </c>
      <c r="N2" s="16">
        <f>('Model parameter estimates'!$I6)/3</f>
        <v>9.4854969850170985</v>
      </c>
      <c r="O2" s="16">
        <f>('Model parameter estimates'!$J6)/2</f>
        <v>16.98277620447066</v>
      </c>
      <c r="P2" s="16">
        <f>('Model parameter estimates'!$J6)/2</f>
        <v>16.98277620447066</v>
      </c>
      <c r="Q2" s="16">
        <f>('Model parameter estimates'!K6)</f>
        <v>22.054311347242667</v>
      </c>
      <c r="R2" s="16">
        <f>('Model parameter estimates'!$L6)/2</f>
        <v>5.4646042986698928</v>
      </c>
      <c r="S2" s="16">
        <f>('Model parameter estimates'!$L6)/2</f>
        <v>5.4646042986698928</v>
      </c>
      <c r="T2" s="16">
        <f>('Model parameter estimates'!M6)/2</f>
        <v>5.629264690554737</v>
      </c>
      <c r="U2" s="16">
        <f>('Model parameter estimates'!N6)</f>
        <v>15.361526590393213</v>
      </c>
      <c r="V2" s="16">
        <f>('Model parameter estimates'!O6)</f>
        <v>5.4454458303224111</v>
      </c>
      <c r="W2" s="16">
        <f>('Model parameter estimates'!P6)</f>
        <v>6.6389808554411562</v>
      </c>
      <c r="X2" s="16">
        <f>('Model parameter estimates'!Q6)</f>
        <v>5.1185613452175591</v>
      </c>
      <c r="Y2" s="16">
        <f>('Model parameter estimates'!R6)</f>
        <v>22.54002799646598</v>
      </c>
      <c r="Z2" s="16">
        <f>('Model parameter estimates'!S6)</f>
        <v>77.540588938389462</v>
      </c>
      <c r="AA2" s="16">
        <f>('Model parameter estimates'!$T6)/2</f>
        <v>11.373812030591303</v>
      </c>
      <c r="AB2" s="16">
        <f>('Model parameter estimates'!$T6)/2</f>
        <v>11.373812030591303</v>
      </c>
      <c r="AC2" s="16">
        <f>('Model parameter estimates'!U6)</f>
        <v>6.9059632777207378</v>
      </c>
      <c r="AD2" s="16">
        <f>('Model parameter estimates'!V6)</f>
        <v>6.9319623305145264</v>
      </c>
      <c r="AE2" s="16">
        <f>('Model parameter estimates'!W6)</f>
        <v>4.8141439582215462</v>
      </c>
      <c r="AF2" s="16">
        <f>('Model parameter estimates'!X6)</f>
        <v>8.5575970625812605</v>
      </c>
      <c r="AG2" s="16">
        <f>('Model parameter estimates'!Y6)</f>
        <v>3.4747437294420145</v>
      </c>
      <c r="AH2" s="16">
        <f>('Model parameter estimates'!Z6)</f>
        <v>5.6816087953373167</v>
      </c>
      <c r="AI2" s="16">
        <f>('Model parameter estimates'!AA6)</f>
        <v>7.2568499077825441</v>
      </c>
      <c r="AJ2" s="16">
        <f>('Model parameter estimates'!AB6)</f>
        <v>2.5876925966705655</v>
      </c>
      <c r="AK2" s="16">
        <f>('Model parameter estimates'!AC6)</f>
        <v>9.2405829813718743</v>
      </c>
      <c r="AL2" s="16">
        <f>('Model parameter estimates'!AD6)</f>
        <v>5.0403827241458528</v>
      </c>
      <c r="AM2" s="16">
        <f>('Model parameter estimates'!AE6)</f>
        <v>3.580485915479577</v>
      </c>
      <c r="AN2" s="16"/>
      <c r="AO2" s="16">
        <f>SUM(D2:AM2)</f>
        <v>420.24034160490987</v>
      </c>
    </row>
    <row r="3" spans="1:41" x14ac:dyDescent="0.2">
      <c r="A3" s="3"/>
      <c r="B3" s="3"/>
      <c r="C3" s="3" t="s">
        <v>53</v>
      </c>
      <c r="D3" s="16">
        <f>'Model parameter estimates'!D5</f>
        <v>1.0997251998147418E-2</v>
      </c>
      <c r="E3" s="16">
        <f>'Model parameter estimates'!E5</f>
        <v>2.3463444041010938E-2</v>
      </c>
      <c r="F3" s="16">
        <f>'Model parameter estimates'!E5</f>
        <v>2.3463444041010938E-2</v>
      </c>
      <c r="G3" s="16">
        <f>'Model parameter estimates'!E5</f>
        <v>2.3463444041010938E-2</v>
      </c>
      <c r="H3" s="16">
        <f>'Model parameter estimates'!$F5</f>
        <v>3.123211841293487E-2</v>
      </c>
      <c r="I3" s="16">
        <f>'Model parameter estimates'!$F5</f>
        <v>3.123211841293487E-2</v>
      </c>
      <c r="J3" s="16">
        <f>'Model parameter estimates'!G5</f>
        <v>1.6907779988721075E-2</v>
      </c>
      <c r="K3" s="16">
        <f>'Model parameter estimates'!H5</f>
        <v>3.1992181407801128E-2</v>
      </c>
      <c r="L3" s="16">
        <f>'Model parameter estimates'!$I5</f>
        <v>1.6378536632702383E-2</v>
      </c>
      <c r="M3" s="16">
        <f>'Model parameter estimates'!$I5</f>
        <v>1.6378536632702383E-2</v>
      </c>
      <c r="N3" s="16">
        <f>'Model parameter estimates'!$I5</f>
        <v>1.6378536632702383E-2</v>
      </c>
      <c r="O3" s="16">
        <f>'Model parameter estimates'!$J5</f>
        <v>1.3954447538529204E-2</v>
      </c>
      <c r="P3" s="16">
        <f>'Model parameter estimates'!$J5</f>
        <v>1.3954447538529204E-2</v>
      </c>
      <c r="Q3" s="16">
        <f>'Model parameter estimates'!K5</f>
        <v>3.7969347704150856E-2</v>
      </c>
      <c r="R3" s="16">
        <f>'Model parameter estimates'!$L5</f>
        <v>3.503919379509849E-2</v>
      </c>
      <c r="S3" s="16">
        <f>'Model parameter estimates'!$L5</f>
        <v>3.503919379509849E-2</v>
      </c>
      <c r="T3" s="16">
        <f>'Model parameter estimates'!M5</f>
        <v>3.5437092084659984E-2</v>
      </c>
      <c r="U3" s="16">
        <f>'Model parameter estimates'!N5</f>
        <v>3.7043171831118153E-2</v>
      </c>
      <c r="V3" s="16">
        <f>'Model parameter estimates'!O5</f>
        <v>3.9414143435179967E-2</v>
      </c>
      <c r="W3" s="16">
        <f>'Model parameter estimates'!P5</f>
        <v>4.0090184218415516E-2</v>
      </c>
      <c r="X3" s="16">
        <f>'Model parameter estimates'!Q5</f>
        <v>3.0351333849633694E-2</v>
      </c>
      <c r="Y3" s="16">
        <f>'Model parameter estimates'!R5</f>
        <v>2.1252790679830692E-2</v>
      </c>
      <c r="Z3" s="16">
        <f>'Model parameter estimates'!S5</f>
        <v>5.6070822561556405E-2</v>
      </c>
      <c r="AA3" s="16">
        <f>'Model parameter estimates'!$T5</f>
        <v>1.8449152974498121E-2</v>
      </c>
      <c r="AB3" s="16">
        <f>'Model parameter estimates'!$T5</f>
        <v>1.8449152974498121E-2</v>
      </c>
      <c r="AC3" s="16">
        <f>'Model parameter estimates'!U5</f>
        <v>2.4150108322268757E-2</v>
      </c>
      <c r="AD3" s="16">
        <f>'Model parameter estimates'!V5</f>
        <v>1.6607424726454992E-2</v>
      </c>
      <c r="AE3" s="16">
        <f>'Model parameter estimates'!W5</f>
        <v>5.4355610517233073E-3</v>
      </c>
      <c r="AF3" s="16">
        <f>'Model parameter estimates'!X5</f>
        <v>1.8513859735179241E-2</v>
      </c>
      <c r="AG3" s="16">
        <f>'Model parameter estimates'!Y5</f>
        <v>1.0624463794820387E-2</v>
      </c>
      <c r="AH3" s="16">
        <f>'Model parameter estimates'!Z5</f>
        <v>3.7771364331917585E-2</v>
      </c>
      <c r="AI3" s="16">
        <f>'Model parameter estimates'!AA5</f>
        <v>2.8524092189802758E-2</v>
      </c>
      <c r="AJ3" s="16">
        <f>'Model parameter estimates'!AB5</f>
        <v>1.4291120034673685E-2</v>
      </c>
      <c r="AK3" s="16">
        <f>'Model parameter estimates'!AC5</f>
        <v>2.0443004034477536E-2</v>
      </c>
      <c r="AL3" s="16">
        <f>'Model parameter estimates'!AD5</f>
        <v>6.5662928958741843E-3</v>
      </c>
      <c r="AM3" s="16">
        <f>'Model parameter estimates'!AE5</f>
        <v>1.7639392052606333E-2</v>
      </c>
      <c r="AN3" s="16"/>
      <c r="AO3" s="16"/>
    </row>
    <row r="4" spans="1:41" x14ac:dyDescent="0.2">
      <c r="A4" s="3"/>
      <c r="B4" s="3"/>
      <c r="C4" s="3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x14ac:dyDescent="0.2">
      <c r="A5" s="3" t="s">
        <v>80</v>
      </c>
      <c r="B5" s="3" t="s">
        <v>1</v>
      </c>
      <c r="C5" s="3" t="s">
        <v>52</v>
      </c>
      <c r="D5" s="16">
        <f>'Model parameter estimates'!D13</f>
        <v>7.248804051497916</v>
      </c>
      <c r="E5" s="16">
        <f>('Model parameter estimates'!$E13)/3</f>
        <v>7.6291890775424314</v>
      </c>
      <c r="F5" s="16">
        <f>('Model parameter estimates'!$E13)/3</f>
        <v>7.6291890775424314</v>
      </c>
      <c r="G5" s="16">
        <f>('Model parameter estimates'!$E13)/3</f>
        <v>7.6291890775424314</v>
      </c>
      <c r="H5" s="16">
        <f>('Model parameter estimates'!$F13)/2</f>
        <v>14.703323863894836</v>
      </c>
      <c r="I5" s="16">
        <f>('Model parameter estimates'!$F13)/2</f>
        <v>14.703323863894836</v>
      </c>
      <c r="J5" s="16">
        <f>'Model parameter estimates'!G13</f>
        <v>10.592382769814625</v>
      </c>
      <c r="K5" s="16">
        <f>'Model parameter estimates'!H13</f>
        <v>24.469185636108921</v>
      </c>
      <c r="L5" s="16">
        <f>('Model parameter estimates'!$I13)/3</f>
        <v>8.4411888180568013</v>
      </c>
      <c r="M5" s="16">
        <f>('Model parameter estimates'!$I13)/3</f>
        <v>8.4411888180568013</v>
      </c>
      <c r="N5" s="16">
        <f>('Model parameter estimates'!$I13)/3</f>
        <v>8.4411888180568013</v>
      </c>
      <c r="O5" s="16">
        <f>('Model parameter estimates'!$J13)/2</f>
        <v>15.15020403553128</v>
      </c>
      <c r="P5" s="16">
        <f>('Model parameter estimates'!$J13)/2</f>
        <v>15.15020403553128</v>
      </c>
      <c r="Q5" s="16">
        <f>('Model parameter estimates'!K13)</f>
        <v>20.468200553366568</v>
      </c>
      <c r="R5" s="16">
        <f>('Model parameter estimates'!$L13)/2</f>
        <v>5.3455925226264736</v>
      </c>
      <c r="S5" s="16">
        <f>('Model parameter estimates'!$L13)/2</f>
        <v>5.3455925226264736</v>
      </c>
      <c r="T5" s="16">
        <f>('Model parameter estimates'!M13)</f>
        <v>12.822906820194632</v>
      </c>
      <c r="U5" s="16">
        <f>('Model parameter estimates'!N13)</f>
        <v>15.700878753269922</v>
      </c>
      <c r="V5" s="16">
        <f>('Model parameter estimates'!O13)</f>
        <v>5.6986299757351739</v>
      </c>
      <c r="W5" s="16">
        <f>('Model parameter estimates'!P13)</f>
        <v>6.9394199066877977</v>
      </c>
      <c r="X5" s="16">
        <f>('Model parameter estimates'!Q13)</f>
        <v>5.6225835754734934</v>
      </c>
      <c r="Y5" s="16">
        <f>('Model parameter estimates'!R13)</f>
        <v>23.762201293682718</v>
      </c>
      <c r="Z5" s="16">
        <f>('Model parameter estimates'!S13)</f>
        <v>74.480735093878124</v>
      </c>
      <c r="AA5" s="16">
        <f>('Model parameter estimates'!$T13)/2</f>
        <v>11.308844832293142</v>
      </c>
      <c r="AB5" s="16">
        <f>('Model parameter estimates'!$T13)/2</f>
        <v>11.308844832293142</v>
      </c>
      <c r="AC5" s="16">
        <f>('Model parameter estimates'!U13)</f>
        <v>5.9022231127658058</v>
      </c>
      <c r="AD5" s="16">
        <f>('Model parameter estimates'!V13)</f>
        <v>8.2911687577992463</v>
      </c>
      <c r="AE5" s="16">
        <f>('Model parameter estimates'!W13)</f>
        <v>5.1647172684843028</v>
      </c>
      <c r="AF5" s="16">
        <f>('Model parameter estimates'!X13)</f>
        <v>9.26335013704022</v>
      </c>
      <c r="AG5" s="16">
        <f>('Model parameter estimates'!Y13)</f>
        <v>3.5615801556148354</v>
      </c>
      <c r="AH5" s="16">
        <f>('Model parameter estimates'!Z13)</f>
        <v>5.9363753726709128</v>
      </c>
      <c r="AI5" s="16">
        <f>('Model parameter estimates'!AA13)</f>
        <v>7.8274140125048524</v>
      </c>
      <c r="AJ5" s="16">
        <f>('Model parameter estimates'!AB13)</f>
        <v>2.5876925966705655</v>
      </c>
      <c r="AK5" s="16">
        <f>('Model parameter estimates'!AC13)</f>
        <v>9.2405829813718743</v>
      </c>
      <c r="AL5" s="16">
        <f>('Model parameter estimates'!AD13)</f>
        <v>5.0403827241458528</v>
      </c>
      <c r="AM5" s="16">
        <f>('Model parameter estimates'!AE13)</f>
        <v>3.580485915479577</v>
      </c>
      <c r="AN5" s="16"/>
      <c r="AO5" s="16">
        <f>SUM(D5:AM5)</f>
        <v>415.42896565974706</v>
      </c>
    </row>
    <row r="6" spans="1:41" x14ac:dyDescent="0.2">
      <c r="A6" s="3"/>
      <c r="B6" s="3"/>
      <c r="C6" s="3" t="s">
        <v>53</v>
      </c>
      <c r="D6" s="16">
        <f>'Model parameter estimates'!D12</f>
        <v>1.1677155871572883E-2</v>
      </c>
      <c r="E6" s="16">
        <f>'Model parameter estimates'!$E12</f>
        <v>2.1735676953570371E-2</v>
      </c>
      <c r="F6" s="16">
        <f>'Model parameter estimates'!$E12</f>
        <v>2.1735676953570371E-2</v>
      </c>
      <c r="G6" s="16">
        <f>'Model parameter estimates'!$E12</f>
        <v>2.1735676953570371E-2</v>
      </c>
      <c r="H6" s="16">
        <f>'Model parameter estimates'!$F12</f>
        <v>3.1321935259850449E-2</v>
      </c>
      <c r="I6" s="16">
        <f>'Model parameter estimates'!$F12</f>
        <v>3.1321935259850449E-2</v>
      </c>
      <c r="J6" s="16">
        <f>'Model parameter estimates'!G12</f>
        <v>1.6323487597496064E-2</v>
      </c>
      <c r="K6" s="16">
        <f>'Model parameter estimates'!H12</f>
        <v>2.9974682556116749E-2</v>
      </c>
      <c r="L6" s="16">
        <f>'Model parameter estimates'!$I12</f>
        <v>1.7964335155663487E-2</v>
      </c>
      <c r="M6" s="16">
        <f>'Model parameter estimates'!$I12</f>
        <v>1.7964335155663487E-2</v>
      </c>
      <c r="N6" s="16">
        <f>'Model parameter estimates'!$I12</f>
        <v>1.7964335155663487E-2</v>
      </c>
      <c r="O6" s="16">
        <f>'Model parameter estimates'!$J12</f>
        <v>1.4241281985130572E-2</v>
      </c>
      <c r="P6" s="16">
        <f>'Model parameter estimates'!$J12</f>
        <v>1.4241281985130572E-2</v>
      </c>
      <c r="Q6" s="16">
        <f>'Model parameter estimates'!K12</f>
        <v>4.0365429394447129E-2</v>
      </c>
      <c r="R6" s="16">
        <f>'Model parameter estimates'!$L12</f>
        <v>3.217471241927472E-2</v>
      </c>
      <c r="S6" s="16">
        <f>'Model parameter estimates'!$L12</f>
        <v>3.217471241927472E-2</v>
      </c>
      <c r="T6" s="16">
        <f>'Model parameter estimates'!M12</f>
        <v>3.4156477686702359E-2</v>
      </c>
      <c r="U6" s="16">
        <f>'Model parameter estimates'!N12</f>
        <v>3.6075467738543837E-2</v>
      </c>
      <c r="V6" s="16">
        <f>'Model parameter estimates'!O12</f>
        <v>3.8134494809769819E-2</v>
      </c>
      <c r="W6" s="16">
        <f>'Model parameter estimates'!P12</f>
        <v>3.9506857599737988E-2</v>
      </c>
      <c r="X6" s="16">
        <f>'Model parameter estimates'!Q12</f>
        <v>3.1696655008272442E-2</v>
      </c>
      <c r="Y6" s="16">
        <f>'Model parameter estimates'!R12</f>
        <v>1.8546696001793539E-2</v>
      </c>
      <c r="Z6" s="16">
        <f>'Model parameter estimates'!S12</f>
        <v>5.0294536955082382E-2</v>
      </c>
      <c r="AA6" s="16">
        <f>'Model parameter estimates'!$T12</f>
        <v>1.9636087435350249E-2</v>
      </c>
      <c r="AB6" s="16">
        <f>'Model parameter estimates'!$T12</f>
        <v>1.9636087435350249E-2</v>
      </c>
      <c r="AC6" s="16">
        <f>'Model parameter estimates'!U12</f>
        <v>1.944100138075942E-2</v>
      </c>
      <c r="AD6" s="16">
        <f>'Model parameter estimates'!V12</f>
        <v>1.726704737638339E-2</v>
      </c>
      <c r="AE6" s="16">
        <f>'Model parameter estimates'!W12</f>
        <v>5.8235118840457645E-3</v>
      </c>
      <c r="AF6" s="16">
        <f>'Model parameter estimates'!X12</f>
        <v>2.0007909866129801E-2</v>
      </c>
      <c r="AG6" s="16">
        <f>'Model parameter estimates'!Y12</f>
        <v>1.0907435151231838E-2</v>
      </c>
      <c r="AH6" s="16">
        <f>'Model parameter estimates'!Z12</f>
        <v>3.2121594929163354E-2</v>
      </c>
      <c r="AI6" s="16">
        <f>'Model parameter estimates'!AA12</f>
        <v>2.6100003095629577E-2</v>
      </c>
      <c r="AJ6" s="16">
        <f>'Model parameter estimates'!AB12</f>
        <v>1.4291120034673685E-2</v>
      </c>
      <c r="AK6" s="16">
        <f>'Model parameter estimates'!AC12</f>
        <v>2.0443004034477536E-2</v>
      </c>
      <c r="AL6" s="16">
        <f>'Model parameter estimates'!AD12</f>
        <v>6.5662928958741843E-3</v>
      </c>
      <c r="AM6" s="16">
        <f>'Model parameter estimates'!AE12</f>
        <v>1.7639392052606333E-2</v>
      </c>
      <c r="AN6" s="16"/>
      <c r="AO6" s="16"/>
    </row>
    <row r="7" spans="1:41" x14ac:dyDescent="0.2">
      <c r="B7" s="3"/>
      <c r="C7" s="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x14ac:dyDescent="0.2">
      <c r="A8" t="s">
        <v>81</v>
      </c>
      <c r="B8" s="3" t="s">
        <v>2</v>
      </c>
      <c r="C8" s="2" t="s">
        <v>52</v>
      </c>
      <c r="D8" s="16">
        <f>'Model parameter estimates'!D20</f>
        <v>7.952271365902444</v>
      </c>
      <c r="E8" s="16">
        <f>('Model parameter estimates'!$E20)/3</f>
        <v>7.4237440877660283</v>
      </c>
      <c r="F8" s="16">
        <f>('Model parameter estimates'!$E20)/3</f>
        <v>7.4237440877660283</v>
      </c>
      <c r="G8" s="16">
        <f>('Model parameter estimates'!$E20)/3</f>
        <v>7.4237440877660283</v>
      </c>
      <c r="H8" s="16">
        <f>('Model parameter estimates'!$F20)/2</f>
        <v>12.045284115930187</v>
      </c>
      <c r="I8" s="16">
        <f>('Model parameter estimates'!$F20)/2</f>
        <v>12.045284115930187</v>
      </c>
      <c r="J8" s="16">
        <f>'Model parameter estimates'!G20</f>
        <v>9.1605521439851074</v>
      </c>
      <c r="K8" s="16">
        <f>'Model parameter estimates'!H20</f>
        <v>24.145914080850776</v>
      </c>
      <c r="L8" s="16">
        <f>('Model parameter estimates'!$I20)/3</f>
        <v>7.0199664576837018</v>
      </c>
      <c r="M8" s="16">
        <f>('Model parameter estimates'!$I20)/3</f>
        <v>7.0199664576837018</v>
      </c>
      <c r="N8" s="16">
        <f>('Model parameter estimates'!$I20)/3</f>
        <v>7.0199664576837018</v>
      </c>
      <c r="O8" s="16">
        <f>('Model parameter estimates'!$J20)/2</f>
        <v>12.676261984856904</v>
      </c>
      <c r="P8" s="16">
        <f>('Model parameter estimates'!$J20)/2</f>
        <v>12.676261984856904</v>
      </c>
      <c r="Q8" s="16">
        <f>('Model parameter estimates'!K20)</f>
        <v>15.353747500404143</v>
      </c>
      <c r="R8" s="16">
        <f>('Model parameter estimates'!$L20)/2</f>
        <v>5.2022438361427144</v>
      </c>
      <c r="S8" s="16">
        <f>('Model parameter estimates'!$L20)/2</f>
        <v>5.2022438361427144</v>
      </c>
      <c r="T8" s="16">
        <f>('Model parameter estimates'!M20)</f>
        <v>8.3789164864143739</v>
      </c>
      <c r="U8" s="16">
        <f>('Model parameter estimates'!N20)</f>
        <v>13.683291258095398</v>
      </c>
      <c r="V8" s="16">
        <f>('Model parameter estimates'!O20)</f>
        <v>4.7530275812563918</v>
      </c>
      <c r="W8" s="16">
        <f>('Model parameter estimates'!P20)</f>
        <v>6.4682786463655404</v>
      </c>
      <c r="X8" s="16">
        <f>('Model parameter estimates'!Q20)</f>
        <v>5.7719055381915583</v>
      </c>
      <c r="Y8" s="16">
        <f>('Model parameter estimates'!R20)</f>
        <v>19.575205843089901</v>
      </c>
      <c r="Z8" s="16">
        <f>('Model parameter estimates'!S20)</f>
        <v>72.284625356132679</v>
      </c>
      <c r="AA8" s="16">
        <f>('Model parameter estimates'!$T20)/2</f>
        <v>11.264151582345228</v>
      </c>
      <c r="AB8" s="16">
        <f>('Model parameter estimates'!$T20)/2</f>
        <v>11.264151582345228</v>
      </c>
      <c r="AC8" s="16">
        <f>('Model parameter estimates'!U20)</f>
        <v>5.560315205697413</v>
      </c>
      <c r="AD8" s="16">
        <f>('Model parameter estimates'!V20)</f>
        <v>8.8997261605801761</v>
      </c>
      <c r="AE8" s="16">
        <f>('Model parameter estimates'!W20)</f>
        <v>4.9588081325756477</v>
      </c>
      <c r="AF8" s="16">
        <f>('Model parameter estimates'!X20)</f>
        <v>11.240428733641325</v>
      </c>
      <c r="AG8" s="16">
        <f>('Model parameter estimates'!Y20)</f>
        <v>3.5076620956277673</v>
      </c>
      <c r="AH8" s="16">
        <f>('Model parameter estimates'!Z20)</f>
        <v>6.2220443558142025</v>
      </c>
      <c r="AI8" s="16">
        <f>('Model parameter estimates'!AA20)</f>
        <v>5.4300389581423065</v>
      </c>
      <c r="AJ8" s="16">
        <f>('Model parameter estimates'!AB20)</f>
        <v>2.5876925966705655</v>
      </c>
      <c r="AK8" s="16">
        <f>('Model parameter estimates'!AC20)</f>
        <v>9.2405829813718743</v>
      </c>
      <c r="AL8" s="16">
        <f>('Model parameter estimates'!AD20)</f>
        <v>5.0403827241458528</v>
      </c>
      <c r="AM8" s="16">
        <f>('Model parameter estimates'!AE20)</f>
        <v>3.580485915479577</v>
      </c>
      <c r="AN8" s="16"/>
      <c r="AO8" s="16">
        <f>SUM(D8:AM8)</f>
        <v>379.50291833533436</v>
      </c>
    </row>
    <row r="9" spans="1:41" x14ac:dyDescent="0.2">
      <c r="B9" s="3"/>
      <c r="C9" s="2" t="s">
        <v>53</v>
      </c>
      <c r="D9" s="16">
        <f>'Model parameter estimates'!D19</f>
        <v>1.1337203934860152E-2</v>
      </c>
      <c r="E9" s="16">
        <f>'Model parameter estimates'!$E19</f>
        <v>2.3270289531515064E-2</v>
      </c>
      <c r="F9" s="16">
        <f>'Model parameter estimates'!$E19</f>
        <v>2.3270289531515064E-2</v>
      </c>
      <c r="G9" s="16">
        <f>'Model parameter estimates'!$E19</f>
        <v>2.3270289531515064E-2</v>
      </c>
      <c r="H9" s="16">
        <f>'Model parameter estimates'!$F19</f>
        <v>2.8246915468676182E-2</v>
      </c>
      <c r="I9" s="16">
        <f>'Model parameter estimates'!$F19</f>
        <v>2.8246915468676182E-2</v>
      </c>
      <c r="J9" s="16">
        <f>'Model parameter estimates'!G19</f>
        <v>1.6823757777090369E-2</v>
      </c>
      <c r="K9" s="16">
        <f>'Model parameter estimates'!H19</f>
        <v>2.3876794691332099E-2</v>
      </c>
      <c r="L9" s="16">
        <f>'Model parameter estimates'!$I19</f>
        <v>2.083461116677213E-2</v>
      </c>
      <c r="M9" s="16">
        <f>'Model parameter estimates'!$I19</f>
        <v>2.083461116677213E-2</v>
      </c>
      <c r="N9" s="16">
        <f>'Model parameter estimates'!$I19</f>
        <v>2.083461116677213E-2</v>
      </c>
      <c r="O9" s="16">
        <f>'Model parameter estimates'!$J19</f>
        <v>1.5421456038150344E-2</v>
      </c>
      <c r="P9" s="16">
        <f>'Model parameter estimates'!$J19</f>
        <v>1.5421456038150344E-2</v>
      </c>
      <c r="Q9" s="16">
        <f>'Model parameter estimates'!K19</f>
        <v>3.9060670682802529E-2</v>
      </c>
      <c r="R9" s="16">
        <f>'Model parameter estimates'!$L19</f>
        <v>3.0895063793864572E-2</v>
      </c>
      <c r="S9" s="16">
        <f>'Model parameter estimates'!$L19</f>
        <v>3.0895063793864572E-2</v>
      </c>
      <c r="T9" s="16">
        <f>'Model parameter estimates'!M19</f>
        <v>3.6020418703337512E-2</v>
      </c>
      <c r="U9" s="16">
        <f>'Model parameter estimates'!N19</f>
        <v>3.6739919251209632E-2</v>
      </c>
      <c r="V9" s="16">
        <f>'Model parameter estimates'!O19</f>
        <v>3.7032548333095876E-2</v>
      </c>
      <c r="W9" s="16">
        <f>'Model parameter estimates'!P19</f>
        <v>4.2352989297159645E-2</v>
      </c>
      <c r="X9" s="16">
        <f>'Model parameter estimates'!Q19</f>
        <v>3.0993572593707473E-2</v>
      </c>
      <c r="Y9" s="16">
        <f>'Model parameter estimates'!R19</f>
        <v>1.7260286968551038E-2</v>
      </c>
      <c r="Z9" s="16">
        <f>'Model parameter estimates'!S19</f>
        <v>4.138335365949037E-2</v>
      </c>
      <c r="AA9" s="16">
        <f>'Model parameter estimates'!$T19</f>
        <v>1.8880853303221395E-2</v>
      </c>
      <c r="AB9" s="16">
        <f>'Model parameter estimates'!$T19</f>
        <v>1.8880853303221395E-2</v>
      </c>
      <c r="AC9" s="16">
        <f>'Model parameter estimates'!U19</f>
        <v>1.6275198970122095E-2</v>
      </c>
      <c r="AD9" s="16">
        <f>'Model parameter estimates'!V19</f>
        <v>1.5942973213789194E-2</v>
      </c>
      <c r="AE9" s="16">
        <f>'Model parameter estimates'!W19</f>
        <v>5.6534393384346498E-3</v>
      </c>
      <c r="AF9" s="16">
        <f>'Model parameter estimates'!X19</f>
        <v>1.5636823316238242E-2</v>
      </c>
      <c r="AG9" s="16">
        <f>'Model parameter estimates'!Y19</f>
        <v>1.0521126132240096E-2</v>
      </c>
      <c r="AH9" s="16">
        <f>'Model parameter estimates'!Z19</f>
        <v>2.9795048862285588E-2</v>
      </c>
      <c r="AI9" s="16">
        <f>'Model parameter estimates'!AA19</f>
        <v>2.5813168649028207E-2</v>
      </c>
      <c r="AJ9" s="16">
        <f>'Model parameter estimates'!AB19</f>
        <v>1.4291120034673685E-2</v>
      </c>
      <c r="AK9" s="16">
        <f>'Model parameter estimates'!AC19</f>
        <v>2.0443004034477536E-2</v>
      </c>
      <c r="AL9" s="16">
        <f>'Model parameter estimates'!AD19</f>
        <v>6.5662928958741843E-3</v>
      </c>
      <c r="AM9" s="16">
        <f>'Model parameter estimates'!AE19</f>
        <v>1.7639392052606333E-2</v>
      </c>
      <c r="AN9" s="16"/>
      <c r="AO9" s="16"/>
    </row>
    <row r="10" spans="1:41" x14ac:dyDescent="0.2">
      <c r="A10" s="3"/>
      <c r="B10" s="3"/>
      <c r="C10" s="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x14ac:dyDescent="0.2">
      <c r="A11" s="3" t="s">
        <v>82</v>
      </c>
      <c r="B11" s="3" t="s">
        <v>37</v>
      </c>
      <c r="C11" s="2" t="s">
        <v>52</v>
      </c>
      <c r="D11" s="16">
        <f>'Model parameter estimates'!D27</f>
        <v>15.423827922151395</v>
      </c>
      <c r="E11" s="16">
        <f>('Model parameter estimates'!$E27)*E15</f>
        <v>8.29996010486283</v>
      </c>
      <c r="F11" s="16">
        <f>('Model parameter estimates'!$E27)*F15</f>
        <v>21.792215742362433</v>
      </c>
      <c r="G11" s="16">
        <f>('Model parameter estimates'!$E27)*G15</f>
        <v>11.267398677972826</v>
      </c>
      <c r="H11" s="16">
        <f>('Model parameter estimates'!$F27)*H15</f>
        <v>6.1361469301771274</v>
      </c>
      <c r="I11" s="16">
        <f>('Model parameter estimates'!$F27)*I15</f>
        <v>14.845946746044955</v>
      </c>
      <c r="J11" s="16">
        <f>'Model parameter estimates'!G27</f>
        <v>17.532700847304369</v>
      </c>
      <c r="K11" s="16">
        <f>'Model parameter estimates'!H27</f>
        <v>21.020944515567304</v>
      </c>
      <c r="L11" s="16">
        <f>('Model parameter estimates'!$I27)*L15</f>
        <v>34.303552234823236</v>
      </c>
      <c r="M11" s="16">
        <f>('Model parameter estimates'!$I27)*M15</f>
        <v>58.515332313633152</v>
      </c>
      <c r="N11" s="16">
        <f>('Model parameter estimates'!$I27)*N15</f>
        <v>39.49745277266161</v>
      </c>
      <c r="O11" s="16">
        <f>('Model parameter estimates'!$J27)*O15</f>
        <v>19.327960214430892</v>
      </c>
      <c r="P11" s="16">
        <f>('Model parameter estimates'!$J27)*P15</f>
        <v>38.881289587036392</v>
      </c>
      <c r="Q11" s="16">
        <f>('Model parameter estimates'!K27)*Q15</f>
        <v>14.699712208834155</v>
      </c>
      <c r="R11" s="16">
        <f>('Model parameter estimates'!$L27)*R15</f>
        <v>13.484637847648132</v>
      </c>
      <c r="S11" s="16">
        <f>('Model parameter estimates'!$L27)*S15</f>
        <v>16.775977185339837</v>
      </c>
      <c r="T11" s="16">
        <f>('Model parameter estimates'!M27)*T15</f>
        <v>31.022690716128718</v>
      </c>
      <c r="U11" s="16">
        <f>('Model parameter estimates'!N27)*U15</f>
        <v>26.475123888252373</v>
      </c>
      <c r="V11" s="16">
        <f>('Model parameter estimates'!O27)*V15</f>
        <v>18.131568553371583</v>
      </c>
      <c r="W11" s="16">
        <f>('Model parameter estimates'!P27)*W15</f>
        <v>17.192054809073383</v>
      </c>
      <c r="X11" s="16">
        <f>('Model parameter estimates'!Q27)*X15</f>
        <v>12.979911538428567</v>
      </c>
      <c r="Y11" s="16">
        <f>('Model parameter estimates'!R27)*Y15</f>
        <v>69.267944259604178</v>
      </c>
      <c r="Z11" s="16">
        <f>('Model parameter estimates'!S27)*Z15</f>
        <v>169.29817304280184</v>
      </c>
      <c r="AA11" s="16">
        <f>('Model parameter estimates'!$T27)*AA15</f>
        <v>34.591798307612237</v>
      </c>
      <c r="AB11" s="16">
        <f>('Model parameter estimates'!$T27)*AB15</f>
        <v>19.219094725193681</v>
      </c>
      <c r="AC11" s="16">
        <f>('Model parameter estimates'!U27)*AC15</f>
        <v>6.5543321942733979</v>
      </c>
      <c r="AD11" s="16">
        <f>('Model parameter estimates'!V27)*AD15</f>
        <v>19.485970308698576</v>
      </c>
      <c r="AE11" s="16">
        <f>('Model parameter estimates'!W27)*AE15</f>
        <v>23.903129476385278</v>
      </c>
      <c r="AF11" s="16">
        <f>('Model parameter estimates'!X27)*AF15</f>
        <v>19.659009450787053</v>
      </c>
      <c r="AG11" s="16">
        <f>('Model parameter estimates'!Y27)*AG15</f>
        <v>7.9394296501937509</v>
      </c>
      <c r="AH11" s="16">
        <f>('Model parameter estimates'!Z27)*AH15</f>
        <v>12.987187444366793</v>
      </c>
      <c r="AI11" s="16">
        <f>('Model parameter estimates'!AA27)*AI15</f>
        <v>11.275346181321019</v>
      </c>
      <c r="AJ11" s="16">
        <f>('Model parameter estimates'!AB27)*AJ15</f>
        <v>7.1345006920059202</v>
      </c>
      <c r="AK11" s="16">
        <f>('Model parameter estimates'!AC27)*AK15</f>
        <v>0.26667994291864017</v>
      </c>
      <c r="AL11" s="16">
        <f>('Model parameter estimates'!AD27)*AL15</f>
        <v>7.6118877304119819</v>
      </c>
      <c r="AM11" s="16">
        <f>('Model parameter estimates'!AE27)*AM15</f>
        <v>4.1215536104181014</v>
      </c>
      <c r="AN11" s="16"/>
      <c r="AO11" s="16">
        <f>SUM(D11:AM11)</f>
        <v>870.92244237309762</v>
      </c>
    </row>
    <row r="12" spans="1:41" x14ac:dyDescent="0.2">
      <c r="A12" s="3"/>
      <c r="B12" s="3"/>
      <c r="C12" s="2" t="s">
        <v>53</v>
      </c>
      <c r="D12" s="16">
        <f>'Model parameter estimates'!D26</f>
        <v>1.1337203934860152E-2</v>
      </c>
      <c r="E12" s="16">
        <f>'Model parameter estimates'!$E26</f>
        <v>2.3270289531515064E-2</v>
      </c>
      <c r="F12" s="16">
        <f>'Model parameter estimates'!$E26</f>
        <v>2.3270289531515064E-2</v>
      </c>
      <c r="G12" s="16">
        <f>'Model parameter estimates'!$E26</f>
        <v>2.3270289531515064E-2</v>
      </c>
      <c r="H12" s="16">
        <f>'Model parameter estimates'!$F26</f>
        <v>2.8246915468676182E-2</v>
      </c>
      <c r="I12" s="16">
        <f>'Model parameter estimates'!$F26</f>
        <v>2.8246915468676182E-2</v>
      </c>
      <c r="J12" s="16">
        <f>'Model parameter estimates'!G26</f>
        <v>1.6823757777090369E-2</v>
      </c>
      <c r="K12" s="16">
        <f>'Model parameter estimates'!H26</f>
        <v>2.3876794691332099E-2</v>
      </c>
      <c r="L12" s="16">
        <f>'Model parameter estimates'!$I26</f>
        <v>2.083461116677213E-2</v>
      </c>
      <c r="M12" s="16">
        <f>'Model parameter estimates'!$I26</f>
        <v>2.083461116677213E-2</v>
      </c>
      <c r="N12" s="16">
        <f>'Model parameter estimates'!$I26</f>
        <v>2.083461116677213E-2</v>
      </c>
      <c r="O12" s="16">
        <f>'Model parameter estimates'!$J26</f>
        <v>1.5421456038150344E-2</v>
      </c>
      <c r="P12" s="16">
        <f>'Model parameter estimates'!$J26</f>
        <v>1.5421456038150344E-2</v>
      </c>
      <c r="Q12" s="16">
        <f>'Model parameter estimates'!K26</f>
        <v>3.9060670682802529E-2</v>
      </c>
      <c r="R12" s="16">
        <f>'Model parameter estimates'!$L26</f>
        <v>3.0895063793864572E-2</v>
      </c>
      <c r="S12" s="16">
        <f>'Model parameter estimates'!$L26</f>
        <v>3.0895063793864572E-2</v>
      </c>
      <c r="T12" s="16">
        <f>'Model parameter estimates'!M26</f>
        <v>3.6020418703337512E-2</v>
      </c>
      <c r="U12" s="16">
        <f>'Model parameter estimates'!N26</f>
        <v>3.6739919251209632E-2</v>
      </c>
      <c r="V12" s="16">
        <f>'Model parameter estimates'!O26</f>
        <v>3.7032548333095876E-2</v>
      </c>
      <c r="W12" s="16">
        <f>'Model parameter estimates'!P26</f>
        <v>4.2352989297159645E-2</v>
      </c>
      <c r="X12" s="16">
        <f>'Model parameter estimates'!Q26</f>
        <v>3.0993572593707473E-2</v>
      </c>
      <c r="Y12" s="16">
        <f>'Model parameter estimates'!R26</f>
        <v>1.7260286968551038E-2</v>
      </c>
      <c r="Z12" s="16">
        <f>'Model parameter estimates'!S26</f>
        <v>4.138335365949037E-2</v>
      </c>
      <c r="AA12" s="16">
        <f>'Model parameter estimates'!$T26</f>
        <v>1.8880853303221395E-2</v>
      </c>
      <c r="AB12" s="16">
        <f>'Model parameter estimates'!$T26</f>
        <v>1.8880853303221395E-2</v>
      </c>
      <c r="AC12" s="16">
        <f>'Model parameter estimates'!U26</f>
        <v>1.6275198970122095E-2</v>
      </c>
      <c r="AD12" s="16">
        <f>'Model parameter estimates'!V26</f>
        <v>1.5942973213789194E-2</v>
      </c>
      <c r="AE12" s="16">
        <f>'Model parameter estimates'!W26</f>
        <v>5.6534393384346498E-3</v>
      </c>
      <c r="AF12" s="16">
        <f>'Model parameter estimates'!X26</f>
        <v>1.5636823316238242E-2</v>
      </c>
      <c r="AG12" s="16">
        <f>'Model parameter estimates'!Y26</f>
        <v>1.0521126132240096E-2</v>
      </c>
      <c r="AH12" s="16">
        <f>'Model parameter estimates'!Z26</f>
        <v>2.9795048862285588E-2</v>
      </c>
      <c r="AI12" s="16">
        <f>'Model parameter estimates'!AA26</f>
        <v>2.5813168649028207E-2</v>
      </c>
      <c r="AJ12" s="16">
        <f>'Model parameter estimates'!AB26</f>
        <v>1.4291120034673685E-2</v>
      </c>
      <c r="AK12" s="16">
        <f>'Model parameter estimates'!AC26</f>
        <v>2.0443004034477536E-2</v>
      </c>
      <c r="AL12" s="16">
        <f>'Model parameter estimates'!AD26</f>
        <v>6.5662928958741843E-3</v>
      </c>
      <c r="AM12" s="16">
        <f>'Model parameter estimates'!AE26</f>
        <v>1.7639392052606333E-2</v>
      </c>
      <c r="AN12" s="16"/>
      <c r="AO12" s="16"/>
    </row>
    <row r="13" spans="1:41" x14ac:dyDescent="0.2">
      <c r="B13" s="10"/>
      <c r="C13" s="10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41" x14ac:dyDescent="0.2">
      <c r="A14" s="7"/>
    </row>
    <row r="15" spans="1:41" ht="17" x14ac:dyDescent="0.25">
      <c r="A15" t="s">
        <v>60</v>
      </c>
      <c r="C15" t="s">
        <v>59</v>
      </c>
      <c r="D15">
        <v>1</v>
      </c>
      <c r="E15">
        <v>0.20067808240643589</v>
      </c>
      <c r="F15">
        <v>0.52689651652692038</v>
      </c>
      <c r="G15">
        <v>0.27242540106664359</v>
      </c>
      <c r="H15">
        <v>0.29244683704424135</v>
      </c>
      <c r="I15">
        <v>0.70755316295575854</v>
      </c>
      <c r="J15">
        <v>1</v>
      </c>
      <c r="K15">
        <v>1</v>
      </c>
      <c r="L15">
        <v>0.25925409461397109</v>
      </c>
      <c r="M15">
        <v>0.44223815061946981</v>
      </c>
      <c r="N15">
        <v>0.29850775476655916</v>
      </c>
      <c r="O15">
        <v>0.33204276434333446</v>
      </c>
      <c r="P15">
        <v>0.66795723565666543</v>
      </c>
      <c r="Q15">
        <v>1</v>
      </c>
      <c r="R15">
        <v>0.44561678052307063</v>
      </c>
      <c r="S15">
        <v>0.55438321947692937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0.64284007118267439</v>
      </c>
      <c r="AB15">
        <v>0.35715992881732556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</row>
    <row r="16" spans="1:41" ht="17" x14ac:dyDescent="0.25">
      <c r="A16" t="s">
        <v>65</v>
      </c>
    </row>
    <row r="18" spans="1:44" ht="17" x14ac:dyDescent="0.25">
      <c r="A18" t="s">
        <v>71</v>
      </c>
      <c r="AO18" t="s">
        <v>72</v>
      </c>
      <c r="AP18" t="s">
        <v>73</v>
      </c>
      <c r="AQ18" t="s">
        <v>69</v>
      </c>
      <c r="AR18" t="s">
        <v>83</v>
      </c>
    </row>
    <row r="19" spans="1:44" x14ac:dyDescent="0.2">
      <c r="B19" t="s">
        <v>36</v>
      </c>
      <c r="C19" t="s">
        <v>66</v>
      </c>
      <c r="D19">
        <f t="shared" ref="D19:AM19" si="0">1/D2*D11</f>
        <v>2.1000518233659839</v>
      </c>
      <c r="E19">
        <f t="shared" si="0"/>
        <v>1.0613341998226129</v>
      </c>
      <c r="F19">
        <f t="shared" si="0"/>
        <v>2.786618678291132</v>
      </c>
      <c r="G19">
        <f t="shared" si="0"/>
        <v>1.4407871132973704</v>
      </c>
      <c r="H19">
        <f t="shared" si="0"/>
        <v>0.35462568918884996</v>
      </c>
      <c r="I19">
        <f t="shared" si="0"/>
        <v>0.85799022682874104</v>
      </c>
      <c r="J19">
        <f t="shared" si="0"/>
        <v>1.5971051435820427</v>
      </c>
      <c r="K19">
        <f t="shared" si="0"/>
        <v>0.90020862898090814</v>
      </c>
      <c r="L19">
        <f t="shared" si="0"/>
        <v>3.6164211837300373</v>
      </c>
      <c r="M19">
        <f t="shared" si="0"/>
        <v>6.1689263520995858</v>
      </c>
      <c r="N19">
        <f t="shared" si="0"/>
        <v>4.1639834828950093</v>
      </c>
      <c r="O19">
        <f t="shared" si="0"/>
        <v>1.138091910399365</v>
      </c>
      <c r="P19">
        <f t="shared" si="0"/>
        <v>2.2894542752557157</v>
      </c>
      <c r="Q19">
        <f t="shared" si="0"/>
        <v>0.66652329231182195</v>
      </c>
      <c r="R19">
        <f t="shared" si="0"/>
        <v>2.4676329905406598</v>
      </c>
      <c r="S19">
        <f t="shared" si="0"/>
        <v>3.0699344853612143</v>
      </c>
      <c r="T19">
        <f t="shared" si="0"/>
        <v>5.5109667818927131</v>
      </c>
      <c r="U19">
        <f t="shared" si="0"/>
        <v>1.7234695869881436</v>
      </c>
      <c r="V19">
        <f t="shared" si="0"/>
        <v>3.3296756809897525</v>
      </c>
      <c r="W19">
        <f t="shared" si="0"/>
        <v>2.5895623414824533</v>
      </c>
      <c r="X19">
        <f t="shared" si="0"/>
        <v>2.5358515143236735</v>
      </c>
      <c r="Y19">
        <f t="shared" si="0"/>
        <v>3.0731081731781611</v>
      </c>
      <c r="Z19">
        <f t="shared" si="0"/>
        <v>2.1833490738291808</v>
      </c>
      <c r="AA19">
        <f t="shared" si="0"/>
        <v>3.0413548434397568</v>
      </c>
      <c r="AB19">
        <f t="shared" si="0"/>
        <v>1.6897672190732096</v>
      </c>
      <c r="AC19">
        <f t="shared" si="0"/>
        <v>0.94908297810071873</v>
      </c>
      <c r="AD19">
        <f t="shared" si="0"/>
        <v>2.8110323425909653</v>
      </c>
      <c r="AE19">
        <f t="shared" si="0"/>
        <v>4.965187930361691</v>
      </c>
      <c r="AF19">
        <f t="shared" si="0"/>
        <v>2.2972581329807591</v>
      </c>
      <c r="AG19">
        <f t="shared" si="0"/>
        <v>2.2848964609740272</v>
      </c>
      <c r="AH19">
        <f t="shared" si="0"/>
        <v>2.2858292276344141</v>
      </c>
      <c r="AI19">
        <f t="shared" si="0"/>
        <v>1.5537521548060231</v>
      </c>
      <c r="AJ19">
        <f t="shared" si="0"/>
        <v>2.7570897336049383</v>
      </c>
      <c r="AK19">
        <f t="shared" si="0"/>
        <v>2.8859644835855191E-2</v>
      </c>
      <c r="AL19">
        <f t="shared" si="0"/>
        <v>1.5101805055293491</v>
      </c>
      <c r="AM19">
        <f t="shared" si="0"/>
        <v>1.1511157166124624</v>
      </c>
      <c r="AO19">
        <f>MIN(D19:AM19)</f>
        <v>2.8859644835855191E-2</v>
      </c>
      <c r="AP19">
        <f>MAX(D19:AM19)</f>
        <v>6.1689263520995858</v>
      </c>
      <c r="AQ19">
        <f>AVERAGE(D19:AM19)</f>
        <v>2.304196653310536</v>
      </c>
      <c r="AR19" s="3">
        <f>1/AO2*AO11</f>
        <v>2.0724389263701335</v>
      </c>
    </row>
    <row r="20" spans="1:44" x14ac:dyDescent="0.2">
      <c r="C20" t="s">
        <v>68</v>
      </c>
      <c r="D20">
        <f t="shared" ref="D20:AM20" si="1">1/D5*D11</f>
        <v>2.1277755354642487</v>
      </c>
      <c r="E20">
        <f t="shared" si="1"/>
        <v>1.0879216677556078</v>
      </c>
      <c r="F20">
        <f t="shared" si="1"/>
        <v>2.8564262231369804</v>
      </c>
      <c r="G20">
        <f t="shared" si="1"/>
        <v>1.4768802507647851</v>
      </c>
      <c r="H20">
        <f t="shared" si="1"/>
        <v>0.41733059728385069</v>
      </c>
      <c r="I20">
        <f t="shared" si="1"/>
        <v>1.0097000435731638</v>
      </c>
      <c r="J20">
        <f t="shared" si="1"/>
        <v>1.655217832315099</v>
      </c>
      <c r="K20">
        <f t="shared" si="1"/>
        <v>0.85907822304257297</v>
      </c>
      <c r="L20">
        <f t="shared" si="1"/>
        <v>4.0638295119573051</v>
      </c>
      <c r="M20">
        <f t="shared" si="1"/>
        <v>6.9321198204287571</v>
      </c>
      <c r="N20">
        <f t="shared" si="1"/>
        <v>4.6791339021076528</v>
      </c>
      <c r="O20">
        <f t="shared" si="1"/>
        <v>1.2757557699620188</v>
      </c>
      <c r="P20">
        <f t="shared" si="1"/>
        <v>2.5663871916080714</v>
      </c>
      <c r="Q20">
        <f t="shared" si="1"/>
        <v>0.71817315696647188</v>
      </c>
      <c r="R20">
        <f t="shared" si="1"/>
        <v>2.5225712192935101</v>
      </c>
      <c r="S20">
        <f t="shared" si="1"/>
        <v>3.1382820733775687</v>
      </c>
      <c r="T20">
        <f t="shared" si="1"/>
        <v>2.4193181118084301</v>
      </c>
      <c r="U20">
        <f t="shared" si="1"/>
        <v>1.6862192431578751</v>
      </c>
      <c r="V20">
        <f t="shared" si="1"/>
        <v>3.181741687138135</v>
      </c>
      <c r="W20">
        <f t="shared" si="1"/>
        <v>2.4774484092690092</v>
      </c>
      <c r="X20">
        <f t="shared" si="1"/>
        <v>2.308531543230194</v>
      </c>
      <c r="Y20">
        <f t="shared" si="1"/>
        <v>2.9150474488245059</v>
      </c>
      <c r="Z20">
        <f t="shared" si="1"/>
        <v>2.2730464841601319</v>
      </c>
      <c r="AA20">
        <f t="shared" si="1"/>
        <v>3.0588268581449727</v>
      </c>
      <c r="AB20">
        <f t="shared" si="1"/>
        <v>1.699474615684204</v>
      </c>
      <c r="AC20">
        <f t="shared" si="1"/>
        <v>1.1104853322296744</v>
      </c>
      <c r="AD20">
        <f t="shared" si="1"/>
        <v>2.3502078992625406</v>
      </c>
      <c r="AE20">
        <f t="shared" si="1"/>
        <v>4.628158374175662</v>
      </c>
      <c r="AF20">
        <f t="shared" si="1"/>
        <v>2.1222353856817944</v>
      </c>
      <c r="AG20">
        <f t="shared" si="1"/>
        <v>2.2291874121314468</v>
      </c>
      <c r="AH20">
        <f t="shared" si="1"/>
        <v>2.1877301600831141</v>
      </c>
      <c r="AI20">
        <f t="shared" si="1"/>
        <v>1.4404944165860973</v>
      </c>
      <c r="AJ20">
        <f t="shared" si="1"/>
        <v>2.7570897336049383</v>
      </c>
      <c r="AK20">
        <f t="shared" si="1"/>
        <v>2.8859644835855191E-2</v>
      </c>
      <c r="AL20">
        <f t="shared" si="1"/>
        <v>1.5101805055293491</v>
      </c>
      <c r="AM20">
        <f t="shared" si="1"/>
        <v>1.1511157166124624</v>
      </c>
      <c r="AO20">
        <f>MIN(D20:AM20)</f>
        <v>2.8859644835855191E-2</v>
      </c>
      <c r="AP20">
        <f>MAX(D20:AM20)</f>
        <v>6.9321198204287571</v>
      </c>
      <c r="AQ20">
        <f>AVERAGE(D20:AM20)</f>
        <v>2.2478328333663353</v>
      </c>
      <c r="AR20">
        <f>1/AO5*AO11</f>
        <v>2.0964413037255998</v>
      </c>
    </row>
    <row r="21" spans="1:44" x14ac:dyDescent="0.2">
      <c r="C21" t="s">
        <v>67</v>
      </c>
      <c r="D21">
        <f t="shared" ref="D21:AM21" si="2">1/D8*D11</f>
        <v>1.9395499992977236</v>
      </c>
      <c r="E21">
        <f t="shared" si="2"/>
        <v>1.1180288553508684</v>
      </c>
      <c r="F21">
        <f t="shared" si="2"/>
        <v>2.9354750762859605</v>
      </c>
      <c r="G21">
        <f t="shared" si="2"/>
        <v>1.5177514936891419</v>
      </c>
      <c r="H21">
        <f t="shared" si="2"/>
        <v>0.50942317932226444</v>
      </c>
      <c r="I21">
        <f t="shared" si="2"/>
        <v>1.2325111307595329</v>
      </c>
      <c r="J21">
        <f t="shared" si="2"/>
        <v>1.9139349431918777</v>
      </c>
      <c r="K21">
        <f t="shared" si="2"/>
        <v>0.87057977781169327</v>
      </c>
      <c r="L21">
        <f t="shared" si="2"/>
        <v>4.8865692509508074</v>
      </c>
      <c r="M21">
        <f t="shared" si="2"/>
        <v>8.3355572517850458</v>
      </c>
      <c r="N21">
        <f t="shared" si="2"/>
        <v>5.6264446576421587</v>
      </c>
      <c r="O21">
        <f t="shared" si="2"/>
        <v>1.5247365696228214</v>
      </c>
      <c r="P21">
        <f t="shared" si="2"/>
        <v>3.0672519732933954</v>
      </c>
      <c r="Q21">
        <f t="shared" si="2"/>
        <v>0.95740223736564811</v>
      </c>
      <c r="R21">
        <f t="shared" si="2"/>
        <v>2.59208108508165</v>
      </c>
      <c r="S21">
        <f t="shared" si="2"/>
        <v>3.2247579532486212</v>
      </c>
      <c r="T21">
        <f t="shared" si="2"/>
        <v>3.702470452644933</v>
      </c>
      <c r="U21">
        <f t="shared" si="2"/>
        <v>1.9348505698575251</v>
      </c>
      <c r="V21">
        <f t="shared" si="2"/>
        <v>3.8147408664055709</v>
      </c>
      <c r="W21">
        <f t="shared" si="2"/>
        <v>2.6579026274221231</v>
      </c>
      <c r="X21">
        <f t="shared" si="2"/>
        <v>2.2488087257393694</v>
      </c>
      <c r="Y21">
        <f t="shared" si="2"/>
        <v>3.5385550892715618</v>
      </c>
      <c r="Z21">
        <f t="shared" si="2"/>
        <v>2.3421048695860529</v>
      </c>
      <c r="AA21">
        <f t="shared" si="2"/>
        <v>3.0709634946523092</v>
      </c>
      <c r="AB21">
        <f t="shared" si="2"/>
        <v>1.7062176928901212</v>
      </c>
      <c r="AC21">
        <f t="shared" si="2"/>
        <v>1.1787698991520228</v>
      </c>
      <c r="AD21">
        <f t="shared" si="2"/>
        <v>2.1895022337887617</v>
      </c>
      <c r="AE21">
        <f t="shared" si="2"/>
        <v>4.820337637054287</v>
      </c>
      <c r="AF21">
        <f t="shared" si="2"/>
        <v>1.7489554817379762</v>
      </c>
      <c r="AG21">
        <f t="shared" si="2"/>
        <v>2.2634533868271109</v>
      </c>
      <c r="AH21">
        <f t="shared" si="2"/>
        <v>2.0872862200397027</v>
      </c>
      <c r="AI21">
        <f t="shared" si="2"/>
        <v>2.0764761115412838</v>
      </c>
      <c r="AJ21">
        <f t="shared" si="2"/>
        <v>2.7570897336049383</v>
      </c>
      <c r="AK21">
        <f t="shared" si="2"/>
        <v>2.8859644835855191E-2</v>
      </c>
      <c r="AL21">
        <f t="shared" si="2"/>
        <v>1.5101805055293491</v>
      </c>
      <c r="AM21">
        <f t="shared" si="2"/>
        <v>1.1511157166124624</v>
      </c>
      <c r="AO21">
        <f>MIN(D21:AM21)</f>
        <v>2.8859644835855191E-2</v>
      </c>
      <c r="AP21">
        <f>MAX(D21:AM21)</f>
        <v>8.3355572517850458</v>
      </c>
      <c r="AQ21">
        <f>AVERAGE(D21:AM21)</f>
        <v>2.4744637887192367</v>
      </c>
      <c r="AR21">
        <f>1/AO8*AO11</f>
        <v>2.2949031490807608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Model parameter estimates</vt:lpstr>
      <vt:lpstr>OpenSim muscle parameters</vt:lpstr>
    </vt:vector>
  </TitlesOfParts>
  <Company>RVC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Oliver Demuth</cp:lastModifiedBy>
  <cp:lastPrinted>2021-09-28T10:08:00Z</cp:lastPrinted>
  <dcterms:created xsi:type="dcterms:W3CDTF">2021-09-28T09:52:39Z</dcterms:created>
  <dcterms:modified xsi:type="dcterms:W3CDTF">2022-08-12T11:17:40Z</dcterms:modified>
</cp:coreProperties>
</file>