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s\Terri Arctic ms\Revised 2\"/>
    </mc:Choice>
  </mc:AlternateContent>
  <bookViews>
    <workbookView xWindow="0" yWindow="0" windowWidth="15840" windowHeight="10230"/>
  </bookViews>
  <sheets>
    <sheet name="Raw data" sheetId="1" r:id="rId1"/>
    <sheet name="carbon content" sheetId="2" r:id="rId2"/>
    <sheet name="Figure 2" sheetId="3" r:id="rId3"/>
    <sheet name="Figure 3" sheetId="4" r:id="rId4"/>
    <sheet name="Figure 4" sheetId="6" r:id="rId5"/>
    <sheet name="Figure 5" sheetId="5" r:id="rId6"/>
    <sheet name="Figure 6" sheetId="7" r:id="rId7"/>
    <sheet name="Figure 7" sheetId="8" r:id="rId8"/>
    <sheet name="Figure 9" sheetId="9" r:id="rId9"/>
    <sheet name="data for Arctic vs Antarctic co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" i="8" l="1"/>
  <c r="AI3" i="8"/>
  <c r="AI4" i="8"/>
  <c r="AI5" i="8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2" i="8"/>
  <c r="AI153" i="8"/>
  <c r="AI154" i="8"/>
  <c r="AI155" i="8"/>
  <c r="AI156" i="8"/>
  <c r="AI157" i="8"/>
  <c r="AI158" i="8"/>
  <c r="AI159" i="8"/>
  <c r="AI160" i="8"/>
  <c r="AI161" i="8"/>
  <c r="AI162" i="8"/>
  <c r="AI163" i="8"/>
  <c r="AI164" i="8"/>
  <c r="AI165" i="8"/>
  <c r="AI166" i="8"/>
  <c r="AI167" i="8"/>
  <c r="AI168" i="8"/>
  <c r="AI169" i="8"/>
  <c r="AI170" i="8"/>
  <c r="AI171" i="8"/>
  <c r="AI172" i="8"/>
  <c r="AI173" i="8"/>
  <c r="AI174" i="8"/>
  <c r="AI175" i="8"/>
  <c r="AI176" i="8"/>
  <c r="AI177" i="8"/>
  <c r="AI178" i="8"/>
  <c r="AI179" i="8"/>
  <c r="AI180" i="8"/>
  <c r="AI181" i="8"/>
  <c r="AI182" i="8"/>
  <c r="AI183" i="8"/>
  <c r="AI184" i="8"/>
  <c r="AI185" i="8"/>
  <c r="AI186" i="8"/>
  <c r="AI187" i="8"/>
  <c r="AI188" i="8"/>
  <c r="AI189" i="8"/>
  <c r="AI190" i="8"/>
  <c r="AI191" i="8"/>
  <c r="AI192" i="8"/>
  <c r="AI193" i="8"/>
  <c r="AI194" i="8"/>
  <c r="AI195" i="8"/>
  <c r="AI196" i="8"/>
  <c r="AI197" i="8"/>
  <c r="AI198" i="8"/>
  <c r="AI199" i="8"/>
  <c r="AI200" i="8"/>
  <c r="AI201" i="8"/>
  <c r="AI202" i="8"/>
  <c r="AI203" i="8"/>
  <c r="AI204" i="8"/>
  <c r="AI205" i="8"/>
  <c r="AI206" i="8"/>
  <c r="AI207" i="8"/>
  <c r="AI208" i="8"/>
  <c r="AI209" i="8"/>
  <c r="AI210" i="8"/>
  <c r="AI211" i="8"/>
  <c r="AI212" i="8"/>
  <c r="AI213" i="8"/>
  <c r="AI214" i="8"/>
  <c r="AI215" i="8"/>
  <c r="AI216" i="8"/>
  <c r="AI217" i="8"/>
  <c r="AI218" i="8"/>
  <c r="AI219" i="8"/>
  <c r="AI220" i="8"/>
  <c r="AI221" i="8"/>
  <c r="AI222" i="8"/>
  <c r="AI223" i="8"/>
  <c r="AI224" i="8"/>
  <c r="AI225" i="8"/>
  <c r="AI226" i="8"/>
  <c r="AI227" i="8"/>
  <c r="AI228" i="8"/>
  <c r="AI229" i="8"/>
  <c r="AI230" i="8"/>
  <c r="AI231" i="8"/>
  <c r="AI232" i="8"/>
  <c r="AI233" i="8"/>
  <c r="AI234" i="8"/>
  <c r="AI235" i="8"/>
  <c r="AI236" i="8"/>
  <c r="AI237" i="8"/>
  <c r="AI238" i="8"/>
  <c r="AI239" i="8"/>
  <c r="AI240" i="8"/>
  <c r="AI241" i="8"/>
  <c r="AI242" i="8"/>
  <c r="AI243" i="8"/>
  <c r="AI244" i="8"/>
  <c r="AI245" i="8"/>
  <c r="AI246" i="8"/>
  <c r="AI247" i="8"/>
  <c r="AI248" i="8"/>
  <c r="AI249" i="8"/>
  <c r="AI250" i="8"/>
  <c r="AI251" i="8"/>
  <c r="AI252" i="8"/>
  <c r="AI253" i="8"/>
  <c r="AI254" i="8"/>
  <c r="AI255" i="8"/>
  <c r="AI256" i="8"/>
  <c r="AI257" i="8"/>
  <c r="AI258" i="8"/>
  <c r="AI259" i="8"/>
  <c r="AI260" i="8"/>
  <c r="AI261" i="8"/>
  <c r="AI262" i="8"/>
  <c r="AI263" i="8"/>
  <c r="AI264" i="8"/>
  <c r="AI265" i="8"/>
  <c r="AI266" i="8"/>
  <c r="AI267" i="8"/>
  <c r="AI268" i="8"/>
  <c r="AI269" i="8"/>
  <c r="AI270" i="8"/>
  <c r="AI271" i="8"/>
  <c r="AI272" i="8"/>
  <c r="AI273" i="8"/>
  <c r="AI274" i="8"/>
  <c r="AI275" i="8"/>
  <c r="AI276" i="8"/>
  <c r="AI277" i="8"/>
  <c r="AI278" i="8"/>
  <c r="AI279" i="8"/>
  <c r="AI280" i="8"/>
  <c r="AI281" i="8"/>
  <c r="AI282" i="8"/>
  <c r="AI283" i="8"/>
  <c r="AI284" i="8"/>
  <c r="AI285" i="8"/>
  <c r="AI286" i="8"/>
  <c r="AI287" i="8"/>
  <c r="AI288" i="8"/>
  <c r="AI289" i="8"/>
  <c r="AI290" i="8"/>
  <c r="AI291" i="8"/>
  <c r="AI292" i="8"/>
  <c r="AI293" i="8"/>
  <c r="AI294" i="8"/>
  <c r="AI295" i="8"/>
  <c r="AI296" i="8"/>
  <c r="AI297" i="8"/>
  <c r="AI298" i="8"/>
  <c r="AI299" i="8"/>
  <c r="AI300" i="8"/>
  <c r="AI301" i="8"/>
  <c r="AI302" i="8"/>
  <c r="AI303" i="8"/>
  <c r="AI304" i="8"/>
  <c r="AI305" i="8"/>
  <c r="AI306" i="8"/>
  <c r="AI307" i="8"/>
  <c r="AI308" i="8"/>
  <c r="AI309" i="8"/>
  <c r="AI310" i="8"/>
  <c r="AI311" i="8"/>
  <c r="AI312" i="8"/>
  <c r="AI313" i="8"/>
  <c r="AI314" i="8"/>
  <c r="AI315" i="8"/>
  <c r="AI316" i="8"/>
  <c r="AI317" i="8"/>
  <c r="AI318" i="8"/>
  <c r="AI319" i="8"/>
  <c r="AI320" i="8"/>
  <c r="AI321" i="8"/>
  <c r="AI322" i="8"/>
  <c r="AI323" i="8"/>
  <c r="AI324" i="8"/>
  <c r="AI325" i="8"/>
  <c r="AI326" i="8"/>
  <c r="AI327" i="8"/>
  <c r="AI328" i="8"/>
  <c r="AI329" i="8"/>
  <c r="AI330" i="8"/>
  <c r="AI331" i="8"/>
  <c r="AI332" i="8"/>
  <c r="AI333" i="8"/>
  <c r="AI334" i="8"/>
  <c r="AI335" i="8"/>
  <c r="AI336" i="8"/>
  <c r="AI337" i="8"/>
  <c r="AI338" i="8"/>
  <c r="AI339" i="8"/>
  <c r="AI340" i="8"/>
  <c r="AI341" i="8"/>
  <c r="AI342" i="8"/>
  <c r="AI343" i="8"/>
  <c r="AI344" i="8"/>
  <c r="AI345" i="8"/>
  <c r="AI346" i="8"/>
  <c r="AI347" i="8"/>
  <c r="AI348" i="8"/>
  <c r="AI349" i="8"/>
  <c r="AI350" i="8"/>
  <c r="AI351" i="8"/>
  <c r="AI352" i="8"/>
  <c r="AI353" i="8"/>
  <c r="AI354" i="8"/>
  <c r="AI355" i="8"/>
  <c r="AI356" i="8"/>
  <c r="AI357" i="8"/>
  <c r="AI358" i="8"/>
  <c r="AI359" i="8"/>
  <c r="AI360" i="8"/>
  <c r="AI361" i="8"/>
  <c r="AI362" i="8"/>
  <c r="AI363" i="8"/>
  <c r="AI364" i="8"/>
  <c r="AI365" i="8"/>
  <c r="AI366" i="8"/>
  <c r="AI367" i="8"/>
  <c r="AI368" i="8"/>
  <c r="AI369" i="8"/>
  <c r="AI370" i="8"/>
  <c r="AI371" i="8"/>
  <c r="AI372" i="8"/>
  <c r="AI373" i="8"/>
  <c r="AI374" i="8"/>
  <c r="AI375" i="8"/>
  <c r="AI376" i="8"/>
  <c r="AI377" i="8"/>
  <c r="AI378" i="8"/>
  <c r="AI379" i="8"/>
  <c r="AI380" i="8"/>
  <c r="AI381" i="8"/>
  <c r="AI382" i="8"/>
  <c r="AI383" i="8"/>
  <c r="AI384" i="8"/>
  <c r="AI385" i="8"/>
  <c r="AI386" i="8"/>
  <c r="AI387" i="8"/>
  <c r="AI388" i="8"/>
  <c r="AI389" i="8"/>
  <c r="AI390" i="8"/>
  <c r="AI391" i="8"/>
  <c r="AI392" i="8"/>
  <c r="AI393" i="8"/>
  <c r="AI394" i="8"/>
  <c r="AI395" i="8"/>
  <c r="AI396" i="8"/>
  <c r="AI397" i="8"/>
  <c r="AI398" i="8"/>
  <c r="AI399" i="8"/>
  <c r="AI400" i="8"/>
  <c r="AI401" i="8"/>
  <c r="AI402" i="8"/>
  <c r="AI403" i="8"/>
  <c r="AI404" i="8"/>
  <c r="AI405" i="8"/>
  <c r="AI406" i="8"/>
  <c r="AI407" i="8"/>
  <c r="AI408" i="8"/>
  <c r="AI409" i="8"/>
  <c r="AI410" i="8"/>
  <c r="AI411" i="8"/>
  <c r="AI412" i="8"/>
  <c r="AI413" i="8"/>
  <c r="AI414" i="8"/>
  <c r="AI415" i="8"/>
  <c r="AI416" i="8"/>
  <c r="AI417" i="8"/>
  <c r="AI418" i="8"/>
  <c r="AI419" i="8"/>
  <c r="AC21" i="5" l="1"/>
  <c r="G587" i="6" l="1"/>
  <c r="G586" i="6"/>
  <c r="G585" i="6"/>
  <c r="G584" i="6"/>
  <c r="G583" i="6"/>
  <c r="G582" i="6"/>
  <c r="G581" i="6"/>
  <c r="G580" i="6"/>
  <c r="G579" i="6"/>
  <c r="G578" i="6"/>
  <c r="G577" i="6"/>
  <c r="G576" i="6"/>
  <c r="G575" i="6"/>
  <c r="G574" i="6"/>
  <c r="G573" i="6"/>
  <c r="G572" i="6"/>
  <c r="G571" i="6"/>
  <c r="G570" i="6"/>
  <c r="G569" i="6"/>
  <c r="G568" i="6"/>
  <c r="G567" i="6"/>
  <c r="G566" i="6"/>
  <c r="G565" i="6"/>
  <c r="G564" i="6"/>
  <c r="G563" i="6"/>
  <c r="G562" i="6"/>
  <c r="G561" i="6"/>
  <c r="G560" i="6"/>
  <c r="G559" i="6"/>
  <c r="G558" i="6"/>
  <c r="G557" i="6"/>
  <c r="G556" i="6"/>
  <c r="G555" i="6"/>
  <c r="G554" i="6"/>
  <c r="G553" i="6"/>
  <c r="G552" i="6"/>
  <c r="G551" i="6"/>
  <c r="G550" i="6"/>
  <c r="G549" i="6"/>
  <c r="G548" i="6"/>
  <c r="G547" i="6"/>
  <c r="G546" i="6"/>
  <c r="G545" i="6"/>
  <c r="G544" i="6"/>
  <c r="G543" i="6"/>
  <c r="G542" i="6"/>
  <c r="G541" i="6"/>
  <c r="G540" i="6"/>
  <c r="G539" i="6"/>
  <c r="G538" i="6"/>
  <c r="G537" i="6"/>
  <c r="G536" i="6"/>
  <c r="G535" i="6"/>
  <c r="G534" i="6"/>
  <c r="G533" i="6"/>
  <c r="G532" i="6"/>
  <c r="G531" i="6"/>
  <c r="G530" i="6"/>
  <c r="G529" i="6"/>
  <c r="G528" i="6"/>
  <c r="G527" i="6"/>
  <c r="G526" i="6"/>
  <c r="G525" i="6"/>
  <c r="G524" i="6"/>
  <c r="G523" i="6"/>
  <c r="G522" i="6"/>
  <c r="G521" i="6"/>
  <c r="G520" i="6"/>
  <c r="G519" i="6"/>
  <c r="G518" i="6"/>
  <c r="G517" i="6"/>
  <c r="G516" i="6"/>
  <c r="G515" i="6"/>
  <c r="G514" i="6"/>
  <c r="G513" i="6"/>
  <c r="G512" i="6"/>
  <c r="G511" i="6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4" i="6"/>
  <c r="G483" i="6"/>
  <c r="G482" i="6"/>
  <c r="G481" i="6"/>
  <c r="G480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CL3" i="2"/>
  <c r="V587" i="5"/>
  <c r="AP587" i="5" s="1"/>
  <c r="U587" i="5"/>
  <c r="T587" i="5"/>
  <c r="S587" i="5"/>
  <c r="R587" i="5"/>
  <c r="AL587" i="5" s="1"/>
  <c r="Q587" i="5"/>
  <c r="P587" i="5"/>
  <c r="O587" i="5"/>
  <c r="N587" i="5"/>
  <c r="AH587" i="5" s="1"/>
  <c r="M587" i="5"/>
  <c r="L587" i="5"/>
  <c r="W587" i="5" s="1"/>
  <c r="K587" i="5"/>
  <c r="J587" i="5"/>
  <c r="AA587" i="5" s="1"/>
  <c r="I587" i="5"/>
  <c r="Y587" i="5" s="1"/>
  <c r="AB587" i="5" s="1"/>
  <c r="Y586" i="5"/>
  <c r="V586" i="5"/>
  <c r="U586" i="5"/>
  <c r="T586" i="5"/>
  <c r="S586" i="5"/>
  <c r="R586" i="5"/>
  <c r="Q586" i="5"/>
  <c r="P586" i="5"/>
  <c r="O586" i="5"/>
  <c r="N586" i="5"/>
  <c r="M586" i="5"/>
  <c r="L586" i="5"/>
  <c r="K586" i="5"/>
  <c r="J586" i="5"/>
  <c r="I586" i="5"/>
  <c r="X585" i="5"/>
  <c r="V585" i="5"/>
  <c r="U585" i="5"/>
  <c r="T585" i="5"/>
  <c r="S585" i="5"/>
  <c r="R585" i="5"/>
  <c r="Q585" i="5"/>
  <c r="P585" i="5"/>
  <c r="O585" i="5"/>
  <c r="N585" i="5"/>
  <c r="M585" i="5"/>
  <c r="W585" i="5" s="1"/>
  <c r="L585" i="5"/>
  <c r="K585" i="5"/>
  <c r="J585" i="5"/>
  <c r="I585" i="5"/>
  <c r="V584" i="5"/>
  <c r="U584" i="5"/>
  <c r="T584" i="5"/>
  <c r="S584" i="5"/>
  <c r="R584" i="5"/>
  <c r="Q584" i="5"/>
  <c r="P584" i="5"/>
  <c r="O584" i="5"/>
  <c r="N584" i="5"/>
  <c r="M584" i="5"/>
  <c r="L584" i="5"/>
  <c r="K584" i="5"/>
  <c r="J584" i="5"/>
  <c r="I584" i="5"/>
  <c r="Y584" i="5" s="1"/>
  <c r="X583" i="5"/>
  <c r="V583" i="5"/>
  <c r="U583" i="5"/>
  <c r="AO587" i="5" s="1"/>
  <c r="T583" i="5"/>
  <c r="AN587" i="5" s="1"/>
  <c r="S583" i="5"/>
  <c r="AM587" i="5" s="1"/>
  <c r="R583" i="5"/>
  <c r="Q583" i="5"/>
  <c r="AK587" i="5" s="1"/>
  <c r="P583" i="5"/>
  <c r="O583" i="5"/>
  <c r="AI587" i="5" s="1"/>
  <c r="N583" i="5"/>
  <c r="M583" i="5"/>
  <c r="L583" i="5"/>
  <c r="AF587" i="5" s="1"/>
  <c r="K583" i="5"/>
  <c r="J583" i="5"/>
  <c r="I583" i="5"/>
  <c r="AT582" i="5"/>
  <c r="Y582" i="5"/>
  <c r="V582" i="5"/>
  <c r="U582" i="5"/>
  <c r="T582" i="5"/>
  <c r="S582" i="5"/>
  <c r="R582" i="5"/>
  <c r="Q582" i="5"/>
  <c r="P582" i="5"/>
  <c r="O582" i="5"/>
  <c r="N582" i="5"/>
  <c r="M582" i="5"/>
  <c r="L582" i="5"/>
  <c r="K582" i="5"/>
  <c r="J582" i="5"/>
  <c r="I582" i="5"/>
  <c r="AT581" i="5"/>
  <c r="V581" i="5"/>
  <c r="U581" i="5"/>
  <c r="T581" i="5"/>
  <c r="S581" i="5"/>
  <c r="R581" i="5"/>
  <c r="Q581" i="5"/>
  <c r="P581" i="5"/>
  <c r="O581" i="5"/>
  <c r="W581" i="5" s="1"/>
  <c r="N581" i="5"/>
  <c r="M581" i="5"/>
  <c r="L581" i="5"/>
  <c r="K581" i="5"/>
  <c r="J581" i="5"/>
  <c r="I581" i="5"/>
  <c r="AT580" i="5"/>
  <c r="V580" i="5"/>
  <c r="U580" i="5"/>
  <c r="T580" i="5"/>
  <c r="S580" i="5"/>
  <c r="R580" i="5"/>
  <c r="Q580" i="5"/>
  <c r="P580" i="5"/>
  <c r="O580" i="5"/>
  <c r="N580" i="5"/>
  <c r="M580" i="5"/>
  <c r="L580" i="5"/>
  <c r="W580" i="5" s="1"/>
  <c r="K580" i="5"/>
  <c r="J580" i="5"/>
  <c r="I580" i="5"/>
  <c r="X579" i="5"/>
  <c r="V579" i="5"/>
  <c r="U579" i="5"/>
  <c r="T579" i="5"/>
  <c r="S579" i="5"/>
  <c r="R579" i="5"/>
  <c r="Q579" i="5"/>
  <c r="P579" i="5"/>
  <c r="O579" i="5"/>
  <c r="W579" i="5" s="1"/>
  <c r="N579" i="5"/>
  <c r="M579" i="5"/>
  <c r="L579" i="5"/>
  <c r="K579" i="5"/>
  <c r="AA579" i="5" s="1"/>
  <c r="AB579" i="5" s="1"/>
  <c r="J579" i="5"/>
  <c r="I579" i="5"/>
  <c r="Y579" i="5" s="1"/>
  <c r="V578" i="5"/>
  <c r="U578" i="5"/>
  <c r="T578" i="5"/>
  <c r="S578" i="5"/>
  <c r="R578" i="5"/>
  <c r="Q578" i="5"/>
  <c r="P578" i="5"/>
  <c r="O578" i="5"/>
  <c r="N578" i="5"/>
  <c r="M578" i="5"/>
  <c r="L578" i="5"/>
  <c r="K578" i="5"/>
  <c r="W578" i="5" s="1"/>
  <c r="J578" i="5"/>
  <c r="I578" i="5"/>
  <c r="X577" i="5"/>
  <c r="V577" i="5"/>
  <c r="U577" i="5"/>
  <c r="T577" i="5"/>
  <c r="S577" i="5"/>
  <c r="R577" i="5"/>
  <c r="Q577" i="5"/>
  <c r="P577" i="5"/>
  <c r="O577" i="5"/>
  <c r="W577" i="5" s="1"/>
  <c r="N577" i="5"/>
  <c r="M577" i="5"/>
  <c r="L577" i="5"/>
  <c r="K577" i="5"/>
  <c r="AA577" i="5" s="1"/>
  <c r="AB577" i="5" s="1"/>
  <c r="J577" i="5"/>
  <c r="I577" i="5"/>
  <c r="Y577" i="5" s="1"/>
  <c r="V576" i="5"/>
  <c r="U576" i="5"/>
  <c r="T576" i="5"/>
  <c r="S576" i="5"/>
  <c r="R576" i="5"/>
  <c r="Q576" i="5"/>
  <c r="P576" i="5"/>
  <c r="O576" i="5"/>
  <c r="N576" i="5"/>
  <c r="M576" i="5"/>
  <c r="L576" i="5"/>
  <c r="K576" i="5"/>
  <c r="W576" i="5" s="1"/>
  <c r="J576" i="5"/>
  <c r="I576" i="5"/>
  <c r="X575" i="5"/>
  <c r="V575" i="5"/>
  <c r="U575" i="5"/>
  <c r="T575" i="5"/>
  <c r="S575" i="5"/>
  <c r="R575" i="5"/>
  <c r="Q575" i="5"/>
  <c r="P575" i="5"/>
  <c r="O575" i="5"/>
  <c r="W575" i="5" s="1"/>
  <c r="N575" i="5"/>
  <c r="M575" i="5"/>
  <c r="L575" i="5"/>
  <c r="K575" i="5"/>
  <c r="AA575" i="5" s="1"/>
  <c r="J575" i="5"/>
  <c r="I575" i="5"/>
  <c r="V574" i="5"/>
  <c r="U574" i="5"/>
  <c r="T574" i="5"/>
  <c r="S574" i="5"/>
  <c r="R574" i="5"/>
  <c r="Q574" i="5"/>
  <c r="P574" i="5"/>
  <c r="O574" i="5"/>
  <c r="N574" i="5"/>
  <c r="M574" i="5"/>
  <c r="L574" i="5"/>
  <c r="K574" i="5"/>
  <c r="W574" i="5" s="1"/>
  <c r="J574" i="5"/>
  <c r="I574" i="5"/>
  <c r="X573" i="5"/>
  <c r="V573" i="5"/>
  <c r="U573" i="5"/>
  <c r="T573" i="5"/>
  <c r="S573" i="5"/>
  <c r="R573" i="5"/>
  <c r="Q573" i="5"/>
  <c r="P573" i="5"/>
  <c r="O573" i="5"/>
  <c r="W573" i="5" s="1"/>
  <c r="N573" i="5"/>
  <c r="M573" i="5"/>
  <c r="L573" i="5"/>
  <c r="K573" i="5"/>
  <c r="AA573" i="5" s="1"/>
  <c r="J573" i="5"/>
  <c r="I573" i="5"/>
  <c r="V572" i="5"/>
  <c r="U572" i="5"/>
  <c r="T572" i="5"/>
  <c r="S572" i="5"/>
  <c r="R572" i="5"/>
  <c r="Q572" i="5"/>
  <c r="P572" i="5"/>
  <c r="O572" i="5"/>
  <c r="N572" i="5"/>
  <c r="M572" i="5"/>
  <c r="L572" i="5"/>
  <c r="K572" i="5"/>
  <c r="W572" i="5" s="1"/>
  <c r="J572" i="5"/>
  <c r="I572" i="5"/>
  <c r="X571" i="5"/>
  <c r="V571" i="5"/>
  <c r="U571" i="5"/>
  <c r="T571" i="5"/>
  <c r="S571" i="5"/>
  <c r="R571" i="5"/>
  <c r="Q571" i="5"/>
  <c r="P571" i="5"/>
  <c r="O571" i="5"/>
  <c r="W571" i="5" s="1"/>
  <c r="N571" i="5"/>
  <c r="M571" i="5"/>
  <c r="L571" i="5"/>
  <c r="K571" i="5"/>
  <c r="AA571" i="5" s="1"/>
  <c r="J571" i="5"/>
  <c r="I571" i="5"/>
  <c r="V570" i="5"/>
  <c r="U570" i="5"/>
  <c r="T570" i="5"/>
  <c r="S570" i="5"/>
  <c r="R570" i="5"/>
  <c r="Q570" i="5"/>
  <c r="P570" i="5"/>
  <c r="O570" i="5"/>
  <c r="N570" i="5"/>
  <c r="M570" i="5"/>
  <c r="L570" i="5"/>
  <c r="K570" i="5"/>
  <c r="W570" i="5" s="1"/>
  <c r="J570" i="5"/>
  <c r="I570" i="5"/>
  <c r="X569" i="5"/>
  <c r="V569" i="5"/>
  <c r="U569" i="5"/>
  <c r="T569" i="5"/>
  <c r="S569" i="5"/>
  <c r="R569" i="5"/>
  <c r="Q569" i="5"/>
  <c r="P569" i="5"/>
  <c r="O569" i="5"/>
  <c r="W569" i="5" s="1"/>
  <c r="N569" i="5"/>
  <c r="M569" i="5"/>
  <c r="L569" i="5"/>
  <c r="K569" i="5"/>
  <c r="AA569" i="5" s="1"/>
  <c r="J569" i="5"/>
  <c r="I569" i="5"/>
  <c r="V568" i="5"/>
  <c r="U568" i="5"/>
  <c r="T568" i="5"/>
  <c r="S568" i="5"/>
  <c r="R568" i="5"/>
  <c r="Q568" i="5"/>
  <c r="P568" i="5"/>
  <c r="O568" i="5"/>
  <c r="N568" i="5"/>
  <c r="M568" i="5"/>
  <c r="L568" i="5"/>
  <c r="K568" i="5"/>
  <c r="W568" i="5" s="1"/>
  <c r="J568" i="5"/>
  <c r="I568" i="5"/>
  <c r="X567" i="5"/>
  <c r="V567" i="5"/>
  <c r="U567" i="5"/>
  <c r="T567" i="5"/>
  <c r="S567" i="5"/>
  <c r="R567" i="5"/>
  <c r="Q567" i="5"/>
  <c r="P567" i="5"/>
  <c r="O567" i="5"/>
  <c r="W567" i="5" s="1"/>
  <c r="N567" i="5"/>
  <c r="M567" i="5"/>
  <c r="L567" i="5"/>
  <c r="K567" i="5"/>
  <c r="AA567" i="5" s="1"/>
  <c r="J567" i="5"/>
  <c r="I567" i="5"/>
  <c r="V566" i="5"/>
  <c r="U566" i="5"/>
  <c r="T566" i="5"/>
  <c r="S566" i="5"/>
  <c r="R566" i="5"/>
  <c r="Q566" i="5"/>
  <c r="P566" i="5"/>
  <c r="O566" i="5"/>
  <c r="N566" i="5"/>
  <c r="M566" i="5"/>
  <c r="L566" i="5"/>
  <c r="K566" i="5"/>
  <c r="W566" i="5" s="1"/>
  <c r="J566" i="5"/>
  <c r="I566" i="5"/>
  <c r="X565" i="5"/>
  <c r="V565" i="5"/>
  <c r="U565" i="5"/>
  <c r="T565" i="5"/>
  <c r="S565" i="5"/>
  <c r="R565" i="5"/>
  <c r="Q565" i="5"/>
  <c r="P565" i="5"/>
  <c r="O565" i="5"/>
  <c r="W565" i="5" s="1"/>
  <c r="N565" i="5"/>
  <c r="M565" i="5"/>
  <c r="L565" i="5"/>
  <c r="K565" i="5"/>
  <c r="AA565" i="5" s="1"/>
  <c r="J565" i="5"/>
  <c r="I565" i="5"/>
  <c r="V564" i="5"/>
  <c r="U564" i="5"/>
  <c r="T564" i="5"/>
  <c r="S564" i="5"/>
  <c r="R564" i="5"/>
  <c r="Q564" i="5"/>
  <c r="P564" i="5"/>
  <c r="O564" i="5"/>
  <c r="N564" i="5"/>
  <c r="M564" i="5"/>
  <c r="L564" i="5"/>
  <c r="K564" i="5"/>
  <c r="W564" i="5" s="1"/>
  <c r="J564" i="5"/>
  <c r="I564" i="5"/>
  <c r="V563" i="5"/>
  <c r="U563" i="5"/>
  <c r="T563" i="5"/>
  <c r="S563" i="5"/>
  <c r="R563" i="5"/>
  <c r="Q563" i="5"/>
  <c r="P563" i="5"/>
  <c r="O563" i="5"/>
  <c r="W563" i="5" s="1"/>
  <c r="N563" i="5"/>
  <c r="M563" i="5"/>
  <c r="L563" i="5"/>
  <c r="K563" i="5"/>
  <c r="J563" i="5"/>
  <c r="I563" i="5"/>
  <c r="AA562" i="5"/>
  <c r="V562" i="5"/>
  <c r="U562" i="5"/>
  <c r="T562" i="5"/>
  <c r="S562" i="5"/>
  <c r="R562" i="5"/>
  <c r="Q562" i="5"/>
  <c r="P562" i="5"/>
  <c r="O562" i="5"/>
  <c r="W562" i="5" s="1"/>
  <c r="N562" i="5"/>
  <c r="M562" i="5"/>
  <c r="L562" i="5"/>
  <c r="K562" i="5"/>
  <c r="J562" i="5"/>
  <c r="I562" i="5"/>
  <c r="AA561" i="5"/>
  <c r="AB561" i="5" s="1"/>
  <c r="X561" i="5"/>
  <c r="V561" i="5"/>
  <c r="U561" i="5"/>
  <c r="T561" i="5"/>
  <c r="S561" i="5"/>
  <c r="R561" i="5"/>
  <c r="Q561" i="5"/>
  <c r="P561" i="5"/>
  <c r="O561" i="5"/>
  <c r="W561" i="5" s="1"/>
  <c r="N561" i="5"/>
  <c r="M561" i="5"/>
  <c r="L561" i="5"/>
  <c r="K561" i="5"/>
  <c r="J561" i="5"/>
  <c r="I561" i="5"/>
  <c r="Y561" i="5" s="1"/>
  <c r="V560" i="5"/>
  <c r="U560" i="5"/>
  <c r="T560" i="5"/>
  <c r="S560" i="5"/>
  <c r="R560" i="5"/>
  <c r="Q560" i="5"/>
  <c r="P560" i="5"/>
  <c r="O560" i="5"/>
  <c r="AA560" i="5" s="1"/>
  <c r="N560" i="5"/>
  <c r="M560" i="5"/>
  <c r="L560" i="5"/>
  <c r="K560" i="5"/>
  <c r="J560" i="5"/>
  <c r="I560" i="5"/>
  <c r="V559" i="5"/>
  <c r="U559" i="5"/>
  <c r="T559" i="5"/>
  <c r="S559" i="5"/>
  <c r="R559" i="5"/>
  <c r="Q559" i="5"/>
  <c r="P559" i="5"/>
  <c r="O559" i="5"/>
  <c r="N559" i="5"/>
  <c r="M559" i="5"/>
  <c r="L559" i="5"/>
  <c r="K559" i="5"/>
  <c r="J559" i="5"/>
  <c r="I559" i="5"/>
  <c r="V558" i="5"/>
  <c r="U558" i="5"/>
  <c r="T558" i="5"/>
  <c r="S558" i="5"/>
  <c r="R558" i="5"/>
  <c r="Q558" i="5"/>
  <c r="P558" i="5"/>
  <c r="O558" i="5"/>
  <c r="N558" i="5"/>
  <c r="M558" i="5"/>
  <c r="L558" i="5"/>
  <c r="AA558" i="5" s="1"/>
  <c r="K558" i="5"/>
  <c r="J558" i="5"/>
  <c r="I558" i="5"/>
  <c r="AA557" i="5"/>
  <c r="V557" i="5"/>
  <c r="U557" i="5"/>
  <c r="T557" i="5"/>
  <c r="S557" i="5"/>
  <c r="R557" i="5"/>
  <c r="Q557" i="5"/>
  <c r="P557" i="5"/>
  <c r="O557" i="5"/>
  <c r="N557" i="5"/>
  <c r="M557" i="5"/>
  <c r="L557" i="5"/>
  <c r="K557" i="5"/>
  <c r="X557" i="5" s="1"/>
  <c r="Z557" i="5" s="1"/>
  <c r="J557" i="5"/>
  <c r="I557" i="5"/>
  <c r="Y557" i="5" s="1"/>
  <c r="V556" i="5"/>
  <c r="U556" i="5"/>
  <c r="T556" i="5"/>
  <c r="S556" i="5"/>
  <c r="R556" i="5"/>
  <c r="Q556" i="5"/>
  <c r="P556" i="5"/>
  <c r="O556" i="5"/>
  <c r="N556" i="5"/>
  <c r="M556" i="5"/>
  <c r="L556" i="5"/>
  <c r="K556" i="5"/>
  <c r="AA556" i="5" s="1"/>
  <c r="J556" i="5"/>
  <c r="I556" i="5"/>
  <c r="V555" i="5"/>
  <c r="U555" i="5"/>
  <c r="T555" i="5"/>
  <c r="S555" i="5"/>
  <c r="R555" i="5"/>
  <c r="Q555" i="5"/>
  <c r="P555" i="5"/>
  <c r="O555" i="5"/>
  <c r="W555" i="5" s="1"/>
  <c r="N555" i="5"/>
  <c r="M555" i="5"/>
  <c r="L555" i="5"/>
  <c r="K555" i="5"/>
  <c r="J555" i="5"/>
  <c r="I555" i="5"/>
  <c r="AA554" i="5"/>
  <c r="V554" i="5"/>
  <c r="U554" i="5"/>
  <c r="T554" i="5"/>
  <c r="S554" i="5"/>
  <c r="R554" i="5"/>
  <c r="Q554" i="5"/>
  <c r="P554" i="5"/>
  <c r="O554" i="5"/>
  <c r="N554" i="5"/>
  <c r="M554" i="5"/>
  <c r="L554" i="5"/>
  <c r="W554" i="5" s="1"/>
  <c r="K554" i="5"/>
  <c r="J554" i="5"/>
  <c r="I554" i="5"/>
  <c r="AA553" i="5"/>
  <c r="X553" i="5"/>
  <c r="V553" i="5"/>
  <c r="U553" i="5"/>
  <c r="T553" i="5"/>
  <c r="S553" i="5"/>
  <c r="R553" i="5"/>
  <c r="Q553" i="5"/>
  <c r="P553" i="5"/>
  <c r="O553" i="5"/>
  <c r="W553" i="5" s="1"/>
  <c r="N553" i="5"/>
  <c r="M553" i="5"/>
  <c r="L553" i="5"/>
  <c r="K553" i="5"/>
  <c r="J553" i="5"/>
  <c r="I553" i="5"/>
  <c r="Y553" i="5" s="1"/>
  <c r="V552" i="5"/>
  <c r="U552" i="5"/>
  <c r="T552" i="5"/>
  <c r="S552" i="5"/>
  <c r="R552" i="5"/>
  <c r="Q552" i="5"/>
  <c r="P552" i="5"/>
  <c r="O552" i="5"/>
  <c r="AA552" i="5" s="1"/>
  <c r="N552" i="5"/>
  <c r="M552" i="5"/>
  <c r="L552" i="5"/>
  <c r="K552" i="5"/>
  <c r="J552" i="5"/>
  <c r="I552" i="5"/>
  <c r="V551" i="5"/>
  <c r="U551" i="5"/>
  <c r="T551" i="5"/>
  <c r="S551" i="5"/>
  <c r="R551" i="5"/>
  <c r="Q551" i="5"/>
  <c r="P551" i="5"/>
  <c r="O551" i="5"/>
  <c r="N551" i="5"/>
  <c r="M551" i="5"/>
  <c r="L551" i="5"/>
  <c r="K551" i="5"/>
  <c r="J551" i="5"/>
  <c r="I551" i="5"/>
  <c r="V550" i="5"/>
  <c r="U550" i="5"/>
  <c r="T550" i="5"/>
  <c r="S550" i="5"/>
  <c r="R550" i="5"/>
  <c r="Q550" i="5"/>
  <c r="P550" i="5"/>
  <c r="O550" i="5"/>
  <c r="N550" i="5"/>
  <c r="M550" i="5"/>
  <c r="L550" i="5"/>
  <c r="AA550" i="5" s="1"/>
  <c r="K550" i="5"/>
  <c r="W550" i="5" s="1"/>
  <c r="J550" i="5"/>
  <c r="I550" i="5"/>
  <c r="AA549" i="5"/>
  <c r="V549" i="5"/>
  <c r="U549" i="5"/>
  <c r="T549" i="5"/>
  <c r="S549" i="5"/>
  <c r="R549" i="5"/>
  <c r="Q549" i="5"/>
  <c r="P549" i="5"/>
  <c r="O549" i="5"/>
  <c r="N549" i="5"/>
  <c r="M549" i="5"/>
  <c r="L549" i="5"/>
  <c r="K549" i="5"/>
  <c r="J549" i="5"/>
  <c r="X549" i="5" s="1"/>
  <c r="Z549" i="5" s="1"/>
  <c r="I549" i="5"/>
  <c r="Y549" i="5" s="1"/>
  <c r="V548" i="5"/>
  <c r="U548" i="5"/>
  <c r="T548" i="5"/>
  <c r="S548" i="5"/>
  <c r="R548" i="5"/>
  <c r="Q548" i="5"/>
  <c r="P548" i="5"/>
  <c r="O548" i="5"/>
  <c r="N548" i="5"/>
  <c r="M548" i="5"/>
  <c r="L548" i="5"/>
  <c r="K548" i="5"/>
  <c r="J548" i="5"/>
  <c r="I548" i="5"/>
  <c r="X547" i="5"/>
  <c r="V547" i="5"/>
  <c r="U547" i="5"/>
  <c r="T547" i="5"/>
  <c r="S547" i="5"/>
  <c r="R547" i="5"/>
  <c r="Q547" i="5"/>
  <c r="P547" i="5"/>
  <c r="O547" i="5"/>
  <c r="W547" i="5" s="1"/>
  <c r="N547" i="5"/>
  <c r="M547" i="5"/>
  <c r="L547" i="5"/>
  <c r="K547" i="5"/>
  <c r="J547" i="5"/>
  <c r="AA547" i="5" s="1"/>
  <c r="I547" i="5"/>
  <c r="V546" i="5"/>
  <c r="U546" i="5"/>
  <c r="T546" i="5"/>
  <c r="S546" i="5"/>
  <c r="R546" i="5"/>
  <c r="Q546" i="5"/>
  <c r="P546" i="5"/>
  <c r="O546" i="5"/>
  <c r="N546" i="5"/>
  <c r="AA546" i="5" s="1"/>
  <c r="AB546" i="5" s="1"/>
  <c r="M546" i="5"/>
  <c r="L546" i="5"/>
  <c r="K546" i="5"/>
  <c r="J546" i="5"/>
  <c r="I546" i="5"/>
  <c r="Y546" i="5" s="1"/>
  <c r="V545" i="5"/>
  <c r="U545" i="5"/>
  <c r="T545" i="5"/>
  <c r="S545" i="5"/>
  <c r="R545" i="5"/>
  <c r="Q545" i="5"/>
  <c r="P545" i="5"/>
  <c r="O545" i="5"/>
  <c r="N545" i="5"/>
  <c r="M545" i="5"/>
  <c r="L545" i="5"/>
  <c r="K545" i="5"/>
  <c r="J545" i="5"/>
  <c r="AA545" i="5" s="1"/>
  <c r="I545" i="5"/>
  <c r="AA544" i="5"/>
  <c r="V544" i="5"/>
  <c r="U544" i="5"/>
  <c r="T544" i="5"/>
  <c r="S544" i="5"/>
  <c r="R544" i="5"/>
  <c r="Q544" i="5"/>
  <c r="P544" i="5"/>
  <c r="O544" i="5"/>
  <c r="N544" i="5"/>
  <c r="M544" i="5"/>
  <c r="L544" i="5"/>
  <c r="K544" i="5"/>
  <c r="J544" i="5"/>
  <c r="W544" i="5" s="1"/>
  <c r="I544" i="5"/>
  <c r="V543" i="5"/>
  <c r="U543" i="5"/>
  <c r="T543" i="5"/>
  <c r="S543" i="5"/>
  <c r="R543" i="5"/>
  <c r="Q543" i="5"/>
  <c r="P543" i="5"/>
  <c r="O543" i="5"/>
  <c r="N543" i="5"/>
  <c r="M543" i="5"/>
  <c r="L543" i="5"/>
  <c r="K543" i="5"/>
  <c r="J543" i="5"/>
  <c r="I543" i="5"/>
  <c r="V542" i="5"/>
  <c r="U542" i="5"/>
  <c r="T542" i="5"/>
  <c r="S542" i="5"/>
  <c r="R542" i="5"/>
  <c r="Q542" i="5"/>
  <c r="P542" i="5"/>
  <c r="O542" i="5"/>
  <c r="N542" i="5"/>
  <c r="M542" i="5"/>
  <c r="L542" i="5"/>
  <c r="K542" i="5"/>
  <c r="J542" i="5"/>
  <c r="I542" i="5"/>
  <c r="V541" i="5"/>
  <c r="U541" i="5"/>
  <c r="T541" i="5"/>
  <c r="S541" i="5"/>
  <c r="R541" i="5"/>
  <c r="Q541" i="5"/>
  <c r="P541" i="5"/>
  <c r="O541" i="5"/>
  <c r="N541" i="5"/>
  <c r="M541" i="5"/>
  <c r="L541" i="5"/>
  <c r="K541" i="5"/>
  <c r="J541" i="5"/>
  <c r="AA541" i="5" s="1"/>
  <c r="I541" i="5"/>
  <c r="V540" i="5"/>
  <c r="U540" i="5"/>
  <c r="T540" i="5"/>
  <c r="S540" i="5"/>
  <c r="R540" i="5"/>
  <c r="Q540" i="5"/>
  <c r="P540" i="5"/>
  <c r="O540" i="5"/>
  <c r="N540" i="5"/>
  <c r="M540" i="5"/>
  <c r="L540" i="5"/>
  <c r="AA540" i="5" s="1"/>
  <c r="K540" i="5"/>
  <c r="J540" i="5"/>
  <c r="W540" i="5" s="1"/>
  <c r="I540" i="5"/>
  <c r="V539" i="5"/>
  <c r="U539" i="5"/>
  <c r="T539" i="5"/>
  <c r="S539" i="5"/>
  <c r="R539" i="5"/>
  <c r="Q539" i="5"/>
  <c r="P539" i="5"/>
  <c r="O539" i="5"/>
  <c r="N539" i="5"/>
  <c r="M539" i="5"/>
  <c r="L539" i="5"/>
  <c r="K539" i="5"/>
  <c r="J539" i="5"/>
  <c r="I539" i="5"/>
  <c r="V538" i="5"/>
  <c r="U538" i="5"/>
  <c r="T538" i="5"/>
  <c r="S538" i="5"/>
  <c r="R538" i="5"/>
  <c r="Q538" i="5"/>
  <c r="P538" i="5"/>
  <c r="O538" i="5"/>
  <c r="N538" i="5"/>
  <c r="M538" i="5"/>
  <c r="L538" i="5"/>
  <c r="K538" i="5"/>
  <c r="J538" i="5"/>
  <c r="I538" i="5"/>
  <c r="AA537" i="5"/>
  <c r="V537" i="5"/>
  <c r="U537" i="5"/>
  <c r="T537" i="5"/>
  <c r="S537" i="5"/>
  <c r="R537" i="5"/>
  <c r="Q537" i="5"/>
  <c r="P537" i="5"/>
  <c r="O537" i="5"/>
  <c r="N537" i="5"/>
  <c r="M537" i="5"/>
  <c r="L537" i="5"/>
  <c r="K537" i="5"/>
  <c r="J537" i="5"/>
  <c r="I537" i="5"/>
  <c r="V536" i="5"/>
  <c r="U536" i="5"/>
  <c r="T536" i="5"/>
  <c r="S536" i="5"/>
  <c r="R536" i="5"/>
  <c r="Q536" i="5"/>
  <c r="P536" i="5"/>
  <c r="O536" i="5"/>
  <c r="N536" i="5"/>
  <c r="M536" i="5"/>
  <c r="L536" i="5"/>
  <c r="AA536" i="5" s="1"/>
  <c r="K536" i="5"/>
  <c r="J536" i="5"/>
  <c r="W536" i="5" s="1"/>
  <c r="I536" i="5"/>
  <c r="V535" i="5"/>
  <c r="U535" i="5"/>
  <c r="T535" i="5"/>
  <c r="S535" i="5"/>
  <c r="R535" i="5"/>
  <c r="Q535" i="5"/>
  <c r="P535" i="5"/>
  <c r="O535" i="5"/>
  <c r="N535" i="5"/>
  <c r="M535" i="5"/>
  <c r="L535" i="5"/>
  <c r="K535" i="5"/>
  <c r="J535" i="5"/>
  <c r="AA535" i="5" s="1"/>
  <c r="I535" i="5"/>
  <c r="V534" i="5"/>
  <c r="U534" i="5"/>
  <c r="T534" i="5"/>
  <c r="S534" i="5"/>
  <c r="R534" i="5"/>
  <c r="Q534" i="5"/>
  <c r="P534" i="5"/>
  <c r="O534" i="5"/>
  <c r="N534" i="5"/>
  <c r="M534" i="5"/>
  <c r="L534" i="5"/>
  <c r="K534" i="5"/>
  <c r="J534" i="5"/>
  <c r="I534" i="5"/>
  <c r="V533" i="5"/>
  <c r="U533" i="5"/>
  <c r="T533" i="5"/>
  <c r="S533" i="5"/>
  <c r="R533" i="5"/>
  <c r="Q533" i="5"/>
  <c r="P533" i="5"/>
  <c r="O533" i="5"/>
  <c r="N533" i="5"/>
  <c r="M533" i="5"/>
  <c r="L533" i="5"/>
  <c r="K533" i="5"/>
  <c r="J533" i="5"/>
  <c r="AA533" i="5" s="1"/>
  <c r="I533" i="5"/>
  <c r="V532" i="5"/>
  <c r="U532" i="5"/>
  <c r="T532" i="5"/>
  <c r="S532" i="5"/>
  <c r="R532" i="5"/>
  <c r="Q532" i="5"/>
  <c r="P532" i="5"/>
  <c r="O532" i="5"/>
  <c r="N532" i="5"/>
  <c r="M532" i="5"/>
  <c r="L532" i="5"/>
  <c r="AA532" i="5" s="1"/>
  <c r="K532" i="5"/>
  <c r="J532" i="5"/>
  <c r="W532" i="5" s="1"/>
  <c r="I532" i="5"/>
  <c r="V531" i="5"/>
  <c r="U531" i="5"/>
  <c r="T531" i="5"/>
  <c r="S531" i="5"/>
  <c r="R531" i="5"/>
  <c r="Q531" i="5"/>
  <c r="P531" i="5"/>
  <c r="O531" i="5"/>
  <c r="N531" i="5"/>
  <c r="M531" i="5"/>
  <c r="L531" i="5"/>
  <c r="K531" i="5"/>
  <c r="J531" i="5"/>
  <c r="I531" i="5"/>
  <c r="V530" i="5"/>
  <c r="U530" i="5"/>
  <c r="T530" i="5"/>
  <c r="S530" i="5"/>
  <c r="R530" i="5"/>
  <c r="Q530" i="5"/>
  <c r="P530" i="5"/>
  <c r="O530" i="5"/>
  <c r="N530" i="5"/>
  <c r="M530" i="5"/>
  <c r="L530" i="5"/>
  <c r="W530" i="5" s="1"/>
  <c r="K530" i="5"/>
  <c r="J530" i="5"/>
  <c r="I530" i="5"/>
  <c r="AA529" i="5"/>
  <c r="V529" i="5"/>
  <c r="U529" i="5"/>
  <c r="T529" i="5"/>
  <c r="S529" i="5"/>
  <c r="R529" i="5"/>
  <c r="Q529" i="5"/>
  <c r="P529" i="5"/>
  <c r="O529" i="5"/>
  <c r="N529" i="5"/>
  <c r="M529" i="5"/>
  <c r="L529" i="5"/>
  <c r="K529" i="5"/>
  <c r="J529" i="5"/>
  <c r="I529" i="5"/>
  <c r="V528" i="5"/>
  <c r="U528" i="5"/>
  <c r="T528" i="5"/>
  <c r="S528" i="5"/>
  <c r="R528" i="5"/>
  <c r="Q528" i="5"/>
  <c r="P528" i="5"/>
  <c r="O528" i="5"/>
  <c r="N528" i="5"/>
  <c r="M528" i="5"/>
  <c r="L528" i="5"/>
  <c r="K528" i="5"/>
  <c r="J528" i="5"/>
  <c r="I528" i="5"/>
  <c r="V527" i="5"/>
  <c r="U527" i="5"/>
  <c r="T527" i="5"/>
  <c r="S527" i="5"/>
  <c r="R527" i="5"/>
  <c r="Q527" i="5"/>
  <c r="P527" i="5"/>
  <c r="O527" i="5"/>
  <c r="W527" i="5" s="1"/>
  <c r="N527" i="5"/>
  <c r="M527" i="5"/>
  <c r="L527" i="5"/>
  <c r="K527" i="5"/>
  <c r="X527" i="5" s="1"/>
  <c r="J527" i="5"/>
  <c r="AA527" i="5" s="1"/>
  <c r="I527" i="5"/>
  <c r="AA526" i="5"/>
  <c r="V526" i="5"/>
  <c r="U526" i="5"/>
  <c r="T526" i="5"/>
  <c r="S526" i="5"/>
  <c r="R526" i="5"/>
  <c r="Q526" i="5"/>
  <c r="P526" i="5"/>
  <c r="O526" i="5"/>
  <c r="N526" i="5"/>
  <c r="M526" i="5"/>
  <c r="L526" i="5"/>
  <c r="K526" i="5"/>
  <c r="J526" i="5"/>
  <c r="I526" i="5"/>
  <c r="X525" i="5"/>
  <c r="V525" i="5"/>
  <c r="U525" i="5"/>
  <c r="T525" i="5"/>
  <c r="S525" i="5"/>
  <c r="R525" i="5"/>
  <c r="Q525" i="5"/>
  <c r="P525" i="5"/>
  <c r="O525" i="5"/>
  <c r="N525" i="5"/>
  <c r="M525" i="5"/>
  <c r="L525" i="5"/>
  <c r="K525" i="5"/>
  <c r="J525" i="5"/>
  <c r="I525" i="5"/>
  <c r="V524" i="5"/>
  <c r="U524" i="5"/>
  <c r="T524" i="5"/>
  <c r="S524" i="5"/>
  <c r="R524" i="5"/>
  <c r="Q524" i="5"/>
  <c r="P524" i="5"/>
  <c r="O524" i="5"/>
  <c r="N524" i="5"/>
  <c r="M524" i="5"/>
  <c r="L524" i="5"/>
  <c r="K524" i="5"/>
  <c r="Y524" i="5" s="1"/>
  <c r="J524" i="5"/>
  <c r="I524" i="5"/>
  <c r="X523" i="5"/>
  <c r="V523" i="5"/>
  <c r="U523" i="5"/>
  <c r="T523" i="5"/>
  <c r="S523" i="5"/>
  <c r="R523" i="5"/>
  <c r="Q523" i="5"/>
  <c r="P523" i="5"/>
  <c r="O523" i="5"/>
  <c r="N523" i="5"/>
  <c r="M523" i="5"/>
  <c r="W523" i="5" s="1"/>
  <c r="L523" i="5"/>
  <c r="K523" i="5"/>
  <c r="J523" i="5"/>
  <c r="AA523" i="5" s="1"/>
  <c r="I523" i="5"/>
  <c r="Y522" i="5"/>
  <c r="V522" i="5"/>
  <c r="U522" i="5"/>
  <c r="T522" i="5"/>
  <c r="S522" i="5"/>
  <c r="R522" i="5"/>
  <c r="Q522" i="5"/>
  <c r="P522" i="5"/>
  <c r="O522" i="5"/>
  <c r="N522" i="5"/>
  <c r="M522" i="5"/>
  <c r="L522" i="5"/>
  <c r="K522" i="5"/>
  <c r="J522" i="5"/>
  <c r="I522" i="5"/>
  <c r="W522" i="5" s="1"/>
  <c r="V521" i="5"/>
  <c r="U521" i="5"/>
  <c r="T521" i="5"/>
  <c r="S521" i="5"/>
  <c r="R521" i="5"/>
  <c r="Q521" i="5"/>
  <c r="P521" i="5"/>
  <c r="O521" i="5"/>
  <c r="N521" i="5"/>
  <c r="M521" i="5"/>
  <c r="L521" i="5"/>
  <c r="K521" i="5"/>
  <c r="J521" i="5"/>
  <c r="I521" i="5"/>
  <c r="V520" i="5"/>
  <c r="U520" i="5"/>
  <c r="T520" i="5"/>
  <c r="S520" i="5"/>
  <c r="R520" i="5"/>
  <c r="Q520" i="5"/>
  <c r="P520" i="5"/>
  <c r="O520" i="5"/>
  <c r="N520" i="5"/>
  <c r="M520" i="5"/>
  <c r="L520" i="5"/>
  <c r="K520" i="5"/>
  <c r="J520" i="5"/>
  <c r="I520" i="5"/>
  <c r="V519" i="5"/>
  <c r="U519" i="5"/>
  <c r="T519" i="5"/>
  <c r="S519" i="5"/>
  <c r="R519" i="5"/>
  <c r="Q519" i="5"/>
  <c r="P519" i="5"/>
  <c r="O519" i="5"/>
  <c r="W519" i="5" s="1"/>
  <c r="N519" i="5"/>
  <c r="M519" i="5"/>
  <c r="L519" i="5"/>
  <c r="K519" i="5"/>
  <c r="X519" i="5" s="1"/>
  <c r="J519" i="5"/>
  <c r="I519" i="5"/>
  <c r="AA518" i="5"/>
  <c r="V518" i="5"/>
  <c r="U518" i="5"/>
  <c r="T518" i="5"/>
  <c r="S518" i="5"/>
  <c r="R518" i="5"/>
  <c r="Q518" i="5"/>
  <c r="P518" i="5"/>
  <c r="O518" i="5"/>
  <c r="N518" i="5"/>
  <c r="M518" i="5"/>
  <c r="L518" i="5"/>
  <c r="K518" i="5"/>
  <c r="J518" i="5"/>
  <c r="I518" i="5"/>
  <c r="X517" i="5"/>
  <c r="V517" i="5"/>
  <c r="U517" i="5"/>
  <c r="T517" i="5"/>
  <c r="S517" i="5"/>
  <c r="R517" i="5"/>
  <c r="Q517" i="5"/>
  <c r="P517" i="5"/>
  <c r="O517" i="5"/>
  <c r="N517" i="5"/>
  <c r="M517" i="5"/>
  <c r="W517" i="5" s="1"/>
  <c r="L517" i="5"/>
  <c r="K517" i="5"/>
  <c r="J517" i="5"/>
  <c r="AA517" i="5" s="1"/>
  <c r="I517" i="5"/>
  <c r="V516" i="5"/>
  <c r="U516" i="5"/>
  <c r="T516" i="5"/>
  <c r="S516" i="5"/>
  <c r="R516" i="5"/>
  <c r="Q516" i="5"/>
  <c r="P516" i="5"/>
  <c r="O516" i="5"/>
  <c r="W516" i="5" s="1"/>
  <c r="N516" i="5"/>
  <c r="M516" i="5"/>
  <c r="L516" i="5"/>
  <c r="K516" i="5"/>
  <c r="J516" i="5"/>
  <c r="I516" i="5"/>
  <c r="V515" i="5"/>
  <c r="U515" i="5"/>
  <c r="T515" i="5"/>
  <c r="S515" i="5"/>
  <c r="R515" i="5"/>
  <c r="Q515" i="5"/>
  <c r="P515" i="5"/>
  <c r="O515" i="5"/>
  <c r="N515" i="5"/>
  <c r="M515" i="5"/>
  <c r="L515" i="5"/>
  <c r="K515" i="5"/>
  <c r="J515" i="5"/>
  <c r="I515" i="5"/>
  <c r="V514" i="5"/>
  <c r="U514" i="5"/>
  <c r="T514" i="5"/>
  <c r="S514" i="5"/>
  <c r="R514" i="5"/>
  <c r="Q514" i="5"/>
  <c r="P514" i="5"/>
  <c r="O514" i="5"/>
  <c r="N514" i="5"/>
  <c r="M514" i="5"/>
  <c r="L514" i="5"/>
  <c r="K514" i="5"/>
  <c r="J514" i="5"/>
  <c r="I514" i="5"/>
  <c r="V513" i="5"/>
  <c r="U513" i="5"/>
  <c r="T513" i="5"/>
  <c r="S513" i="5"/>
  <c r="R513" i="5"/>
  <c r="Q513" i="5"/>
  <c r="P513" i="5"/>
  <c r="O513" i="5"/>
  <c r="N513" i="5"/>
  <c r="M513" i="5"/>
  <c r="L513" i="5"/>
  <c r="K513" i="5"/>
  <c r="J513" i="5"/>
  <c r="AA513" i="5" s="1"/>
  <c r="I513" i="5"/>
  <c r="V512" i="5"/>
  <c r="U512" i="5"/>
  <c r="T512" i="5"/>
  <c r="S512" i="5"/>
  <c r="R512" i="5"/>
  <c r="Q512" i="5"/>
  <c r="P512" i="5"/>
  <c r="O512" i="5"/>
  <c r="N512" i="5"/>
  <c r="M512" i="5"/>
  <c r="L512" i="5"/>
  <c r="K512" i="5"/>
  <c r="J512" i="5"/>
  <c r="I512" i="5"/>
  <c r="AA512" i="5" s="1"/>
  <c r="V511" i="5"/>
  <c r="U511" i="5"/>
  <c r="T511" i="5"/>
  <c r="S511" i="5"/>
  <c r="R511" i="5"/>
  <c r="Q511" i="5"/>
  <c r="P511" i="5"/>
  <c r="O511" i="5"/>
  <c r="N511" i="5"/>
  <c r="M511" i="5"/>
  <c r="L511" i="5"/>
  <c r="K511" i="5"/>
  <c r="X511" i="5" s="1"/>
  <c r="J511" i="5"/>
  <c r="AA511" i="5" s="1"/>
  <c r="I511" i="5"/>
  <c r="V510" i="5"/>
  <c r="U510" i="5"/>
  <c r="T510" i="5"/>
  <c r="S510" i="5"/>
  <c r="R510" i="5"/>
  <c r="Q510" i="5"/>
  <c r="P510" i="5"/>
  <c r="O510" i="5"/>
  <c r="N510" i="5"/>
  <c r="M510" i="5"/>
  <c r="L510" i="5"/>
  <c r="K510" i="5"/>
  <c r="J510" i="5"/>
  <c r="I510" i="5"/>
  <c r="X509" i="5"/>
  <c r="V509" i="5"/>
  <c r="U509" i="5"/>
  <c r="T509" i="5"/>
  <c r="S509" i="5"/>
  <c r="R509" i="5"/>
  <c r="Q509" i="5"/>
  <c r="P509" i="5"/>
  <c r="O509" i="5"/>
  <c r="N509" i="5"/>
  <c r="M509" i="5"/>
  <c r="L509" i="5"/>
  <c r="K509" i="5"/>
  <c r="J509" i="5"/>
  <c r="AA509" i="5" s="1"/>
  <c r="AB509" i="5" s="1"/>
  <c r="I509" i="5"/>
  <c r="Y509" i="5" s="1"/>
  <c r="Z509" i="5" s="1"/>
  <c r="V508" i="5"/>
  <c r="U508" i="5"/>
  <c r="T508" i="5"/>
  <c r="S508" i="5"/>
  <c r="R508" i="5"/>
  <c r="Q508" i="5"/>
  <c r="P508" i="5"/>
  <c r="O508" i="5"/>
  <c r="N508" i="5"/>
  <c r="M508" i="5"/>
  <c r="L508" i="5"/>
  <c r="K508" i="5"/>
  <c r="J508" i="5"/>
  <c r="AA508" i="5" s="1"/>
  <c r="I508" i="5"/>
  <c r="X507" i="5"/>
  <c r="V507" i="5"/>
  <c r="U507" i="5"/>
  <c r="T507" i="5"/>
  <c r="S507" i="5"/>
  <c r="R507" i="5"/>
  <c r="Q507" i="5"/>
  <c r="P507" i="5"/>
  <c r="O507" i="5"/>
  <c r="N507" i="5"/>
  <c r="M507" i="5"/>
  <c r="L507" i="5"/>
  <c r="K507" i="5"/>
  <c r="J507" i="5"/>
  <c r="AA507" i="5" s="1"/>
  <c r="AB507" i="5" s="1"/>
  <c r="I507" i="5"/>
  <c r="Y507" i="5" s="1"/>
  <c r="Z507" i="5" s="1"/>
  <c r="V506" i="5"/>
  <c r="U506" i="5"/>
  <c r="T506" i="5"/>
  <c r="S506" i="5"/>
  <c r="R506" i="5"/>
  <c r="Q506" i="5"/>
  <c r="P506" i="5"/>
  <c r="O506" i="5"/>
  <c r="N506" i="5"/>
  <c r="M506" i="5"/>
  <c r="L506" i="5"/>
  <c r="K506" i="5"/>
  <c r="J506" i="5"/>
  <c r="I506" i="5"/>
  <c r="Y506" i="5" s="1"/>
  <c r="V505" i="5"/>
  <c r="U505" i="5"/>
  <c r="T505" i="5"/>
  <c r="S505" i="5"/>
  <c r="R505" i="5"/>
  <c r="Q505" i="5"/>
  <c r="P505" i="5"/>
  <c r="O505" i="5"/>
  <c r="N505" i="5"/>
  <c r="M505" i="5"/>
  <c r="L505" i="5"/>
  <c r="AA505" i="5" s="1"/>
  <c r="AB505" i="5" s="1"/>
  <c r="K505" i="5"/>
  <c r="J505" i="5"/>
  <c r="I505" i="5"/>
  <c r="Y505" i="5" s="1"/>
  <c r="V504" i="5"/>
  <c r="U504" i="5"/>
  <c r="T504" i="5"/>
  <c r="S504" i="5"/>
  <c r="R504" i="5"/>
  <c r="Q504" i="5"/>
  <c r="P504" i="5"/>
  <c r="O504" i="5"/>
  <c r="N504" i="5"/>
  <c r="M504" i="5"/>
  <c r="L504" i="5"/>
  <c r="K504" i="5"/>
  <c r="J504" i="5"/>
  <c r="I504" i="5"/>
  <c r="V503" i="5"/>
  <c r="U503" i="5"/>
  <c r="T503" i="5"/>
  <c r="AN582" i="5" s="1"/>
  <c r="S503" i="5"/>
  <c r="R503" i="5"/>
  <c r="Q503" i="5"/>
  <c r="P503" i="5"/>
  <c r="O503" i="5"/>
  <c r="N503" i="5"/>
  <c r="M503" i="5"/>
  <c r="L503" i="5"/>
  <c r="AF582" i="5" s="1"/>
  <c r="K503" i="5"/>
  <c r="J503" i="5"/>
  <c r="I503" i="5"/>
  <c r="AF502" i="5"/>
  <c r="X502" i="5"/>
  <c r="V502" i="5"/>
  <c r="U502" i="5"/>
  <c r="T502" i="5"/>
  <c r="S502" i="5"/>
  <c r="R502" i="5"/>
  <c r="Q502" i="5"/>
  <c r="P502" i="5"/>
  <c r="O502" i="5"/>
  <c r="N502" i="5"/>
  <c r="M502" i="5"/>
  <c r="L502" i="5"/>
  <c r="K502" i="5"/>
  <c r="J502" i="5"/>
  <c r="W502" i="5" s="1"/>
  <c r="I502" i="5"/>
  <c r="V501" i="5"/>
  <c r="U501" i="5"/>
  <c r="T501" i="5"/>
  <c r="S501" i="5"/>
  <c r="R501" i="5"/>
  <c r="Q501" i="5"/>
  <c r="P501" i="5"/>
  <c r="O501" i="5"/>
  <c r="N501" i="5"/>
  <c r="M501" i="5"/>
  <c r="AA501" i="5" s="1"/>
  <c r="L501" i="5"/>
  <c r="W501" i="5" s="1"/>
  <c r="K501" i="5"/>
  <c r="J501" i="5"/>
  <c r="I501" i="5"/>
  <c r="X500" i="5"/>
  <c r="V500" i="5"/>
  <c r="U500" i="5"/>
  <c r="T500" i="5"/>
  <c r="S500" i="5"/>
  <c r="R500" i="5"/>
  <c r="Q500" i="5"/>
  <c r="P500" i="5"/>
  <c r="O500" i="5"/>
  <c r="W500" i="5" s="1"/>
  <c r="N500" i="5"/>
  <c r="M500" i="5"/>
  <c r="L500" i="5"/>
  <c r="K500" i="5"/>
  <c r="J500" i="5"/>
  <c r="I500" i="5"/>
  <c r="Y500" i="5" s="1"/>
  <c r="AA499" i="5"/>
  <c r="V499" i="5"/>
  <c r="U499" i="5"/>
  <c r="T499" i="5"/>
  <c r="S499" i="5"/>
  <c r="R499" i="5"/>
  <c r="Q499" i="5"/>
  <c r="P499" i="5"/>
  <c r="O499" i="5"/>
  <c r="N499" i="5"/>
  <c r="M499" i="5"/>
  <c r="L499" i="5"/>
  <c r="K499" i="5"/>
  <c r="X499" i="5" s="1"/>
  <c r="J499" i="5"/>
  <c r="I499" i="5"/>
  <c r="Y499" i="5" s="1"/>
  <c r="AB499" i="5" s="1"/>
  <c r="V498" i="5"/>
  <c r="U498" i="5"/>
  <c r="T498" i="5"/>
  <c r="S498" i="5"/>
  <c r="R498" i="5"/>
  <c r="Q498" i="5"/>
  <c r="P498" i="5"/>
  <c r="O498" i="5"/>
  <c r="N498" i="5"/>
  <c r="M498" i="5"/>
  <c r="L498" i="5"/>
  <c r="K498" i="5"/>
  <c r="J498" i="5"/>
  <c r="I498" i="5"/>
  <c r="V497" i="5"/>
  <c r="U497" i="5"/>
  <c r="T497" i="5"/>
  <c r="S497" i="5"/>
  <c r="R497" i="5"/>
  <c r="Q497" i="5"/>
  <c r="P497" i="5"/>
  <c r="O497" i="5"/>
  <c r="N497" i="5"/>
  <c r="M497" i="5"/>
  <c r="L497" i="5"/>
  <c r="AA497" i="5" s="1"/>
  <c r="K497" i="5"/>
  <c r="W497" i="5" s="1"/>
  <c r="J497" i="5"/>
  <c r="I497" i="5"/>
  <c r="AA496" i="5"/>
  <c r="X496" i="5"/>
  <c r="V496" i="5"/>
  <c r="U496" i="5"/>
  <c r="T496" i="5"/>
  <c r="S496" i="5"/>
  <c r="R496" i="5"/>
  <c r="Q496" i="5"/>
  <c r="P496" i="5"/>
  <c r="O496" i="5"/>
  <c r="N496" i="5"/>
  <c r="M496" i="5"/>
  <c r="L496" i="5"/>
  <c r="K496" i="5"/>
  <c r="J496" i="5"/>
  <c r="I496" i="5"/>
  <c r="Y496" i="5" s="1"/>
  <c r="V495" i="5"/>
  <c r="U495" i="5"/>
  <c r="T495" i="5"/>
  <c r="S495" i="5"/>
  <c r="R495" i="5"/>
  <c r="Q495" i="5"/>
  <c r="P495" i="5"/>
  <c r="O495" i="5"/>
  <c r="W495" i="5" s="1"/>
  <c r="N495" i="5"/>
  <c r="M495" i="5"/>
  <c r="L495" i="5"/>
  <c r="K495" i="5"/>
  <c r="X495" i="5" s="1"/>
  <c r="J495" i="5"/>
  <c r="I495" i="5"/>
  <c r="V494" i="5"/>
  <c r="U494" i="5"/>
  <c r="T494" i="5"/>
  <c r="S494" i="5"/>
  <c r="R494" i="5"/>
  <c r="Q494" i="5"/>
  <c r="P494" i="5"/>
  <c r="O494" i="5"/>
  <c r="N494" i="5"/>
  <c r="M494" i="5"/>
  <c r="L494" i="5"/>
  <c r="K494" i="5"/>
  <c r="J494" i="5"/>
  <c r="I494" i="5"/>
  <c r="Y494" i="5" s="1"/>
  <c r="V493" i="5"/>
  <c r="U493" i="5"/>
  <c r="T493" i="5"/>
  <c r="S493" i="5"/>
  <c r="R493" i="5"/>
  <c r="Q493" i="5"/>
  <c r="P493" i="5"/>
  <c r="O493" i="5"/>
  <c r="N493" i="5"/>
  <c r="M493" i="5"/>
  <c r="L493" i="5"/>
  <c r="AA493" i="5" s="1"/>
  <c r="AB493" i="5" s="1"/>
  <c r="K493" i="5"/>
  <c r="J493" i="5"/>
  <c r="I493" i="5"/>
  <c r="Y493" i="5" s="1"/>
  <c r="X492" i="5"/>
  <c r="V492" i="5"/>
  <c r="U492" i="5"/>
  <c r="T492" i="5"/>
  <c r="S492" i="5"/>
  <c r="R492" i="5"/>
  <c r="Q492" i="5"/>
  <c r="P492" i="5"/>
  <c r="O492" i="5"/>
  <c r="N492" i="5"/>
  <c r="M492" i="5"/>
  <c r="L492" i="5"/>
  <c r="K492" i="5"/>
  <c r="AA492" i="5" s="1"/>
  <c r="AB492" i="5" s="1"/>
  <c r="J492" i="5"/>
  <c r="I492" i="5"/>
  <c r="Y492" i="5" s="1"/>
  <c r="V491" i="5"/>
  <c r="U491" i="5"/>
  <c r="T491" i="5"/>
  <c r="S491" i="5"/>
  <c r="R491" i="5"/>
  <c r="Q491" i="5"/>
  <c r="P491" i="5"/>
  <c r="O491" i="5"/>
  <c r="N491" i="5"/>
  <c r="M491" i="5"/>
  <c r="L491" i="5"/>
  <c r="W491" i="5" s="1"/>
  <c r="K491" i="5"/>
  <c r="AA491" i="5" s="1"/>
  <c r="J491" i="5"/>
  <c r="I491" i="5"/>
  <c r="V490" i="5"/>
  <c r="U490" i="5"/>
  <c r="T490" i="5"/>
  <c r="S490" i="5"/>
  <c r="R490" i="5"/>
  <c r="Q490" i="5"/>
  <c r="P490" i="5"/>
  <c r="O490" i="5"/>
  <c r="W490" i="5" s="1"/>
  <c r="N490" i="5"/>
  <c r="M490" i="5"/>
  <c r="L490" i="5"/>
  <c r="K490" i="5"/>
  <c r="J490" i="5"/>
  <c r="I490" i="5"/>
  <c r="AA490" i="5" s="1"/>
  <c r="AA489" i="5"/>
  <c r="V489" i="5"/>
  <c r="U489" i="5"/>
  <c r="T489" i="5"/>
  <c r="S489" i="5"/>
  <c r="R489" i="5"/>
  <c r="Q489" i="5"/>
  <c r="P489" i="5"/>
  <c r="O489" i="5"/>
  <c r="N489" i="5"/>
  <c r="M489" i="5"/>
  <c r="L489" i="5"/>
  <c r="W489" i="5" s="1"/>
  <c r="K489" i="5"/>
  <c r="J489" i="5"/>
  <c r="I489" i="5"/>
  <c r="AA488" i="5"/>
  <c r="V488" i="5"/>
  <c r="U488" i="5"/>
  <c r="T488" i="5"/>
  <c r="S488" i="5"/>
  <c r="R488" i="5"/>
  <c r="Q488" i="5"/>
  <c r="P488" i="5"/>
  <c r="O488" i="5"/>
  <c r="N488" i="5"/>
  <c r="M488" i="5"/>
  <c r="L488" i="5"/>
  <c r="K488" i="5"/>
  <c r="J488" i="5"/>
  <c r="I488" i="5"/>
  <c r="Y488" i="5" s="1"/>
  <c r="V487" i="5"/>
  <c r="U487" i="5"/>
  <c r="T487" i="5"/>
  <c r="S487" i="5"/>
  <c r="R487" i="5"/>
  <c r="Q487" i="5"/>
  <c r="P487" i="5"/>
  <c r="O487" i="5"/>
  <c r="N487" i="5"/>
  <c r="M487" i="5"/>
  <c r="L487" i="5"/>
  <c r="K487" i="5"/>
  <c r="J487" i="5"/>
  <c r="I487" i="5"/>
  <c r="V486" i="5"/>
  <c r="U486" i="5"/>
  <c r="T486" i="5"/>
  <c r="S486" i="5"/>
  <c r="R486" i="5"/>
  <c r="Q486" i="5"/>
  <c r="P486" i="5"/>
  <c r="O486" i="5"/>
  <c r="N486" i="5"/>
  <c r="M486" i="5"/>
  <c r="L486" i="5"/>
  <c r="K486" i="5"/>
  <c r="J486" i="5"/>
  <c r="X486" i="5" s="1"/>
  <c r="I486" i="5"/>
  <c r="AA486" i="5" s="1"/>
  <c r="V485" i="5"/>
  <c r="AP502" i="5" s="1"/>
  <c r="U485" i="5"/>
  <c r="T485" i="5"/>
  <c r="S485" i="5"/>
  <c r="R485" i="5"/>
  <c r="Q485" i="5"/>
  <c r="P485" i="5"/>
  <c r="O485" i="5"/>
  <c r="W485" i="5" s="1"/>
  <c r="N485" i="5"/>
  <c r="M485" i="5"/>
  <c r="L485" i="5"/>
  <c r="K485" i="5"/>
  <c r="X485" i="5" s="1"/>
  <c r="J485" i="5"/>
  <c r="I485" i="5"/>
  <c r="V484" i="5"/>
  <c r="U484" i="5"/>
  <c r="T484" i="5"/>
  <c r="S484" i="5"/>
  <c r="R484" i="5"/>
  <c r="AL502" i="5" s="1"/>
  <c r="Q484" i="5"/>
  <c r="P484" i="5"/>
  <c r="O484" i="5"/>
  <c r="N484" i="5"/>
  <c r="M484" i="5"/>
  <c r="L484" i="5"/>
  <c r="K484" i="5"/>
  <c r="J484" i="5"/>
  <c r="I484" i="5"/>
  <c r="Y484" i="5" s="1"/>
  <c r="V483" i="5"/>
  <c r="U483" i="5"/>
  <c r="T483" i="5"/>
  <c r="S483" i="5"/>
  <c r="AM502" i="5" s="1"/>
  <c r="R483" i="5"/>
  <c r="Q483" i="5"/>
  <c r="P483" i="5"/>
  <c r="O483" i="5"/>
  <c r="N483" i="5"/>
  <c r="AH502" i="5" s="1"/>
  <c r="M483" i="5"/>
  <c r="L483" i="5"/>
  <c r="K483" i="5"/>
  <c r="J483" i="5"/>
  <c r="I483" i="5"/>
  <c r="AH482" i="5"/>
  <c r="V482" i="5"/>
  <c r="U482" i="5"/>
  <c r="T482" i="5"/>
  <c r="S482" i="5"/>
  <c r="R482" i="5"/>
  <c r="Q482" i="5"/>
  <c r="P482" i="5"/>
  <c r="O482" i="5"/>
  <c r="W482" i="5" s="1"/>
  <c r="N482" i="5"/>
  <c r="M482" i="5"/>
  <c r="L482" i="5"/>
  <c r="K482" i="5"/>
  <c r="J482" i="5"/>
  <c r="I482" i="5"/>
  <c r="X482" i="5" s="1"/>
  <c r="V481" i="5"/>
  <c r="U481" i="5"/>
  <c r="T481" i="5"/>
  <c r="S481" i="5"/>
  <c r="R481" i="5"/>
  <c r="Q481" i="5"/>
  <c r="P481" i="5"/>
  <c r="O481" i="5"/>
  <c r="N481" i="5"/>
  <c r="M481" i="5"/>
  <c r="L481" i="5"/>
  <c r="K481" i="5"/>
  <c r="X481" i="5" s="1"/>
  <c r="J481" i="5"/>
  <c r="I481" i="5"/>
  <c r="Y481" i="5" s="1"/>
  <c r="V480" i="5"/>
  <c r="U480" i="5"/>
  <c r="T480" i="5"/>
  <c r="S480" i="5"/>
  <c r="R480" i="5"/>
  <c r="Q480" i="5"/>
  <c r="P480" i="5"/>
  <c r="O480" i="5"/>
  <c r="N480" i="5"/>
  <c r="M480" i="5"/>
  <c r="L480" i="5"/>
  <c r="K480" i="5"/>
  <c r="J480" i="5"/>
  <c r="I480" i="5"/>
  <c r="AA480" i="5" s="1"/>
  <c r="V479" i="5"/>
  <c r="U479" i="5"/>
  <c r="T479" i="5"/>
  <c r="S479" i="5"/>
  <c r="R479" i="5"/>
  <c r="Q479" i="5"/>
  <c r="P479" i="5"/>
  <c r="O479" i="5"/>
  <c r="W479" i="5" s="1"/>
  <c r="N479" i="5"/>
  <c r="M479" i="5"/>
  <c r="L479" i="5"/>
  <c r="K479" i="5"/>
  <c r="J479" i="5"/>
  <c r="I479" i="5"/>
  <c r="V478" i="5"/>
  <c r="U478" i="5"/>
  <c r="T478" i="5"/>
  <c r="S478" i="5"/>
  <c r="R478" i="5"/>
  <c r="Q478" i="5"/>
  <c r="P478" i="5"/>
  <c r="O478" i="5"/>
  <c r="N478" i="5"/>
  <c r="M478" i="5"/>
  <c r="L478" i="5"/>
  <c r="K478" i="5"/>
  <c r="W478" i="5" s="1"/>
  <c r="J478" i="5"/>
  <c r="I478" i="5"/>
  <c r="V477" i="5"/>
  <c r="U477" i="5"/>
  <c r="T477" i="5"/>
  <c r="S477" i="5"/>
  <c r="R477" i="5"/>
  <c r="Q477" i="5"/>
  <c r="P477" i="5"/>
  <c r="O477" i="5"/>
  <c r="N477" i="5"/>
  <c r="M477" i="5"/>
  <c r="L477" i="5"/>
  <c r="K477" i="5"/>
  <c r="J477" i="5"/>
  <c r="AA477" i="5" s="1"/>
  <c r="I477" i="5"/>
  <c r="V476" i="5"/>
  <c r="U476" i="5"/>
  <c r="T476" i="5"/>
  <c r="S476" i="5"/>
  <c r="R476" i="5"/>
  <c r="Q476" i="5"/>
  <c r="P476" i="5"/>
  <c r="O476" i="5"/>
  <c r="N476" i="5"/>
  <c r="M476" i="5"/>
  <c r="L476" i="5"/>
  <c r="K476" i="5"/>
  <c r="J476" i="5"/>
  <c r="AD482" i="5" s="1"/>
  <c r="I476" i="5"/>
  <c r="Y476" i="5" s="1"/>
  <c r="V475" i="5"/>
  <c r="U475" i="5"/>
  <c r="T475" i="5"/>
  <c r="S475" i="5"/>
  <c r="R475" i="5"/>
  <c r="Q475" i="5"/>
  <c r="P475" i="5"/>
  <c r="O475" i="5"/>
  <c r="N475" i="5"/>
  <c r="M475" i="5"/>
  <c r="L475" i="5"/>
  <c r="K475" i="5"/>
  <c r="J475" i="5"/>
  <c r="I475" i="5"/>
  <c r="X475" i="5" s="1"/>
  <c r="Y474" i="5"/>
  <c r="V474" i="5"/>
  <c r="U474" i="5"/>
  <c r="T474" i="5"/>
  <c r="S474" i="5"/>
  <c r="R474" i="5"/>
  <c r="Q474" i="5"/>
  <c r="P474" i="5"/>
  <c r="O474" i="5"/>
  <c r="N474" i="5"/>
  <c r="M474" i="5"/>
  <c r="L474" i="5"/>
  <c r="K474" i="5"/>
  <c r="J474" i="5"/>
  <c r="I474" i="5"/>
  <c r="V473" i="5"/>
  <c r="U473" i="5"/>
  <c r="T473" i="5"/>
  <c r="S473" i="5"/>
  <c r="R473" i="5"/>
  <c r="Q473" i="5"/>
  <c r="P473" i="5"/>
  <c r="O473" i="5"/>
  <c r="N473" i="5"/>
  <c r="M473" i="5"/>
  <c r="L473" i="5"/>
  <c r="K473" i="5"/>
  <c r="J473" i="5"/>
  <c r="I473" i="5"/>
  <c r="V472" i="5"/>
  <c r="U472" i="5"/>
  <c r="T472" i="5"/>
  <c r="S472" i="5"/>
  <c r="R472" i="5"/>
  <c r="Q472" i="5"/>
  <c r="P472" i="5"/>
  <c r="O472" i="5"/>
  <c r="N472" i="5"/>
  <c r="M472" i="5"/>
  <c r="L472" i="5"/>
  <c r="K472" i="5"/>
  <c r="J472" i="5"/>
  <c r="I472" i="5"/>
  <c r="Y472" i="5" s="1"/>
  <c r="V471" i="5"/>
  <c r="U471" i="5"/>
  <c r="T471" i="5"/>
  <c r="S471" i="5"/>
  <c r="R471" i="5"/>
  <c r="Q471" i="5"/>
  <c r="P471" i="5"/>
  <c r="O471" i="5"/>
  <c r="N471" i="5"/>
  <c r="M471" i="5"/>
  <c r="L471" i="5"/>
  <c r="K471" i="5"/>
  <c r="J471" i="5"/>
  <c r="I471" i="5"/>
  <c r="AA471" i="5" s="1"/>
  <c r="Y470" i="5"/>
  <c r="V470" i="5"/>
  <c r="U470" i="5"/>
  <c r="T470" i="5"/>
  <c r="S470" i="5"/>
  <c r="R470" i="5"/>
  <c r="Q470" i="5"/>
  <c r="P470" i="5"/>
  <c r="O470" i="5"/>
  <c r="N470" i="5"/>
  <c r="M470" i="5"/>
  <c r="L470" i="5"/>
  <c r="K470" i="5"/>
  <c r="J470" i="5"/>
  <c r="I470" i="5"/>
  <c r="V469" i="5"/>
  <c r="U469" i="5"/>
  <c r="T469" i="5"/>
  <c r="S469" i="5"/>
  <c r="R469" i="5"/>
  <c r="Q469" i="5"/>
  <c r="P469" i="5"/>
  <c r="O469" i="5"/>
  <c r="N469" i="5"/>
  <c r="M469" i="5"/>
  <c r="L469" i="5"/>
  <c r="K469" i="5"/>
  <c r="J469" i="5"/>
  <c r="I469" i="5"/>
  <c r="Y468" i="5"/>
  <c r="V468" i="5"/>
  <c r="U468" i="5"/>
  <c r="T468" i="5"/>
  <c r="S468" i="5"/>
  <c r="R468" i="5"/>
  <c r="Q468" i="5"/>
  <c r="P468" i="5"/>
  <c r="O468" i="5"/>
  <c r="N468" i="5"/>
  <c r="M468" i="5"/>
  <c r="L468" i="5"/>
  <c r="K468" i="5"/>
  <c r="J468" i="5"/>
  <c r="I468" i="5"/>
  <c r="V467" i="5"/>
  <c r="U467" i="5"/>
  <c r="T467" i="5"/>
  <c r="S467" i="5"/>
  <c r="R467" i="5"/>
  <c r="Q467" i="5"/>
  <c r="P467" i="5"/>
  <c r="O467" i="5"/>
  <c r="N467" i="5"/>
  <c r="M467" i="5"/>
  <c r="L467" i="5"/>
  <c r="K467" i="5"/>
  <c r="J467" i="5"/>
  <c r="I467" i="5"/>
  <c r="V466" i="5"/>
  <c r="U466" i="5"/>
  <c r="T466" i="5"/>
  <c r="S466" i="5"/>
  <c r="R466" i="5"/>
  <c r="Q466" i="5"/>
  <c r="P466" i="5"/>
  <c r="O466" i="5"/>
  <c r="N466" i="5"/>
  <c r="M466" i="5"/>
  <c r="L466" i="5"/>
  <c r="K466" i="5"/>
  <c r="J466" i="5"/>
  <c r="I466" i="5"/>
  <c r="Y466" i="5" s="1"/>
  <c r="V465" i="5"/>
  <c r="U465" i="5"/>
  <c r="T465" i="5"/>
  <c r="S465" i="5"/>
  <c r="R465" i="5"/>
  <c r="Q465" i="5"/>
  <c r="P465" i="5"/>
  <c r="O465" i="5"/>
  <c r="N465" i="5"/>
  <c r="M465" i="5"/>
  <c r="L465" i="5"/>
  <c r="K465" i="5"/>
  <c r="J465" i="5"/>
  <c r="I465" i="5"/>
  <c r="AA465" i="5" s="1"/>
  <c r="V464" i="5"/>
  <c r="U464" i="5"/>
  <c r="T464" i="5"/>
  <c r="S464" i="5"/>
  <c r="R464" i="5"/>
  <c r="Q464" i="5"/>
  <c r="P464" i="5"/>
  <c r="O464" i="5"/>
  <c r="N464" i="5"/>
  <c r="M464" i="5"/>
  <c r="L464" i="5"/>
  <c r="K464" i="5"/>
  <c r="J464" i="5"/>
  <c r="I464" i="5"/>
  <c r="V463" i="5"/>
  <c r="AP482" i="5" s="1"/>
  <c r="U463" i="5"/>
  <c r="T463" i="5"/>
  <c r="AN482" i="5" s="1"/>
  <c r="S463" i="5"/>
  <c r="AM482" i="5" s="1"/>
  <c r="R463" i="5"/>
  <c r="Q463" i="5"/>
  <c r="P463" i="5"/>
  <c r="O463" i="5"/>
  <c r="N463" i="5"/>
  <c r="M463" i="5"/>
  <c r="L463" i="5"/>
  <c r="AF482" i="5" s="1"/>
  <c r="K463" i="5"/>
  <c r="J463" i="5"/>
  <c r="I463" i="5"/>
  <c r="X463" i="5" s="1"/>
  <c r="AT462" i="5"/>
  <c r="AR462" i="5"/>
  <c r="V462" i="5"/>
  <c r="U462" i="5"/>
  <c r="T462" i="5"/>
  <c r="S462" i="5"/>
  <c r="R462" i="5"/>
  <c r="Q462" i="5"/>
  <c r="P462" i="5"/>
  <c r="Y462" i="5" s="1"/>
  <c r="O462" i="5"/>
  <c r="N462" i="5"/>
  <c r="M462" i="5"/>
  <c r="L462" i="5"/>
  <c r="K462" i="5"/>
  <c r="J462" i="5"/>
  <c r="X462" i="5" s="1"/>
  <c r="I462" i="5"/>
  <c r="AR461" i="5"/>
  <c r="V461" i="5"/>
  <c r="U461" i="5"/>
  <c r="T461" i="5"/>
  <c r="S461" i="5"/>
  <c r="R461" i="5"/>
  <c r="Q461" i="5"/>
  <c r="P461" i="5"/>
  <c r="Y461" i="5" s="1"/>
  <c r="O461" i="5"/>
  <c r="N461" i="5"/>
  <c r="M461" i="5"/>
  <c r="L461" i="5"/>
  <c r="K461" i="5"/>
  <c r="J461" i="5"/>
  <c r="X461" i="5" s="1"/>
  <c r="I461" i="5"/>
  <c r="AT460" i="5"/>
  <c r="V460" i="5"/>
  <c r="U460" i="5"/>
  <c r="T460" i="5"/>
  <c r="S460" i="5"/>
  <c r="R460" i="5"/>
  <c r="Q460" i="5"/>
  <c r="P460" i="5"/>
  <c r="O460" i="5"/>
  <c r="N460" i="5"/>
  <c r="M460" i="5"/>
  <c r="L460" i="5"/>
  <c r="Y460" i="5" s="1"/>
  <c r="K460" i="5"/>
  <c r="J460" i="5"/>
  <c r="I460" i="5"/>
  <c r="AT459" i="5"/>
  <c r="Y459" i="5"/>
  <c r="V459" i="5"/>
  <c r="U459" i="5"/>
  <c r="T459" i="5"/>
  <c r="S459" i="5"/>
  <c r="R459" i="5"/>
  <c r="Q459" i="5"/>
  <c r="P459" i="5"/>
  <c r="O459" i="5"/>
  <c r="N459" i="5"/>
  <c r="M459" i="5"/>
  <c r="L459" i="5"/>
  <c r="K459" i="5"/>
  <c r="J459" i="5"/>
  <c r="X459" i="5" s="1"/>
  <c r="I459" i="5"/>
  <c r="AT458" i="5"/>
  <c r="V458" i="5"/>
  <c r="U458" i="5"/>
  <c r="T458" i="5"/>
  <c r="S458" i="5"/>
  <c r="R458" i="5"/>
  <c r="Q458" i="5"/>
  <c r="P458" i="5"/>
  <c r="O458" i="5"/>
  <c r="N458" i="5"/>
  <c r="M458" i="5"/>
  <c r="L458" i="5"/>
  <c r="Y458" i="5" s="1"/>
  <c r="K458" i="5"/>
  <c r="J458" i="5"/>
  <c r="I458" i="5"/>
  <c r="AT457" i="5"/>
  <c r="V457" i="5"/>
  <c r="U457" i="5"/>
  <c r="T457" i="5"/>
  <c r="S457" i="5"/>
  <c r="R457" i="5"/>
  <c r="Q457" i="5"/>
  <c r="P457" i="5"/>
  <c r="Y457" i="5" s="1"/>
  <c r="O457" i="5"/>
  <c r="N457" i="5"/>
  <c r="M457" i="5"/>
  <c r="L457" i="5"/>
  <c r="K457" i="5"/>
  <c r="J457" i="5"/>
  <c r="X457" i="5" s="1"/>
  <c r="I457" i="5"/>
  <c r="V456" i="5"/>
  <c r="U456" i="5"/>
  <c r="T456" i="5"/>
  <c r="S456" i="5"/>
  <c r="R456" i="5"/>
  <c r="Q456" i="5"/>
  <c r="P456" i="5"/>
  <c r="O456" i="5"/>
  <c r="N456" i="5"/>
  <c r="M456" i="5"/>
  <c r="L456" i="5"/>
  <c r="K456" i="5"/>
  <c r="X456" i="5" s="1"/>
  <c r="J456" i="5"/>
  <c r="I456" i="5"/>
  <c r="V455" i="5"/>
  <c r="U455" i="5"/>
  <c r="T455" i="5"/>
  <c r="S455" i="5"/>
  <c r="R455" i="5"/>
  <c r="Q455" i="5"/>
  <c r="P455" i="5"/>
  <c r="O455" i="5"/>
  <c r="N455" i="5"/>
  <c r="M455" i="5"/>
  <c r="L455" i="5"/>
  <c r="K455" i="5"/>
  <c r="J455" i="5"/>
  <c r="AA455" i="5" s="1"/>
  <c r="I455" i="5"/>
  <c r="X455" i="5" s="1"/>
  <c r="V454" i="5"/>
  <c r="U454" i="5"/>
  <c r="T454" i="5"/>
  <c r="S454" i="5"/>
  <c r="R454" i="5"/>
  <c r="Q454" i="5"/>
  <c r="P454" i="5"/>
  <c r="O454" i="5"/>
  <c r="N454" i="5"/>
  <c r="M454" i="5"/>
  <c r="L454" i="5"/>
  <c r="K454" i="5"/>
  <c r="J454" i="5"/>
  <c r="I454" i="5"/>
  <c r="Y453" i="5"/>
  <c r="V453" i="5"/>
  <c r="U453" i="5"/>
  <c r="T453" i="5"/>
  <c r="S453" i="5"/>
  <c r="R453" i="5"/>
  <c r="Q453" i="5"/>
  <c r="P453" i="5"/>
  <c r="O453" i="5"/>
  <c r="N453" i="5"/>
  <c r="M453" i="5"/>
  <c r="L453" i="5"/>
  <c r="K453" i="5"/>
  <c r="J453" i="5"/>
  <c r="I453" i="5"/>
  <c r="V452" i="5"/>
  <c r="U452" i="5"/>
  <c r="T452" i="5"/>
  <c r="S452" i="5"/>
  <c r="R452" i="5"/>
  <c r="Q452" i="5"/>
  <c r="P452" i="5"/>
  <c r="O452" i="5"/>
  <c r="N452" i="5"/>
  <c r="M452" i="5"/>
  <c r="L452" i="5"/>
  <c r="K452" i="5"/>
  <c r="J452" i="5"/>
  <c r="I452" i="5"/>
  <c r="V451" i="5"/>
  <c r="U451" i="5"/>
  <c r="T451" i="5"/>
  <c r="S451" i="5"/>
  <c r="R451" i="5"/>
  <c r="Q451" i="5"/>
  <c r="P451" i="5"/>
  <c r="O451" i="5"/>
  <c r="N451" i="5"/>
  <c r="M451" i="5"/>
  <c r="L451" i="5"/>
  <c r="K451" i="5"/>
  <c r="J451" i="5"/>
  <c r="AA451" i="5" s="1"/>
  <c r="I451" i="5"/>
  <c r="X450" i="5"/>
  <c r="V450" i="5"/>
  <c r="U450" i="5"/>
  <c r="T450" i="5"/>
  <c r="S450" i="5"/>
  <c r="R450" i="5"/>
  <c r="Q450" i="5"/>
  <c r="P450" i="5"/>
  <c r="O450" i="5"/>
  <c r="N450" i="5"/>
  <c r="M450" i="5"/>
  <c r="L450" i="5"/>
  <c r="K450" i="5"/>
  <c r="J450" i="5"/>
  <c r="I450" i="5"/>
  <c r="V449" i="5"/>
  <c r="U449" i="5"/>
  <c r="T449" i="5"/>
  <c r="S449" i="5"/>
  <c r="R449" i="5"/>
  <c r="Q449" i="5"/>
  <c r="P449" i="5"/>
  <c r="O449" i="5"/>
  <c r="N449" i="5"/>
  <c r="M449" i="5"/>
  <c r="L449" i="5"/>
  <c r="K449" i="5"/>
  <c r="J449" i="5"/>
  <c r="I449" i="5"/>
  <c r="X448" i="5"/>
  <c r="V448" i="5"/>
  <c r="U448" i="5"/>
  <c r="T448" i="5"/>
  <c r="S448" i="5"/>
  <c r="R448" i="5"/>
  <c r="Q448" i="5"/>
  <c r="P448" i="5"/>
  <c r="O448" i="5"/>
  <c r="N448" i="5"/>
  <c r="M448" i="5"/>
  <c r="L448" i="5"/>
  <c r="K448" i="5"/>
  <c r="J448" i="5"/>
  <c r="AA448" i="5" s="1"/>
  <c r="I448" i="5"/>
  <c r="V447" i="5"/>
  <c r="U447" i="5"/>
  <c r="T447" i="5"/>
  <c r="S447" i="5"/>
  <c r="R447" i="5"/>
  <c r="Q447" i="5"/>
  <c r="P447" i="5"/>
  <c r="O447" i="5"/>
  <c r="N447" i="5"/>
  <c r="M447" i="5"/>
  <c r="L447" i="5"/>
  <c r="K447" i="5"/>
  <c r="J447" i="5"/>
  <c r="I447" i="5"/>
  <c r="V446" i="5"/>
  <c r="U446" i="5"/>
  <c r="T446" i="5"/>
  <c r="S446" i="5"/>
  <c r="R446" i="5"/>
  <c r="Q446" i="5"/>
  <c r="P446" i="5"/>
  <c r="O446" i="5"/>
  <c r="N446" i="5"/>
  <c r="M446" i="5"/>
  <c r="L446" i="5"/>
  <c r="K446" i="5"/>
  <c r="J446" i="5"/>
  <c r="I446" i="5"/>
  <c r="Y445" i="5"/>
  <c r="V445" i="5"/>
  <c r="U445" i="5"/>
  <c r="T445" i="5"/>
  <c r="S445" i="5"/>
  <c r="R445" i="5"/>
  <c r="Q445" i="5"/>
  <c r="P445" i="5"/>
  <c r="O445" i="5"/>
  <c r="N445" i="5"/>
  <c r="M445" i="5"/>
  <c r="L445" i="5"/>
  <c r="K445" i="5"/>
  <c r="J445" i="5"/>
  <c r="I445" i="5"/>
  <c r="X444" i="5"/>
  <c r="V444" i="5"/>
  <c r="U444" i="5"/>
  <c r="T444" i="5"/>
  <c r="S444" i="5"/>
  <c r="R444" i="5"/>
  <c r="Q444" i="5"/>
  <c r="P444" i="5"/>
  <c r="O444" i="5"/>
  <c r="N444" i="5"/>
  <c r="M444" i="5"/>
  <c r="L444" i="5"/>
  <c r="K444" i="5"/>
  <c r="J444" i="5"/>
  <c r="I444" i="5"/>
  <c r="AA443" i="5"/>
  <c r="V443" i="5"/>
  <c r="U443" i="5"/>
  <c r="T443" i="5"/>
  <c r="S443" i="5"/>
  <c r="R443" i="5"/>
  <c r="Q443" i="5"/>
  <c r="P443" i="5"/>
  <c r="O443" i="5"/>
  <c r="N443" i="5"/>
  <c r="M443" i="5"/>
  <c r="L443" i="5"/>
  <c r="K443" i="5"/>
  <c r="J443" i="5"/>
  <c r="I443" i="5"/>
  <c r="Y443" i="5" s="1"/>
  <c r="V442" i="5"/>
  <c r="U442" i="5"/>
  <c r="T442" i="5"/>
  <c r="S442" i="5"/>
  <c r="R442" i="5"/>
  <c r="Q442" i="5"/>
  <c r="P442" i="5"/>
  <c r="O442" i="5"/>
  <c r="N442" i="5"/>
  <c r="M442" i="5"/>
  <c r="L442" i="5"/>
  <c r="K442" i="5"/>
  <c r="J442" i="5"/>
  <c r="I442" i="5"/>
  <c r="Y441" i="5"/>
  <c r="V441" i="5"/>
  <c r="U441" i="5"/>
  <c r="T441" i="5"/>
  <c r="S441" i="5"/>
  <c r="R441" i="5"/>
  <c r="Q441" i="5"/>
  <c r="P441" i="5"/>
  <c r="AA441" i="5" s="1"/>
  <c r="AB441" i="5" s="1"/>
  <c r="O441" i="5"/>
  <c r="N441" i="5"/>
  <c r="M441" i="5"/>
  <c r="L441" i="5"/>
  <c r="K441" i="5"/>
  <c r="J441" i="5"/>
  <c r="I441" i="5"/>
  <c r="X440" i="5"/>
  <c r="V440" i="5"/>
  <c r="U440" i="5"/>
  <c r="T440" i="5"/>
  <c r="S440" i="5"/>
  <c r="R440" i="5"/>
  <c r="Q440" i="5"/>
  <c r="P440" i="5"/>
  <c r="O440" i="5"/>
  <c r="N440" i="5"/>
  <c r="M440" i="5"/>
  <c r="L440" i="5"/>
  <c r="K440" i="5"/>
  <c r="J440" i="5"/>
  <c r="I440" i="5"/>
  <c r="Y440" i="5" s="1"/>
  <c r="Y439" i="5"/>
  <c r="V439" i="5"/>
  <c r="U439" i="5"/>
  <c r="T439" i="5"/>
  <c r="S439" i="5"/>
  <c r="R439" i="5"/>
  <c r="Q439" i="5"/>
  <c r="P439" i="5"/>
  <c r="O439" i="5"/>
  <c r="N439" i="5"/>
  <c r="AA439" i="5" s="1"/>
  <c r="AB439" i="5" s="1"/>
  <c r="M439" i="5"/>
  <c r="L439" i="5"/>
  <c r="K439" i="5"/>
  <c r="J439" i="5"/>
  <c r="I439" i="5"/>
  <c r="X439" i="5" s="1"/>
  <c r="Z439" i="5" s="1"/>
  <c r="V438" i="5"/>
  <c r="U438" i="5"/>
  <c r="T438" i="5"/>
  <c r="S438" i="5"/>
  <c r="R438" i="5"/>
  <c r="Q438" i="5"/>
  <c r="P438" i="5"/>
  <c r="O438" i="5"/>
  <c r="N438" i="5"/>
  <c r="M438" i="5"/>
  <c r="L438" i="5"/>
  <c r="K438" i="5"/>
  <c r="J438" i="5"/>
  <c r="I438" i="5"/>
  <c r="V437" i="5"/>
  <c r="U437" i="5"/>
  <c r="T437" i="5"/>
  <c r="S437" i="5"/>
  <c r="R437" i="5"/>
  <c r="Q437" i="5"/>
  <c r="P437" i="5"/>
  <c r="O437" i="5"/>
  <c r="N437" i="5"/>
  <c r="M437" i="5"/>
  <c r="L437" i="5"/>
  <c r="K437" i="5"/>
  <c r="J437" i="5"/>
  <c r="I437" i="5"/>
  <c r="V436" i="5"/>
  <c r="U436" i="5"/>
  <c r="T436" i="5"/>
  <c r="S436" i="5"/>
  <c r="R436" i="5"/>
  <c r="Q436" i="5"/>
  <c r="P436" i="5"/>
  <c r="O436" i="5"/>
  <c r="N436" i="5"/>
  <c r="M436" i="5"/>
  <c r="L436" i="5"/>
  <c r="K436" i="5"/>
  <c r="J436" i="5"/>
  <c r="I436" i="5"/>
  <c r="V435" i="5"/>
  <c r="U435" i="5"/>
  <c r="T435" i="5"/>
  <c r="S435" i="5"/>
  <c r="R435" i="5"/>
  <c r="Q435" i="5"/>
  <c r="P435" i="5"/>
  <c r="O435" i="5"/>
  <c r="N435" i="5"/>
  <c r="M435" i="5"/>
  <c r="L435" i="5"/>
  <c r="AA435" i="5" s="1"/>
  <c r="K435" i="5"/>
  <c r="J435" i="5"/>
  <c r="I435" i="5"/>
  <c r="X434" i="5"/>
  <c r="V434" i="5"/>
  <c r="U434" i="5"/>
  <c r="T434" i="5"/>
  <c r="S434" i="5"/>
  <c r="R434" i="5"/>
  <c r="Q434" i="5"/>
  <c r="P434" i="5"/>
  <c r="O434" i="5"/>
  <c r="N434" i="5"/>
  <c r="M434" i="5"/>
  <c r="L434" i="5"/>
  <c r="K434" i="5"/>
  <c r="J434" i="5"/>
  <c r="I434" i="5"/>
  <c r="V433" i="5"/>
  <c r="U433" i="5"/>
  <c r="T433" i="5"/>
  <c r="S433" i="5"/>
  <c r="R433" i="5"/>
  <c r="Q433" i="5"/>
  <c r="P433" i="5"/>
  <c r="AA433" i="5" s="1"/>
  <c r="AB433" i="5" s="1"/>
  <c r="O433" i="5"/>
  <c r="N433" i="5"/>
  <c r="M433" i="5"/>
  <c r="L433" i="5"/>
  <c r="Y433" i="5" s="1"/>
  <c r="K433" i="5"/>
  <c r="J433" i="5"/>
  <c r="I433" i="5"/>
  <c r="X432" i="5"/>
  <c r="V432" i="5"/>
  <c r="U432" i="5"/>
  <c r="T432" i="5"/>
  <c r="S432" i="5"/>
  <c r="R432" i="5"/>
  <c r="Q432" i="5"/>
  <c r="P432" i="5"/>
  <c r="O432" i="5"/>
  <c r="N432" i="5"/>
  <c r="M432" i="5"/>
  <c r="AA432" i="5" s="1"/>
  <c r="L432" i="5"/>
  <c r="K432" i="5"/>
  <c r="J432" i="5"/>
  <c r="I432" i="5"/>
  <c r="Y432" i="5" s="1"/>
  <c r="AB432" i="5" s="1"/>
  <c r="Y431" i="5"/>
  <c r="V431" i="5"/>
  <c r="U431" i="5"/>
  <c r="T431" i="5"/>
  <c r="S431" i="5"/>
  <c r="R431" i="5"/>
  <c r="Q431" i="5"/>
  <c r="P431" i="5"/>
  <c r="O431" i="5"/>
  <c r="N431" i="5"/>
  <c r="M431" i="5"/>
  <c r="AA431" i="5" s="1"/>
  <c r="AB431" i="5" s="1"/>
  <c r="L431" i="5"/>
  <c r="K431" i="5"/>
  <c r="J431" i="5"/>
  <c r="I431" i="5"/>
  <c r="X431" i="5" s="1"/>
  <c r="Z431" i="5" s="1"/>
  <c r="V430" i="5"/>
  <c r="U430" i="5"/>
  <c r="T430" i="5"/>
  <c r="S430" i="5"/>
  <c r="R430" i="5"/>
  <c r="Q430" i="5"/>
  <c r="P430" i="5"/>
  <c r="O430" i="5"/>
  <c r="N430" i="5"/>
  <c r="M430" i="5"/>
  <c r="L430" i="5"/>
  <c r="K430" i="5"/>
  <c r="J430" i="5"/>
  <c r="I430" i="5"/>
  <c r="Y430" i="5" s="1"/>
  <c r="V429" i="5"/>
  <c r="U429" i="5"/>
  <c r="T429" i="5"/>
  <c r="S429" i="5"/>
  <c r="R429" i="5"/>
  <c r="Q429" i="5"/>
  <c r="P429" i="5"/>
  <c r="O429" i="5"/>
  <c r="N429" i="5"/>
  <c r="Y429" i="5" s="1"/>
  <c r="M429" i="5"/>
  <c r="L429" i="5"/>
  <c r="K429" i="5"/>
  <c r="J429" i="5"/>
  <c r="AA429" i="5" s="1"/>
  <c r="I429" i="5"/>
  <c r="V428" i="5"/>
  <c r="U428" i="5"/>
  <c r="T428" i="5"/>
  <c r="S428" i="5"/>
  <c r="R428" i="5"/>
  <c r="Q428" i="5"/>
  <c r="P428" i="5"/>
  <c r="O428" i="5"/>
  <c r="N428" i="5"/>
  <c r="M428" i="5"/>
  <c r="L428" i="5"/>
  <c r="K428" i="5"/>
  <c r="J428" i="5"/>
  <c r="I428" i="5"/>
  <c r="V427" i="5"/>
  <c r="U427" i="5"/>
  <c r="T427" i="5"/>
  <c r="S427" i="5"/>
  <c r="R427" i="5"/>
  <c r="Q427" i="5"/>
  <c r="P427" i="5"/>
  <c r="O427" i="5"/>
  <c r="N427" i="5"/>
  <c r="M427" i="5"/>
  <c r="L427" i="5"/>
  <c r="K427" i="5"/>
  <c r="J427" i="5"/>
  <c r="I427" i="5"/>
  <c r="AA427" i="5" s="1"/>
  <c r="V426" i="5"/>
  <c r="U426" i="5"/>
  <c r="T426" i="5"/>
  <c r="S426" i="5"/>
  <c r="R426" i="5"/>
  <c r="Q426" i="5"/>
  <c r="P426" i="5"/>
  <c r="O426" i="5"/>
  <c r="N426" i="5"/>
  <c r="M426" i="5"/>
  <c r="L426" i="5"/>
  <c r="K426" i="5"/>
  <c r="J426" i="5"/>
  <c r="I426" i="5"/>
  <c r="X426" i="5" s="1"/>
  <c r="V425" i="5"/>
  <c r="U425" i="5"/>
  <c r="T425" i="5"/>
  <c r="S425" i="5"/>
  <c r="R425" i="5"/>
  <c r="Q425" i="5"/>
  <c r="P425" i="5"/>
  <c r="O425" i="5"/>
  <c r="N425" i="5"/>
  <c r="M425" i="5"/>
  <c r="L425" i="5"/>
  <c r="K425" i="5"/>
  <c r="J425" i="5"/>
  <c r="I425" i="5"/>
  <c r="V424" i="5"/>
  <c r="U424" i="5"/>
  <c r="T424" i="5"/>
  <c r="S424" i="5"/>
  <c r="R424" i="5"/>
  <c r="Q424" i="5"/>
  <c r="P424" i="5"/>
  <c r="O424" i="5"/>
  <c r="N424" i="5"/>
  <c r="M424" i="5"/>
  <c r="L424" i="5"/>
  <c r="K424" i="5"/>
  <c r="J424" i="5"/>
  <c r="I424" i="5"/>
  <c r="X424" i="5" s="1"/>
  <c r="V423" i="5"/>
  <c r="U423" i="5"/>
  <c r="T423" i="5"/>
  <c r="S423" i="5"/>
  <c r="R423" i="5"/>
  <c r="Q423" i="5"/>
  <c r="P423" i="5"/>
  <c r="O423" i="5"/>
  <c r="N423" i="5"/>
  <c r="M423" i="5"/>
  <c r="L423" i="5"/>
  <c r="K423" i="5"/>
  <c r="J423" i="5"/>
  <c r="AA423" i="5" s="1"/>
  <c r="I423" i="5"/>
  <c r="X422" i="5"/>
  <c r="V422" i="5"/>
  <c r="U422" i="5"/>
  <c r="T422" i="5"/>
  <c r="S422" i="5"/>
  <c r="R422" i="5"/>
  <c r="Q422" i="5"/>
  <c r="P422" i="5"/>
  <c r="Y422" i="5" s="1"/>
  <c r="O422" i="5"/>
  <c r="N422" i="5"/>
  <c r="M422" i="5"/>
  <c r="L422" i="5"/>
  <c r="K422" i="5"/>
  <c r="J422" i="5"/>
  <c r="I422" i="5"/>
  <c r="AB421" i="5"/>
  <c r="Y421" i="5"/>
  <c r="V421" i="5"/>
  <c r="U421" i="5"/>
  <c r="T421" i="5"/>
  <c r="S421" i="5"/>
  <c r="R421" i="5"/>
  <c r="Q421" i="5"/>
  <c r="P421" i="5"/>
  <c r="O421" i="5"/>
  <c r="N421" i="5"/>
  <c r="AA421" i="5" s="1"/>
  <c r="M421" i="5"/>
  <c r="L421" i="5"/>
  <c r="K421" i="5"/>
  <c r="J421" i="5"/>
  <c r="I421" i="5"/>
  <c r="V420" i="5"/>
  <c r="U420" i="5"/>
  <c r="T420" i="5"/>
  <c r="S420" i="5"/>
  <c r="R420" i="5"/>
  <c r="Q420" i="5"/>
  <c r="P420" i="5"/>
  <c r="O420" i="5"/>
  <c r="N420" i="5"/>
  <c r="M420" i="5"/>
  <c r="L420" i="5"/>
  <c r="K420" i="5"/>
  <c r="J420" i="5"/>
  <c r="I420" i="5"/>
  <c r="X420" i="5" s="1"/>
  <c r="V419" i="5"/>
  <c r="U419" i="5"/>
  <c r="T419" i="5"/>
  <c r="S419" i="5"/>
  <c r="R419" i="5"/>
  <c r="Q419" i="5"/>
  <c r="P419" i="5"/>
  <c r="O419" i="5"/>
  <c r="N419" i="5"/>
  <c r="M419" i="5"/>
  <c r="L419" i="5"/>
  <c r="K419" i="5"/>
  <c r="J419" i="5"/>
  <c r="I419" i="5"/>
  <c r="X419" i="5" s="1"/>
  <c r="V418" i="5"/>
  <c r="U418" i="5"/>
  <c r="T418" i="5"/>
  <c r="S418" i="5"/>
  <c r="R418" i="5"/>
  <c r="Q418" i="5"/>
  <c r="P418" i="5"/>
  <c r="O418" i="5"/>
  <c r="N418" i="5"/>
  <c r="M418" i="5"/>
  <c r="L418" i="5"/>
  <c r="K418" i="5"/>
  <c r="J418" i="5"/>
  <c r="I418" i="5"/>
  <c r="X418" i="5" s="1"/>
  <c r="AA417" i="5"/>
  <c r="V417" i="5"/>
  <c r="U417" i="5"/>
  <c r="T417" i="5"/>
  <c r="S417" i="5"/>
  <c r="R417" i="5"/>
  <c r="Q417" i="5"/>
  <c r="P417" i="5"/>
  <c r="O417" i="5"/>
  <c r="N417" i="5"/>
  <c r="M417" i="5"/>
  <c r="L417" i="5"/>
  <c r="K417" i="5"/>
  <c r="J417" i="5"/>
  <c r="Y417" i="5" s="1"/>
  <c r="I417" i="5"/>
  <c r="X416" i="5"/>
  <c r="V416" i="5"/>
  <c r="U416" i="5"/>
  <c r="T416" i="5"/>
  <c r="S416" i="5"/>
  <c r="R416" i="5"/>
  <c r="Q416" i="5"/>
  <c r="P416" i="5"/>
  <c r="O416" i="5"/>
  <c r="N416" i="5"/>
  <c r="M416" i="5"/>
  <c r="L416" i="5"/>
  <c r="K416" i="5"/>
  <c r="J416" i="5"/>
  <c r="I416" i="5"/>
  <c r="Y415" i="5"/>
  <c r="V415" i="5"/>
  <c r="U415" i="5"/>
  <c r="T415" i="5"/>
  <c r="S415" i="5"/>
  <c r="R415" i="5"/>
  <c r="Q415" i="5"/>
  <c r="P415" i="5"/>
  <c r="O415" i="5"/>
  <c r="N415" i="5"/>
  <c r="M415" i="5"/>
  <c r="L415" i="5"/>
  <c r="K415" i="5"/>
  <c r="J415" i="5"/>
  <c r="AA415" i="5" s="1"/>
  <c r="AB415" i="5" s="1"/>
  <c r="I415" i="5"/>
  <c r="V414" i="5"/>
  <c r="U414" i="5"/>
  <c r="T414" i="5"/>
  <c r="S414" i="5"/>
  <c r="R414" i="5"/>
  <c r="Q414" i="5"/>
  <c r="P414" i="5"/>
  <c r="O414" i="5"/>
  <c r="N414" i="5"/>
  <c r="M414" i="5"/>
  <c r="L414" i="5"/>
  <c r="K414" i="5"/>
  <c r="J414" i="5"/>
  <c r="I414" i="5"/>
  <c r="V413" i="5"/>
  <c r="U413" i="5"/>
  <c r="T413" i="5"/>
  <c r="S413" i="5"/>
  <c r="R413" i="5"/>
  <c r="Q413" i="5"/>
  <c r="P413" i="5"/>
  <c r="O413" i="5"/>
  <c r="N413" i="5"/>
  <c r="M413" i="5"/>
  <c r="L413" i="5"/>
  <c r="K413" i="5"/>
  <c r="J413" i="5"/>
  <c r="I413" i="5"/>
  <c r="V412" i="5"/>
  <c r="U412" i="5"/>
  <c r="T412" i="5"/>
  <c r="S412" i="5"/>
  <c r="R412" i="5"/>
  <c r="Q412" i="5"/>
  <c r="P412" i="5"/>
  <c r="O412" i="5"/>
  <c r="N412" i="5"/>
  <c r="M412" i="5"/>
  <c r="L412" i="5"/>
  <c r="K412" i="5"/>
  <c r="J412" i="5"/>
  <c r="I412" i="5"/>
  <c r="X412" i="5" s="1"/>
  <c r="V411" i="5"/>
  <c r="U411" i="5"/>
  <c r="T411" i="5"/>
  <c r="S411" i="5"/>
  <c r="R411" i="5"/>
  <c r="Q411" i="5"/>
  <c r="P411" i="5"/>
  <c r="O411" i="5"/>
  <c r="N411" i="5"/>
  <c r="M411" i="5"/>
  <c r="L411" i="5"/>
  <c r="K411" i="5"/>
  <c r="J411" i="5"/>
  <c r="I411" i="5"/>
  <c r="X411" i="5" s="1"/>
  <c r="X410" i="5"/>
  <c r="V410" i="5"/>
  <c r="U410" i="5"/>
  <c r="T410" i="5"/>
  <c r="S410" i="5"/>
  <c r="R410" i="5"/>
  <c r="Q410" i="5"/>
  <c r="P410" i="5"/>
  <c r="O410" i="5"/>
  <c r="N410" i="5"/>
  <c r="M410" i="5"/>
  <c r="L410" i="5"/>
  <c r="K410" i="5"/>
  <c r="J410" i="5"/>
  <c r="I410" i="5"/>
  <c r="AA409" i="5"/>
  <c r="AB409" i="5" s="1"/>
  <c r="X409" i="5"/>
  <c r="V409" i="5"/>
  <c r="U409" i="5"/>
  <c r="T409" i="5"/>
  <c r="S409" i="5"/>
  <c r="R409" i="5"/>
  <c r="Q409" i="5"/>
  <c r="P409" i="5"/>
  <c r="O409" i="5"/>
  <c r="N409" i="5"/>
  <c r="Y409" i="5" s="1"/>
  <c r="M409" i="5"/>
  <c r="L409" i="5"/>
  <c r="K409" i="5"/>
  <c r="J409" i="5"/>
  <c r="I409" i="5"/>
  <c r="V408" i="5"/>
  <c r="U408" i="5"/>
  <c r="T408" i="5"/>
  <c r="S408" i="5"/>
  <c r="R408" i="5"/>
  <c r="Q408" i="5"/>
  <c r="P408" i="5"/>
  <c r="O408" i="5"/>
  <c r="N408" i="5"/>
  <c r="M408" i="5"/>
  <c r="L408" i="5"/>
  <c r="K408" i="5"/>
  <c r="J408" i="5"/>
  <c r="I408" i="5"/>
  <c r="X408" i="5" s="1"/>
  <c r="V407" i="5"/>
  <c r="U407" i="5"/>
  <c r="T407" i="5"/>
  <c r="S407" i="5"/>
  <c r="R407" i="5"/>
  <c r="Q407" i="5"/>
  <c r="P407" i="5"/>
  <c r="O407" i="5"/>
  <c r="N407" i="5"/>
  <c r="M407" i="5"/>
  <c r="L407" i="5"/>
  <c r="K407" i="5"/>
  <c r="J407" i="5"/>
  <c r="I407" i="5"/>
  <c r="Y406" i="5"/>
  <c r="V406" i="5"/>
  <c r="U406" i="5"/>
  <c r="T406" i="5"/>
  <c r="S406" i="5"/>
  <c r="R406" i="5"/>
  <c r="Q406" i="5"/>
  <c r="P406" i="5"/>
  <c r="O406" i="5"/>
  <c r="N406" i="5"/>
  <c r="M406" i="5"/>
  <c r="L406" i="5"/>
  <c r="X406" i="5" s="1"/>
  <c r="K406" i="5"/>
  <c r="J406" i="5"/>
  <c r="I406" i="5"/>
  <c r="AA406" i="5" s="1"/>
  <c r="AB406" i="5" s="1"/>
  <c r="V405" i="5"/>
  <c r="U405" i="5"/>
  <c r="T405" i="5"/>
  <c r="S405" i="5"/>
  <c r="R405" i="5"/>
  <c r="Q405" i="5"/>
  <c r="P405" i="5"/>
  <c r="O405" i="5"/>
  <c r="N405" i="5"/>
  <c r="M405" i="5"/>
  <c r="L405" i="5"/>
  <c r="K405" i="5"/>
  <c r="J405" i="5"/>
  <c r="I405" i="5"/>
  <c r="AA405" i="5" s="1"/>
  <c r="V404" i="5"/>
  <c r="AP462" i="5" s="1"/>
  <c r="U404" i="5"/>
  <c r="T404" i="5"/>
  <c r="S404" i="5"/>
  <c r="R404" i="5"/>
  <c r="Q404" i="5"/>
  <c r="P404" i="5"/>
  <c r="O404" i="5"/>
  <c r="N404" i="5"/>
  <c r="AH462" i="5" s="1"/>
  <c r="M404" i="5"/>
  <c r="L404" i="5"/>
  <c r="K404" i="5"/>
  <c r="J404" i="5"/>
  <c r="I404" i="5"/>
  <c r="AT403" i="5"/>
  <c r="AR403" i="5"/>
  <c r="V403" i="5"/>
  <c r="U403" i="5"/>
  <c r="T403" i="5"/>
  <c r="S403" i="5"/>
  <c r="R403" i="5"/>
  <c r="Q403" i="5"/>
  <c r="P403" i="5"/>
  <c r="O403" i="5"/>
  <c r="N403" i="5"/>
  <c r="M403" i="5"/>
  <c r="L403" i="5"/>
  <c r="K403" i="5"/>
  <c r="J403" i="5"/>
  <c r="I403" i="5"/>
  <c r="AT402" i="5"/>
  <c r="AR402" i="5"/>
  <c r="V402" i="5"/>
  <c r="U402" i="5"/>
  <c r="T402" i="5"/>
  <c r="S402" i="5"/>
  <c r="R402" i="5"/>
  <c r="Q402" i="5"/>
  <c r="P402" i="5"/>
  <c r="O402" i="5"/>
  <c r="N402" i="5"/>
  <c r="M402" i="5"/>
  <c r="L402" i="5"/>
  <c r="K402" i="5"/>
  <c r="J402" i="5"/>
  <c r="AA402" i="5" s="1"/>
  <c r="I402" i="5"/>
  <c r="AT401" i="5"/>
  <c r="V401" i="5"/>
  <c r="U401" i="5"/>
  <c r="T401" i="5"/>
  <c r="S401" i="5"/>
  <c r="R401" i="5"/>
  <c r="Q401" i="5"/>
  <c r="P401" i="5"/>
  <c r="O401" i="5"/>
  <c r="N401" i="5"/>
  <c r="M401" i="5"/>
  <c r="L401" i="5"/>
  <c r="K401" i="5"/>
  <c r="J401" i="5"/>
  <c r="AA401" i="5" s="1"/>
  <c r="I401" i="5"/>
  <c r="Y401" i="5" s="1"/>
  <c r="AT400" i="5"/>
  <c r="V400" i="5"/>
  <c r="U400" i="5"/>
  <c r="T400" i="5"/>
  <c r="S400" i="5"/>
  <c r="R400" i="5"/>
  <c r="Q400" i="5"/>
  <c r="P400" i="5"/>
  <c r="O400" i="5"/>
  <c r="N400" i="5"/>
  <c r="M400" i="5"/>
  <c r="L400" i="5"/>
  <c r="K400" i="5"/>
  <c r="J400" i="5"/>
  <c r="AA400" i="5" s="1"/>
  <c r="I400" i="5"/>
  <c r="AT399" i="5"/>
  <c r="V399" i="5"/>
  <c r="U399" i="5"/>
  <c r="T399" i="5"/>
  <c r="S399" i="5"/>
  <c r="R399" i="5"/>
  <c r="Q399" i="5"/>
  <c r="P399" i="5"/>
  <c r="O399" i="5"/>
  <c r="N399" i="5"/>
  <c r="M399" i="5"/>
  <c r="L399" i="5"/>
  <c r="K399" i="5"/>
  <c r="J399" i="5"/>
  <c r="AA399" i="5" s="1"/>
  <c r="AB399" i="5" s="1"/>
  <c r="I399" i="5"/>
  <c r="Y399" i="5" s="1"/>
  <c r="AT398" i="5"/>
  <c r="V398" i="5"/>
  <c r="U398" i="5"/>
  <c r="T398" i="5"/>
  <c r="S398" i="5"/>
  <c r="R398" i="5"/>
  <c r="Q398" i="5"/>
  <c r="P398" i="5"/>
  <c r="O398" i="5"/>
  <c r="N398" i="5"/>
  <c r="M398" i="5"/>
  <c r="L398" i="5"/>
  <c r="K398" i="5"/>
  <c r="J398" i="5"/>
  <c r="I398" i="5"/>
  <c r="V397" i="5"/>
  <c r="U397" i="5"/>
  <c r="T397" i="5"/>
  <c r="S397" i="5"/>
  <c r="R397" i="5"/>
  <c r="Q397" i="5"/>
  <c r="P397" i="5"/>
  <c r="O397" i="5"/>
  <c r="N397" i="5"/>
  <c r="M397" i="5"/>
  <c r="L397" i="5"/>
  <c r="K397" i="5"/>
  <c r="J397" i="5"/>
  <c r="I397" i="5"/>
  <c r="AA397" i="5" s="1"/>
  <c r="Y396" i="5"/>
  <c r="V396" i="5"/>
  <c r="U396" i="5"/>
  <c r="T396" i="5"/>
  <c r="S396" i="5"/>
  <c r="R396" i="5"/>
  <c r="Q396" i="5"/>
  <c r="P396" i="5"/>
  <c r="O396" i="5"/>
  <c r="N396" i="5"/>
  <c r="M396" i="5"/>
  <c r="L396" i="5"/>
  <c r="X396" i="5" s="1"/>
  <c r="K396" i="5"/>
  <c r="J396" i="5"/>
  <c r="I396" i="5"/>
  <c r="AA396" i="5" s="1"/>
  <c r="V395" i="5"/>
  <c r="U395" i="5"/>
  <c r="T395" i="5"/>
  <c r="S395" i="5"/>
  <c r="R395" i="5"/>
  <c r="Q395" i="5"/>
  <c r="P395" i="5"/>
  <c r="O395" i="5"/>
  <c r="N395" i="5"/>
  <c r="M395" i="5"/>
  <c r="L395" i="5"/>
  <c r="K395" i="5"/>
  <c r="J395" i="5"/>
  <c r="I395" i="5"/>
  <c r="AA395" i="5" s="1"/>
  <c r="V394" i="5"/>
  <c r="U394" i="5"/>
  <c r="T394" i="5"/>
  <c r="S394" i="5"/>
  <c r="R394" i="5"/>
  <c r="Q394" i="5"/>
  <c r="P394" i="5"/>
  <c r="O394" i="5"/>
  <c r="N394" i="5"/>
  <c r="M394" i="5"/>
  <c r="L394" i="5"/>
  <c r="K394" i="5"/>
  <c r="J394" i="5"/>
  <c r="AA394" i="5" s="1"/>
  <c r="I394" i="5"/>
  <c r="V393" i="5"/>
  <c r="U393" i="5"/>
  <c r="T393" i="5"/>
  <c r="S393" i="5"/>
  <c r="R393" i="5"/>
  <c r="Q393" i="5"/>
  <c r="P393" i="5"/>
  <c r="O393" i="5"/>
  <c r="N393" i="5"/>
  <c r="M393" i="5"/>
  <c r="L393" i="5"/>
  <c r="K393" i="5"/>
  <c r="J393" i="5"/>
  <c r="I393" i="5"/>
  <c r="V392" i="5"/>
  <c r="U392" i="5"/>
  <c r="T392" i="5"/>
  <c r="S392" i="5"/>
  <c r="R392" i="5"/>
  <c r="Q392" i="5"/>
  <c r="P392" i="5"/>
  <c r="O392" i="5"/>
  <c r="N392" i="5"/>
  <c r="M392" i="5"/>
  <c r="L392" i="5"/>
  <c r="K392" i="5"/>
  <c r="J392" i="5"/>
  <c r="AA392" i="5" s="1"/>
  <c r="I392" i="5"/>
  <c r="X392" i="5" s="1"/>
  <c r="X391" i="5"/>
  <c r="V391" i="5"/>
  <c r="U391" i="5"/>
  <c r="T391" i="5"/>
  <c r="S391" i="5"/>
  <c r="R391" i="5"/>
  <c r="Q391" i="5"/>
  <c r="P391" i="5"/>
  <c r="O391" i="5"/>
  <c r="N391" i="5"/>
  <c r="M391" i="5"/>
  <c r="L391" i="5"/>
  <c r="K391" i="5"/>
  <c r="J391" i="5"/>
  <c r="AA391" i="5" s="1"/>
  <c r="I391" i="5"/>
  <c r="AA390" i="5"/>
  <c r="V390" i="5"/>
  <c r="U390" i="5"/>
  <c r="T390" i="5"/>
  <c r="S390" i="5"/>
  <c r="R390" i="5"/>
  <c r="Q390" i="5"/>
  <c r="P390" i="5"/>
  <c r="O390" i="5"/>
  <c r="N390" i="5"/>
  <c r="M390" i="5"/>
  <c r="L390" i="5"/>
  <c r="K390" i="5"/>
  <c r="J390" i="5"/>
  <c r="I390" i="5"/>
  <c r="V389" i="5"/>
  <c r="U389" i="5"/>
  <c r="T389" i="5"/>
  <c r="S389" i="5"/>
  <c r="R389" i="5"/>
  <c r="Q389" i="5"/>
  <c r="P389" i="5"/>
  <c r="O389" i="5"/>
  <c r="N389" i="5"/>
  <c r="M389" i="5"/>
  <c r="L389" i="5"/>
  <c r="K389" i="5"/>
  <c r="J389" i="5"/>
  <c r="I389" i="5"/>
  <c r="V388" i="5"/>
  <c r="U388" i="5"/>
  <c r="T388" i="5"/>
  <c r="S388" i="5"/>
  <c r="R388" i="5"/>
  <c r="Q388" i="5"/>
  <c r="P388" i="5"/>
  <c r="Y388" i="5" s="1"/>
  <c r="O388" i="5"/>
  <c r="N388" i="5"/>
  <c r="M388" i="5"/>
  <c r="L388" i="5"/>
  <c r="X388" i="5" s="1"/>
  <c r="Z388" i="5" s="1"/>
  <c r="K388" i="5"/>
  <c r="J388" i="5"/>
  <c r="I388" i="5"/>
  <c r="V387" i="5"/>
  <c r="U387" i="5"/>
  <c r="T387" i="5"/>
  <c r="S387" i="5"/>
  <c r="R387" i="5"/>
  <c r="Q387" i="5"/>
  <c r="P387" i="5"/>
  <c r="O387" i="5"/>
  <c r="N387" i="5"/>
  <c r="M387" i="5"/>
  <c r="L387" i="5"/>
  <c r="K387" i="5"/>
  <c r="J387" i="5"/>
  <c r="I387" i="5"/>
  <c r="V386" i="5"/>
  <c r="U386" i="5"/>
  <c r="T386" i="5"/>
  <c r="S386" i="5"/>
  <c r="R386" i="5"/>
  <c r="Q386" i="5"/>
  <c r="P386" i="5"/>
  <c r="O386" i="5"/>
  <c r="N386" i="5"/>
  <c r="M386" i="5"/>
  <c r="L386" i="5"/>
  <c r="K386" i="5"/>
  <c r="J386" i="5"/>
  <c r="AA386" i="5" s="1"/>
  <c r="I386" i="5"/>
  <c r="Y386" i="5" s="1"/>
  <c r="V385" i="5"/>
  <c r="U385" i="5"/>
  <c r="T385" i="5"/>
  <c r="S385" i="5"/>
  <c r="R385" i="5"/>
  <c r="Q385" i="5"/>
  <c r="P385" i="5"/>
  <c r="O385" i="5"/>
  <c r="N385" i="5"/>
  <c r="M385" i="5"/>
  <c r="L385" i="5"/>
  <c r="K385" i="5"/>
  <c r="J385" i="5"/>
  <c r="I385" i="5"/>
  <c r="V384" i="5"/>
  <c r="U384" i="5"/>
  <c r="T384" i="5"/>
  <c r="S384" i="5"/>
  <c r="R384" i="5"/>
  <c r="Q384" i="5"/>
  <c r="P384" i="5"/>
  <c r="O384" i="5"/>
  <c r="N384" i="5"/>
  <c r="M384" i="5"/>
  <c r="L384" i="5"/>
  <c r="K384" i="5"/>
  <c r="J384" i="5"/>
  <c r="I384" i="5"/>
  <c r="X383" i="5"/>
  <c r="V383" i="5"/>
  <c r="U383" i="5"/>
  <c r="T383" i="5"/>
  <c r="S383" i="5"/>
  <c r="R383" i="5"/>
  <c r="Q383" i="5"/>
  <c r="P383" i="5"/>
  <c r="O383" i="5"/>
  <c r="N383" i="5"/>
  <c r="M383" i="5"/>
  <c r="L383" i="5"/>
  <c r="K383" i="5"/>
  <c r="J383" i="5"/>
  <c r="I383" i="5"/>
  <c r="Y382" i="5"/>
  <c r="V382" i="5"/>
  <c r="U382" i="5"/>
  <c r="T382" i="5"/>
  <c r="S382" i="5"/>
  <c r="R382" i="5"/>
  <c r="Q382" i="5"/>
  <c r="P382" i="5"/>
  <c r="O382" i="5"/>
  <c r="N382" i="5"/>
  <c r="AA382" i="5" s="1"/>
  <c r="AB382" i="5" s="1"/>
  <c r="M382" i="5"/>
  <c r="L382" i="5"/>
  <c r="K382" i="5"/>
  <c r="J382" i="5"/>
  <c r="X382" i="5" s="1"/>
  <c r="I382" i="5"/>
  <c r="V381" i="5"/>
  <c r="U381" i="5"/>
  <c r="T381" i="5"/>
  <c r="S381" i="5"/>
  <c r="R381" i="5"/>
  <c r="Q381" i="5"/>
  <c r="P381" i="5"/>
  <c r="O381" i="5"/>
  <c r="N381" i="5"/>
  <c r="M381" i="5"/>
  <c r="L381" i="5"/>
  <c r="K381" i="5"/>
  <c r="J381" i="5"/>
  <c r="I381" i="5"/>
  <c r="V380" i="5"/>
  <c r="U380" i="5"/>
  <c r="T380" i="5"/>
  <c r="S380" i="5"/>
  <c r="R380" i="5"/>
  <c r="Q380" i="5"/>
  <c r="P380" i="5"/>
  <c r="O380" i="5"/>
  <c r="N380" i="5"/>
  <c r="M380" i="5"/>
  <c r="L380" i="5"/>
  <c r="K380" i="5"/>
  <c r="J380" i="5"/>
  <c r="I380" i="5"/>
  <c r="X379" i="5"/>
  <c r="V379" i="5"/>
  <c r="U379" i="5"/>
  <c r="T379" i="5"/>
  <c r="S379" i="5"/>
  <c r="R379" i="5"/>
  <c r="Q379" i="5"/>
  <c r="P379" i="5"/>
  <c r="O379" i="5"/>
  <c r="N379" i="5"/>
  <c r="M379" i="5"/>
  <c r="L379" i="5"/>
  <c r="K379" i="5"/>
  <c r="J379" i="5"/>
  <c r="I379" i="5"/>
  <c r="V378" i="5"/>
  <c r="U378" i="5"/>
  <c r="T378" i="5"/>
  <c r="S378" i="5"/>
  <c r="R378" i="5"/>
  <c r="Q378" i="5"/>
  <c r="P378" i="5"/>
  <c r="O378" i="5"/>
  <c r="N378" i="5"/>
  <c r="M378" i="5"/>
  <c r="L378" i="5"/>
  <c r="K378" i="5"/>
  <c r="J378" i="5"/>
  <c r="AA378" i="5" s="1"/>
  <c r="I378" i="5"/>
  <c r="X377" i="5"/>
  <c r="V377" i="5"/>
  <c r="U377" i="5"/>
  <c r="T377" i="5"/>
  <c r="S377" i="5"/>
  <c r="R377" i="5"/>
  <c r="Q377" i="5"/>
  <c r="P377" i="5"/>
  <c r="O377" i="5"/>
  <c r="N377" i="5"/>
  <c r="M377" i="5"/>
  <c r="L377" i="5"/>
  <c r="K377" i="5"/>
  <c r="J377" i="5"/>
  <c r="I377" i="5"/>
  <c r="V376" i="5"/>
  <c r="U376" i="5"/>
  <c r="T376" i="5"/>
  <c r="S376" i="5"/>
  <c r="R376" i="5"/>
  <c r="Q376" i="5"/>
  <c r="P376" i="5"/>
  <c r="O376" i="5"/>
  <c r="N376" i="5"/>
  <c r="M376" i="5"/>
  <c r="L376" i="5"/>
  <c r="K376" i="5"/>
  <c r="J376" i="5"/>
  <c r="AA376" i="5" s="1"/>
  <c r="I376" i="5"/>
  <c r="V375" i="5"/>
  <c r="U375" i="5"/>
  <c r="T375" i="5"/>
  <c r="S375" i="5"/>
  <c r="R375" i="5"/>
  <c r="Q375" i="5"/>
  <c r="P375" i="5"/>
  <c r="O375" i="5"/>
  <c r="N375" i="5"/>
  <c r="M375" i="5"/>
  <c r="L375" i="5"/>
  <c r="K375" i="5"/>
  <c r="X375" i="5" s="1"/>
  <c r="J375" i="5"/>
  <c r="AA375" i="5" s="1"/>
  <c r="I375" i="5"/>
  <c r="V374" i="5"/>
  <c r="U374" i="5"/>
  <c r="T374" i="5"/>
  <c r="S374" i="5"/>
  <c r="R374" i="5"/>
  <c r="Q374" i="5"/>
  <c r="P374" i="5"/>
  <c r="O374" i="5"/>
  <c r="N374" i="5"/>
  <c r="M374" i="5"/>
  <c r="L374" i="5"/>
  <c r="K374" i="5"/>
  <c r="J374" i="5"/>
  <c r="X374" i="5" s="1"/>
  <c r="I374" i="5"/>
  <c r="V373" i="5"/>
  <c r="U373" i="5"/>
  <c r="T373" i="5"/>
  <c r="S373" i="5"/>
  <c r="R373" i="5"/>
  <c r="Q373" i="5"/>
  <c r="P373" i="5"/>
  <c r="O373" i="5"/>
  <c r="N373" i="5"/>
  <c r="M373" i="5"/>
  <c r="L373" i="5"/>
  <c r="K373" i="5"/>
  <c r="J373" i="5"/>
  <c r="I373" i="5"/>
  <c r="Y372" i="5"/>
  <c r="V372" i="5"/>
  <c r="U372" i="5"/>
  <c r="T372" i="5"/>
  <c r="S372" i="5"/>
  <c r="R372" i="5"/>
  <c r="Q372" i="5"/>
  <c r="P372" i="5"/>
  <c r="O372" i="5"/>
  <c r="N372" i="5"/>
  <c r="M372" i="5"/>
  <c r="L372" i="5"/>
  <c r="X372" i="5" s="1"/>
  <c r="K372" i="5"/>
  <c r="J372" i="5"/>
  <c r="I372" i="5"/>
  <c r="AA372" i="5" s="1"/>
  <c r="AB372" i="5" s="1"/>
  <c r="V371" i="5"/>
  <c r="U371" i="5"/>
  <c r="T371" i="5"/>
  <c r="S371" i="5"/>
  <c r="R371" i="5"/>
  <c r="Q371" i="5"/>
  <c r="P371" i="5"/>
  <c r="O371" i="5"/>
  <c r="N371" i="5"/>
  <c r="M371" i="5"/>
  <c r="L371" i="5"/>
  <c r="K371" i="5"/>
  <c r="X371" i="5" s="1"/>
  <c r="J371" i="5"/>
  <c r="I371" i="5"/>
  <c r="AA370" i="5"/>
  <c r="V370" i="5"/>
  <c r="U370" i="5"/>
  <c r="T370" i="5"/>
  <c r="S370" i="5"/>
  <c r="R370" i="5"/>
  <c r="Q370" i="5"/>
  <c r="P370" i="5"/>
  <c r="O370" i="5"/>
  <c r="N370" i="5"/>
  <c r="M370" i="5"/>
  <c r="L370" i="5"/>
  <c r="K370" i="5"/>
  <c r="J370" i="5"/>
  <c r="I370" i="5"/>
  <c r="Y370" i="5" s="1"/>
  <c r="V369" i="5"/>
  <c r="U369" i="5"/>
  <c r="T369" i="5"/>
  <c r="S369" i="5"/>
  <c r="R369" i="5"/>
  <c r="Q369" i="5"/>
  <c r="P369" i="5"/>
  <c r="O369" i="5"/>
  <c r="N369" i="5"/>
  <c r="M369" i="5"/>
  <c r="L369" i="5"/>
  <c r="K369" i="5"/>
  <c r="J369" i="5"/>
  <c r="I369" i="5"/>
  <c r="X369" i="5" s="1"/>
  <c r="Y368" i="5"/>
  <c r="V368" i="5"/>
  <c r="U368" i="5"/>
  <c r="T368" i="5"/>
  <c r="S368" i="5"/>
  <c r="R368" i="5"/>
  <c r="Q368" i="5"/>
  <c r="P368" i="5"/>
  <c r="O368" i="5"/>
  <c r="N368" i="5"/>
  <c r="M368" i="5"/>
  <c r="L368" i="5"/>
  <c r="K368" i="5"/>
  <c r="J368" i="5"/>
  <c r="AA368" i="5" s="1"/>
  <c r="AB368" i="5" s="1"/>
  <c r="I368" i="5"/>
  <c r="X368" i="5" s="1"/>
  <c r="Z368" i="5" s="1"/>
  <c r="V367" i="5"/>
  <c r="U367" i="5"/>
  <c r="T367" i="5"/>
  <c r="S367" i="5"/>
  <c r="R367" i="5"/>
  <c r="Q367" i="5"/>
  <c r="P367" i="5"/>
  <c r="O367" i="5"/>
  <c r="N367" i="5"/>
  <c r="M367" i="5"/>
  <c r="L367" i="5"/>
  <c r="K367" i="5"/>
  <c r="X367" i="5" s="1"/>
  <c r="J367" i="5"/>
  <c r="I367" i="5"/>
  <c r="Y366" i="5"/>
  <c r="V366" i="5"/>
  <c r="U366" i="5"/>
  <c r="T366" i="5"/>
  <c r="S366" i="5"/>
  <c r="R366" i="5"/>
  <c r="Q366" i="5"/>
  <c r="P366" i="5"/>
  <c r="O366" i="5"/>
  <c r="N366" i="5"/>
  <c r="M366" i="5"/>
  <c r="L366" i="5"/>
  <c r="K366" i="5"/>
  <c r="J366" i="5"/>
  <c r="X366" i="5" s="1"/>
  <c r="I366" i="5"/>
  <c r="V365" i="5"/>
  <c r="U365" i="5"/>
  <c r="T365" i="5"/>
  <c r="S365" i="5"/>
  <c r="R365" i="5"/>
  <c r="Q365" i="5"/>
  <c r="P365" i="5"/>
  <c r="O365" i="5"/>
  <c r="N365" i="5"/>
  <c r="M365" i="5"/>
  <c r="L365" i="5"/>
  <c r="K365" i="5"/>
  <c r="J365" i="5"/>
  <c r="I365" i="5"/>
  <c r="V364" i="5"/>
  <c r="U364" i="5"/>
  <c r="T364" i="5"/>
  <c r="S364" i="5"/>
  <c r="R364" i="5"/>
  <c r="Q364" i="5"/>
  <c r="P364" i="5"/>
  <c r="O364" i="5"/>
  <c r="N364" i="5"/>
  <c r="M364" i="5"/>
  <c r="L364" i="5"/>
  <c r="X364" i="5" s="1"/>
  <c r="K364" i="5"/>
  <c r="J364" i="5"/>
  <c r="I364" i="5"/>
  <c r="V363" i="5"/>
  <c r="U363" i="5"/>
  <c r="T363" i="5"/>
  <c r="S363" i="5"/>
  <c r="R363" i="5"/>
  <c r="Q363" i="5"/>
  <c r="P363" i="5"/>
  <c r="O363" i="5"/>
  <c r="N363" i="5"/>
  <c r="M363" i="5"/>
  <c r="L363" i="5"/>
  <c r="K363" i="5"/>
  <c r="J363" i="5"/>
  <c r="I363" i="5"/>
  <c r="X363" i="5" s="1"/>
  <c r="V362" i="5"/>
  <c r="U362" i="5"/>
  <c r="T362" i="5"/>
  <c r="S362" i="5"/>
  <c r="R362" i="5"/>
  <c r="Q362" i="5"/>
  <c r="P362" i="5"/>
  <c r="O362" i="5"/>
  <c r="N362" i="5"/>
  <c r="M362" i="5"/>
  <c r="L362" i="5"/>
  <c r="K362" i="5"/>
  <c r="J362" i="5"/>
  <c r="AA362" i="5" s="1"/>
  <c r="I362" i="5"/>
  <c r="V361" i="5"/>
  <c r="U361" i="5"/>
  <c r="T361" i="5"/>
  <c r="S361" i="5"/>
  <c r="R361" i="5"/>
  <c r="Q361" i="5"/>
  <c r="P361" i="5"/>
  <c r="O361" i="5"/>
  <c r="N361" i="5"/>
  <c r="M361" i="5"/>
  <c r="L361" i="5"/>
  <c r="K361" i="5"/>
  <c r="J361" i="5"/>
  <c r="I361" i="5"/>
  <c r="X361" i="5" s="1"/>
  <c r="V360" i="5"/>
  <c r="U360" i="5"/>
  <c r="T360" i="5"/>
  <c r="S360" i="5"/>
  <c r="R360" i="5"/>
  <c r="Q360" i="5"/>
  <c r="P360" i="5"/>
  <c r="O360" i="5"/>
  <c r="N360" i="5"/>
  <c r="M360" i="5"/>
  <c r="L360" i="5"/>
  <c r="K360" i="5"/>
  <c r="J360" i="5"/>
  <c r="I360" i="5"/>
  <c r="X359" i="5"/>
  <c r="V359" i="5"/>
  <c r="U359" i="5"/>
  <c r="T359" i="5"/>
  <c r="S359" i="5"/>
  <c r="R359" i="5"/>
  <c r="Q359" i="5"/>
  <c r="P359" i="5"/>
  <c r="O359" i="5"/>
  <c r="N359" i="5"/>
  <c r="M359" i="5"/>
  <c r="L359" i="5"/>
  <c r="K359" i="5"/>
  <c r="J359" i="5"/>
  <c r="AA359" i="5" s="1"/>
  <c r="AB359" i="5" s="1"/>
  <c r="I359" i="5"/>
  <c r="Y359" i="5" s="1"/>
  <c r="V358" i="5"/>
  <c r="U358" i="5"/>
  <c r="T358" i="5"/>
  <c r="S358" i="5"/>
  <c r="R358" i="5"/>
  <c r="Q358" i="5"/>
  <c r="P358" i="5"/>
  <c r="O358" i="5"/>
  <c r="N358" i="5"/>
  <c r="M358" i="5"/>
  <c r="L358" i="5"/>
  <c r="K358" i="5"/>
  <c r="J358" i="5"/>
  <c r="I358" i="5"/>
  <c r="V357" i="5"/>
  <c r="U357" i="5"/>
  <c r="T357" i="5"/>
  <c r="S357" i="5"/>
  <c r="R357" i="5"/>
  <c r="Q357" i="5"/>
  <c r="P357" i="5"/>
  <c r="O357" i="5"/>
  <c r="N357" i="5"/>
  <c r="M357" i="5"/>
  <c r="L357" i="5"/>
  <c r="K357" i="5"/>
  <c r="J357" i="5"/>
  <c r="I357" i="5"/>
  <c r="Y356" i="5"/>
  <c r="V356" i="5"/>
  <c r="U356" i="5"/>
  <c r="T356" i="5"/>
  <c r="S356" i="5"/>
  <c r="R356" i="5"/>
  <c r="Q356" i="5"/>
  <c r="P356" i="5"/>
  <c r="O356" i="5"/>
  <c r="N356" i="5"/>
  <c r="M356" i="5"/>
  <c r="L356" i="5"/>
  <c r="X356" i="5" s="1"/>
  <c r="K356" i="5"/>
  <c r="J356" i="5"/>
  <c r="I356" i="5"/>
  <c r="AA356" i="5" s="1"/>
  <c r="AB356" i="5" s="1"/>
  <c r="V355" i="5"/>
  <c r="U355" i="5"/>
  <c r="T355" i="5"/>
  <c r="S355" i="5"/>
  <c r="R355" i="5"/>
  <c r="Q355" i="5"/>
  <c r="P355" i="5"/>
  <c r="O355" i="5"/>
  <c r="N355" i="5"/>
  <c r="M355" i="5"/>
  <c r="L355" i="5"/>
  <c r="K355" i="5"/>
  <c r="J355" i="5"/>
  <c r="I355" i="5"/>
  <c r="X355" i="5" s="1"/>
  <c r="AA354" i="5"/>
  <c r="V354" i="5"/>
  <c r="U354" i="5"/>
  <c r="T354" i="5"/>
  <c r="S354" i="5"/>
  <c r="R354" i="5"/>
  <c r="Q354" i="5"/>
  <c r="P354" i="5"/>
  <c r="O354" i="5"/>
  <c r="N354" i="5"/>
  <c r="M354" i="5"/>
  <c r="L354" i="5"/>
  <c r="K354" i="5"/>
  <c r="J354" i="5"/>
  <c r="I354" i="5"/>
  <c r="Y354" i="5" s="1"/>
  <c r="V353" i="5"/>
  <c r="U353" i="5"/>
  <c r="T353" i="5"/>
  <c r="S353" i="5"/>
  <c r="R353" i="5"/>
  <c r="Q353" i="5"/>
  <c r="P353" i="5"/>
  <c r="O353" i="5"/>
  <c r="N353" i="5"/>
  <c r="M353" i="5"/>
  <c r="L353" i="5"/>
  <c r="K353" i="5"/>
  <c r="J353" i="5"/>
  <c r="I353" i="5"/>
  <c r="Y352" i="5"/>
  <c r="V352" i="5"/>
  <c r="U352" i="5"/>
  <c r="T352" i="5"/>
  <c r="S352" i="5"/>
  <c r="R352" i="5"/>
  <c r="Q352" i="5"/>
  <c r="P352" i="5"/>
  <c r="AA352" i="5" s="1"/>
  <c r="AB352" i="5" s="1"/>
  <c r="O352" i="5"/>
  <c r="N352" i="5"/>
  <c r="M352" i="5"/>
  <c r="L352" i="5"/>
  <c r="K352" i="5"/>
  <c r="J352" i="5"/>
  <c r="I352" i="5"/>
  <c r="X352" i="5" s="1"/>
  <c r="Z352" i="5" s="1"/>
  <c r="X351" i="5"/>
  <c r="V351" i="5"/>
  <c r="U351" i="5"/>
  <c r="T351" i="5"/>
  <c r="S351" i="5"/>
  <c r="R351" i="5"/>
  <c r="Q351" i="5"/>
  <c r="P351" i="5"/>
  <c r="O351" i="5"/>
  <c r="N351" i="5"/>
  <c r="M351" i="5"/>
  <c r="L351" i="5"/>
  <c r="K351" i="5"/>
  <c r="J351" i="5"/>
  <c r="I351" i="5"/>
  <c r="Y351" i="5" s="1"/>
  <c r="V350" i="5"/>
  <c r="U350" i="5"/>
  <c r="T350" i="5"/>
  <c r="S350" i="5"/>
  <c r="R350" i="5"/>
  <c r="Q350" i="5"/>
  <c r="P350" i="5"/>
  <c r="O350" i="5"/>
  <c r="N350" i="5"/>
  <c r="M350" i="5"/>
  <c r="L350" i="5"/>
  <c r="K350" i="5"/>
  <c r="J350" i="5"/>
  <c r="I350" i="5"/>
  <c r="V349" i="5"/>
  <c r="U349" i="5"/>
  <c r="T349" i="5"/>
  <c r="S349" i="5"/>
  <c r="R349" i="5"/>
  <c r="Q349" i="5"/>
  <c r="P349" i="5"/>
  <c r="O349" i="5"/>
  <c r="N349" i="5"/>
  <c r="M349" i="5"/>
  <c r="L349" i="5"/>
  <c r="K349" i="5"/>
  <c r="J349" i="5"/>
  <c r="I349" i="5"/>
  <c r="AA349" i="5" s="1"/>
  <c r="V348" i="5"/>
  <c r="U348" i="5"/>
  <c r="T348" i="5"/>
  <c r="S348" i="5"/>
  <c r="R348" i="5"/>
  <c r="Q348" i="5"/>
  <c r="P348" i="5"/>
  <c r="O348" i="5"/>
  <c r="N348" i="5"/>
  <c r="M348" i="5"/>
  <c r="L348" i="5"/>
  <c r="X348" i="5" s="1"/>
  <c r="K348" i="5"/>
  <c r="J348" i="5"/>
  <c r="I348" i="5"/>
  <c r="V347" i="5"/>
  <c r="U347" i="5"/>
  <c r="T347" i="5"/>
  <c r="S347" i="5"/>
  <c r="R347" i="5"/>
  <c r="Q347" i="5"/>
  <c r="P347" i="5"/>
  <c r="Y347" i="5" s="1"/>
  <c r="O347" i="5"/>
  <c r="N347" i="5"/>
  <c r="M347" i="5"/>
  <c r="L347" i="5"/>
  <c r="K347" i="5"/>
  <c r="X347" i="5" s="1"/>
  <c r="J347" i="5"/>
  <c r="I347" i="5"/>
  <c r="V346" i="5"/>
  <c r="U346" i="5"/>
  <c r="T346" i="5"/>
  <c r="S346" i="5"/>
  <c r="R346" i="5"/>
  <c r="Q346" i="5"/>
  <c r="P346" i="5"/>
  <c r="O346" i="5"/>
  <c r="N346" i="5"/>
  <c r="M346" i="5"/>
  <c r="L346" i="5"/>
  <c r="K346" i="5"/>
  <c r="J346" i="5"/>
  <c r="I346" i="5"/>
  <c r="V345" i="5"/>
  <c r="U345" i="5"/>
  <c r="T345" i="5"/>
  <c r="S345" i="5"/>
  <c r="R345" i="5"/>
  <c r="Q345" i="5"/>
  <c r="P345" i="5"/>
  <c r="O345" i="5"/>
  <c r="N345" i="5"/>
  <c r="M345" i="5"/>
  <c r="L345" i="5"/>
  <c r="K345" i="5"/>
  <c r="J345" i="5"/>
  <c r="I345" i="5"/>
  <c r="Y344" i="5"/>
  <c r="V344" i="5"/>
  <c r="U344" i="5"/>
  <c r="T344" i="5"/>
  <c r="S344" i="5"/>
  <c r="R344" i="5"/>
  <c r="Q344" i="5"/>
  <c r="P344" i="5"/>
  <c r="O344" i="5"/>
  <c r="N344" i="5"/>
  <c r="M344" i="5"/>
  <c r="L344" i="5"/>
  <c r="K344" i="5"/>
  <c r="J344" i="5"/>
  <c r="I344" i="5"/>
  <c r="X344" i="5" s="1"/>
  <c r="Z344" i="5" s="1"/>
  <c r="X343" i="5"/>
  <c r="V343" i="5"/>
  <c r="U343" i="5"/>
  <c r="T343" i="5"/>
  <c r="S343" i="5"/>
  <c r="R343" i="5"/>
  <c r="Q343" i="5"/>
  <c r="P343" i="5"/>
  <c r="O343" i="5"/>
  <c r="N343" i="5"/>
  <c r="M343" i="5"/>
  <c r="L343" i="5"/>
  <c r="K343" i="5"/>
  <c r="J343" i="5"/>
  <c r="I343" i="5"/>
  <c r="V342" i="5"/>
  <c r="U342" i="5"/>
  <c r="T342" i="5"/>
  <c r="S342" i="5"/>
  <c r="R342" i="5"/>
  <c r="Q342" i="5"/>
  <c r="P342" i="5"/>
  <c r="O342" i="5"/>
  <c r="N342" i="5"/>
  <c r="M342" i="5"/>
  <c r="L342" i="5"/>
  <c r="K342" i="5"/>
  <c r="J342" i="5"/>
  <c r="I342" i="5"/>
  <c r="V341" i="5"/>
  <c r="U341" i="5"/>
  <c r="T341" i="5"/>
  <c r="S341" i="5"/>
  <c r="R341" i="5"/>
  <c r="Q341" i="5"/>
  <c r="P341" i="5"/>
  <c r="O341" i="5"/>
  <c r="N341" i="5"/>
  <c r="M341" i="5"/>
  <c r="L341" i="5"/>
  <c r="K341" i="5"/>
  <c r="J341" i="5"/>
  <c r="AA341" i="5" s="1"/>
  <c r="I341" i="5"/>
  <c r="V340" i="5"/>
  <c r="U340" i="5"/>
  <c r="T340" i="5"/>
  <c r="S340" i="5"/>
  <c r="R340" i="5"/>
  <c r="Q340" i="5"/>
  <c r="P340" i="5"/>
  <c r="O340" i="5"/>
  <c r="N340" i="5"/>
  <c r="M340" i="5"/>
  <c r="L340" i="5"/>
  <c r="Y340" i="5" s="1"/>
  <c r="K340" i="5"/>
  <c r="J340" i="5"/>
  <c r="I340" i="5"/>
  <c r="V339" i="5"/>
  <c r="U339" i="5"/>
  <c r="T339" i="5"/>
  <c r="S339" i="5"/>
  <c r="R339" i="5"/>
  <c r="Q339" i="5"/>
  <c r="P339" i="5"/>
  <c r="O339" i="5"/>
  <c r="N339" i="5"/>
  <c r="M339" i="5"/>
  <c r="L339" i="5"/>
  <c r="K339" i="5"/>
  <c r="X339" i="5" s="1"/>
  <c r="J339" i="5"/>
  <c r="I339" i="5"/>
  <c r="AA339" i="5" s="1"/>
  <c r="V338" i="5"/>
  <c r="U338" i="5"/>
  <c r="T338" i="5"/>
  <c r="S338" i="5"/>
  <c r="R338" i="5"/>
  <c r="Q338" i="5"/>
  <c r="P338" i="5"/>
  <c r="O338" i="5"/>
  <c r="N338" i="5"/>
  <c r="M338" i="5"/>
  <c r="L338" i="5"/>
  <c r="K338" i="5"/>
  <c r="J338" i="5"/>
  <c r="I338" i="5"/>
  <c r="V337" i="5"/>
  <c r="U337" i="5"/>
  <c r="T337" i="5"/>
  <c r="S337" i="5"/>
  <c r="R337" i="5"/>
  <c r="Q337" i="5"/>
  <c r="P337" i="5"/>
  <c r="O337" i="5"/>
  <c r="N337" i="5"/>
  <c r="Y337" i="5" s="1"/>
  <c r="M337" i="5"/>
  <c r="L337" i="5"/>
  <c r="K337" i="5"/>
  <c r="J337" i="5"/>
  <c r="I337" i="5"/>
  <c r="X337" i="5" s="1"/>
  <c r="Z337" i="5" s="1"/>
  <c r="V336" i="5"/>
  <c r="U336" i="5"/>
  <c r="T336" i="5"/>
  <c r="S336" i="5"/>
  <c r="R336" i="5"/>
  <c r="Q336" i="5"/>
  <c r="P336" i="5"/>
  <c r="O336" i="5"/>
  <c r="N336" i="5"/>
  <c r="M336" i="5"/>
  <c r="L336" i="5"/>
  <c r="K336" i="5"/>
  <c r="J336" i="5"/>
  <c r="Y336" i="5" s="1"/>
  <c r="I336" i="5"/>
  <c r="V335" i="5"/>
  <c r="U335" i="5"/>
  <c r="T335" i="5"/>
  <c r="S335" i="5"/>
  <c r="R335" i="5"/>
  <c r="Q335" i="5"/>
  <c r="P335" i="5"/>
  <c r="O335" i="5"/>
  <c r="N335" i="5"/>
  <c r="M335" i="5"/>
  <c r="L335" i="5"/>
  <c r="X335" i="5" s="1"/>
  <c r="K335" i="5"/>
  <c r="J335" i="5"/>
  <c r="AA335" i="5" s="1"/>
  <c r="I335" i="5"/>
  <c r="V334" i="5"/>
  <c r="AP403" i="5" s="1"/>
  <c r="U334" i="5"/>
  <c r="T334" i="5"/>
  <c r="S334" i="5"/>
  <c r="R334" i="5"/>
  <c r="Q334" i="5"/>
  <c r="P334" i="5"/>
  <c r="O334" i="5"/>
  <c r="N334" i="5"/>
  <c r="M334" i="5"/>
  <c r="L334" i="5"/>
  <c r="K334" i="5"/>
  <c r="J334" i="5"/>
  <c r="I334" i="5"/>
  <c r="V333" i="5"/>
  <c r="U333" i="5"/>
  <c r="T333" i="5"/>
  <c r="S333" i="5"/>
  <c r="R333" i="5"/>
  <c r="Q333" i="5"/>
  <c r="P333" i="5"/>
  <c r="O333" i="5"/>
  <c r="N333" i="5"/>
  <c r="M333" i="5"/>
  <c r="L333" i="5"/>
  <c r="K333" i="5"/>
  <c r="J333" i="5"/>
  <c r="I333" i="5"/>
  <c r="X332" i="5"/>
  <c r="V332" i="5"/>
  <c r="U332" i="5"/>
  <c r="T332" i="5"/>
  <c r="S332" i="5"/>
  <c r="R332" i="5"/>
  <c r="Q332" i="5"/>
  <c r="P332" i="5"/>
  <c r="O332" i="5"/>
  <c r="N332" i="5"/>
  <c r="AH403" i="5" s="1"/>
  <c r="M332" i="5"/>
  <c r="Y332" i="5" s="1"/>
  <c r="L332" i="5"/>
  <c r="K332" i="5"/>
  <c r="J332" i="5"/>
  <c r="I332" i="5"/>
  <c r="V331" i="5"/>
  <c r="U331" i="5"/>
  <c r="T331" i="5"/>
  <c r="S331" i="5"/>
  <c r="R331" i="5"/>
  <c r="Q331" i="5"/>
  <c r="P331" i="5"/>
  <c r="O331" i="5"/>
  <c r="N331" i="5"/>
  <c r="M331" i="5"/>
  <c r="L331" i="5"/>
  <c r="K331" i="5"/>
  <c r="J331" i="5"/>
  <c r="Y331" i="5" s="1"/>
  <c r="I331" i="5"/>
  <c r="X331" i="5" s="1"/>
  <c r="Z331" i="5" s="1"/>
  <c r="AT330" i="5"/>
  <c r="AR330" i="5"/>
  <c r="V330" i="5"/>
  <c r="U330" i="5"/>
  <c r="T330" i="5"/>
  <c r="S330" i="5"/>
  <c r="R330" i="5"/>
  <c r="Q330" i="5"/>
  <c r="P330" i="5"/>
  <c r="O330" i="5"/>
  <c r="N330" i="5"/>
  <c r="M330" i="5"/>
  <c r="L330" i="5"/>
  <c r="K330" i="5"/>
  <c r="J330" i="5"/>
  <c r="AA330" i="5" s="1"/>
  <c r="I330" i="5"/>
  <c r="AR329" i="5"/>
  <c r="V329" i="5"/>
  <c r="U329" i="5"/>
  <c r="T329" i="5"/>
  <c r="S329" i="5"/>
  <c r="R329" i="5"/>
  <c r="Q329" i="5"/>
  <c r="P329" i="5"/>
  <c r="O329" i="5"/>
  <c r="N329" i="5"/>
  <c r="M329" i="5"/>
  <c r="L329" i="5"/>
  <c r="K329" i="5"/>
  <c r="J329" i="5"/>
  <c r="I329" i="5"/>
  <c r="AT328" i="5"/>
  <c r="X328" i="5"/>
  <c r="V328" i="5"/>
  <c r="U328" i="5"/>
  <c r="T328" i="5"/>
  <c r="S328" i="5"/>
  <c r="R328" i="5"/>
  <c r="Q328" i="5"/>
  <c r="P328" i="5"/>
  <c r="O328" i="5"/>
  <c r="N328" i="5"/>
  <c r="M328" i="5"/>
  <c r="L328" i="5"/>
  <c r="K328" i="5"/>
  <c r="J328" i="5"/>
  <c r="I328" i="5"/>
  <c r="AA328" i="5" s="1"/>
  <c r="AT327" i="5"/>
  <c r="V327" i="5"/>
  <c r="U327" i="5"/>
  <c r="T327" i="5"/>
  <c r="S327" i="5"/>
  <c r="R327" i="5"/>
  <c r="Q327" i="5"/>
  <c r="P327" i="5"/>
  <c r="O327" i="5"/>
  <c r="N327" i="5"/>
  <c r="M327" i="5"/>
  <c r="L327" i="5"/>
  <c r="K327" i="5"/>
  <c r="J327" i="5"/>
  <c r="Y327" i="5" s="1"/>
  <c r="I327" i="5"/>
  <c r="AT326" i="5"/>
  <c r="X326" i="5"/>
  <c r="V326" i="5"/>
  <c r="U326" i="5"/>
  <c r="T326" i="5"/>
  <c r="S326" i="5"/>
  <c r="R326" i="5"/>
  <c r="Q326" i="5"/>
  <c r="P326" i="5"/>
  <c r="O326" i="5"/>
  <c r="N326" i="5"/>
  <c r="M326" i="5"/>
  <c r="L326" i="5"/>
  <c r="K326" i="5"/>
  <c r="J326" i="5"/>
  <c r="I326" i="5"/>
  <c r="AA326" i="5" s="1"/>
  <c r="AT325" i="5"/>
  <c r="V325" i="5"/>
  <c r="U325" i="5"/>
  <c r="T325" i="5"/>
  <c r="S325" i="5"/>
  <c r="R325" i="5"/>
  <c r="Q325" i="5"/>
  <c r="P325" i="5"/>
  <c r="O325" i="5"/>
  <c r="N325" i="5"/>
  <c r="M325" i="5"/>
  <c r="L325" i="5"/>
  <c r="K325" i="5"/>
  <c r="J325" i="5"/>
  <c r="I325" i="5"/>
  <c r="X324" i="5"/>
  <c r="V324" i="5"/>
  <c r="U324" i="5"/>
  <c r="T324" i="5"/>
  <c r="S324" i="5"/>
  <c r="R324" i="5"/>
  <c r="Q324" i="5"/>
  <c r="P324" i="5"/>
  <c r="O324" i="5"/>
  <c r="N324" i="5"/>
  <c r="M324" i="5"/>
  <c r="L324" i="5"/>
  <c r="K324" i="5"/>
  <c r="J324" i="5"/>
  <c r="I324" i="5"/>
  <c r="Y323" i="5"/>
  <c r="V323" i="5"/>
  <c r="U323" i="5"/>
  <c r="T323" i="5"/>
  <c r="S323" i="5"/>
  <c r="R323" i="5"/>
  <c r="Q323" i="5"/>
  <c r="P323" i="5"/>
  <c r="O323" i="5"/>
  <c r="N323" i="5"/>
  <c r="M323" i="5"/>
  <c r="L323" i="5"/>
  <c r="K323" i="5"/>
  <c r="J323" i="5"/>
  <c r="I323" i="5"/>
  <c r="X323" i="5" s="1"/>
  <c r="Z323" i="5" s="1"/>
  <c r="X322" i="5"/>
  <c r="V322" i="5"/>
  <c r="U322" i="5"/>
  <c r="T322" i="5"/>
  <c r="S322" i="5"/>
  <c r="R322" i="5"/>
  <c r="Q322" i="5"/>
  <c r="P322" i="5"/>
  <c r="O322" i="5"/>
  <c r="N322" i="5"/>
  <c r="M322" i="5"/>
  <c r="L322" i="5"/>
  <c r="K322" i="5"/>
  <c r="J322" i="5"/>
  <c r="I322" i="5"/>
  <c r="V321" i="5"/>
  <c r="U321" i="5"/>
  <c r="T321" i="5"/>
  <c r="S321" i="5"/>
  <c r="R321" i="5"/>
  <c r="Q321" i="5"/>
  <c r="P321" i="5"/>
  <c r="O321" i="5"/>
  <c r="N321" i="5"/>
  <c r="M321" i="5"/>
  <c r="L321" i="5"/>
  <c r="K321" i="5"/>
  <c r="J321" i="5"/>
  <c r="I321" i="5"/>
  <c r="V320" i="5"/>
  <c r="U320" i="5"/>
  <c r="T320" i="5"/>
  <c r="S320" i="5"/>
  <c r="R320" i="5"/>
  <c r="Q320" i="5"/>
  <c r="P320" i="5"/>
  <c r="O320" i="5"/>
  <c r="N320" i="5"/>
  <c r="M320" i="5"/>
  <c r="L320" i="5"/>
  <c r="K320" i="5"/>
  <c r="J320" i="5"/>
  <c r="AA320" i="5" s="1"/>
  <c r="I320" i="5"/>
  <c r="V319" i="5"/>
  <c r="U319" i="5"/>
  <c r="T319" i="5"/>
  <c r="S319" i="5"/>
  <c r="R319" i="5"/>
  <c r="Q319" i="5"/>
  <c r="P319" i="5"/>
  <c r="O319" i="5"/>
  <c r="N319" i="5"/>
  <c r="M319" i="5"/>
  <c r="L319" i="5"/>
  <c r="K319" i="5"/>
  <c r="J319" i="5"/>
  <c r="I319" i="5"/>
  <c r="V318" i="5"/>
  <c r="U318" i="5"/>
  <c r="T318" i="5"/>
  <c r="S318" i="5"/>
  <c r="R318" i="5"/>
  <c r="Q318" i="5"/>
  <c r="P318" i="5"/>
  <c r="O318" i="5"/>
  <c r="N318" i="5"/>
  <c r="Y318" i="5" s="1"/>
  <c r="M318" i="5"/>
  <c r="L318" i="5"/>
  <c r="K318" i="5"/>
  <c r="J318" i="5"/>
  <c r="I318" i="5"/>
  <c r="X318" i="5" s="1"/>
  <c r="Z318" i="5" s="1"/>
  <c r="V317" i="5"/>
  <c r="U317" i="5"/>
  <c r="T317" i="5"/>
  <c r="S317" i="5"/>
  <c r="R317" i="5"/>
  <c r="Q317" i="5"/>
  <c r="P317" i="5"/>
  <c r="O317" i="5"/>
  <c r="N317" i="5"/>
  <c r="M317" i="5"/>
  <c r="L317" i="5"/>
  <c r="K317" i="5"/>
  <c r="J317" i="5"/>
  <c r="Y317" i="5" s="1"/>
  <c r="I317" i="5"/>
  <c r="V316" i="5"/>
  <c r="U316" i="5"/>
  <c r="T316" i="5"/>
  <c r="S316" i="5"/>
  <c r="R316" i="5"/>
  <c r="Q316" i="5"/>
  <c r="P316" i="5"/>
  <c r="O316" i="5"/>
  <c r="N316" i="5"/>
  <c r="M316" i="5"/>
  <c r="L316" i="5"/>
  <c r="Y316" i="5" s="1"/>
  <c r="K316" i="5"/>
  <c r="J316" i="5"/>
  <c r="I316" i="5"/>
  <c r="X316" i="5" s="1"/>
  <c r="Z316" i="5" s="1"/>
  <c r="X315" i="5"/>
  <c r="V315" i="5"/>
  <c r="U315" i="5"/>
  <c r="T315" i="5"/>
  <c r="S315" i="5"/>
  <c r="R315" i="5"/>
  <c r="Q315" i="5"/>
  <c r="P315" i="5"/>
  <c r="O315" i="5"/>
  <c r="N315" i="5"/>
  <c r="M315" i="5"/>
  <c r="L315" i="5"/>
  <c r="K315" i="5"/>
  <c r="J315" i="5"/>
  <c r="I315" i="5"/>
  <c r="AA315" i="5" s="1"/>
  <c r="X314" i="5"/>
  <c r="V314" i="5"/>
  <c r="U314" i="5"/>
  <c r="T314" i="5"/>
  <c r="S314" i="5"/>
  <c r="R314" i="5"/>
  <c r="Q314" i="5"/>
  <c r="P314" i="5"/>
  <c r="O314" i="5"/>
  <c r="N314" i="5"/>
  <c r="M314" i="5"/>
  <c r="L314" i="5"/>
  <c r="K314" i="5"/>
  <c r="J314" i="5"/>
  <c r="I314" i="5"/>
  <c r="V313" i="5"/>
  <c r="U313" i="5"/>
  <c r="T313" i="5"/>
  <c r="S313" i="5"/>
  <c r="R313" i="5"/>
  <c r="Q313" i="5"/>
  <c r="P313" i="5"/>
  <c r="O313" i="5"/>
  <c r="N313" i="5"/>
  <c r="M313" i="5"/>
  <c r="L313" i="5"/>
  <c r="K313" i="5"/>
  <c r="J313" i="5"/>
  <c r="I313" i="5"/>
  <c r="V312" i="5"/>
  <c r="U312" i="5"/>
  <c r="T312" i="5"/>
  <c r="S312" i="5"/>
  <c r="R312" i="5"/>
  <c r="Q312" i="5"/>
  <c r="P312" i="5"/>
  <c r="O312" i="5"/>
  <c r="N312" i="5"/>
  <c r="M312" i="5"/>
  <c r="L312" i="5"/>
  <c r="Y312" i="5" s="1"/>
  <c r="K312" i="5"/>
  <c r="J312" i="5"/>
  <c r="I312" i="5"/>
  <c r="X311" i="5"/>
  <c r="V311" i="5"/>
  <c r="U311" i="5"/>
  <c r="T311" i="5"/>
  <c r="S311" i="5"/>
  <c r="R311" i="5"/>
  <c r="Q311" i="5"/>
  <c r="P311" i="5"/>
  <c r="O311" i="5"/>
  <c r="N311" i="5"/>
  <c r="M311" i="5"/>
  <c r="L311" i="5"/>
  <c r="K311" i="5"/>
  <c r="J311" i="5"/>
  <c r="I311" i="5"/>
  <c r="AA311" i="5" s="1"/>
  <c r="V310" i="5"/>
  <c r="U310" i="5"/>
  <c r="T310" i="5"/>
  <c r="S310" i="5"/>
  <c r="R310" i="5"/>
  <c r="Q310" i="5"/>
  <c r="P310" i="5"/>
  <c r="O310" i="5"/>
  <c r="N310" i="5"/>
  <c r="M310" i="5"/>
  <c r="L310" i="5"/>
  <c r="K310" i="5"/>
  <c r="J310" i="5"/>
  <c r="I310" i="5"/>
  <c r="X309" i="5"/>
  <c r="V309" i="5"/>
  <c r="U309" i="5"/>
  <c r="T309" i="5"/>
  <c r="S309" i="5"/>
  <c r="R309" i="5"/>
  <c r="Q309" i="5"/>
  <c r="P309" i="5"/>
  <c r="O309" i="5"/>
  <c r="N309" i="5"/>
  <c r="M309" i="5"/>
  <c r="L309" i="5"/>
  <c r="K309" i="5"/>
  <c r="J309" i="5"/>
  <c r="I309" i="5"/>
  <c r="AA309" i="5" s="1"/>
  <c r="V308" i="5"/>
  <c r="U308" i="5"/>
  <c r="T308" i="5"/>
  <c r="S308" i="5"/>
  <c r="R308" i="5"/>
  <c r="Q308" i="5"/>
  <c r="P308" i="5"/>
  <c r="Y308" i="5" s="1"/>
  <c r="O308" i="5"/>
  <c r="N308" i="5"/>
  <c r="M308" i="5"/>
  <c r="L308" i="5"/>
  <c r="K308" i="5"/>
  <c r="J308" i="5"/>
  <c r="X308" i="5" s="1"/>
  <c r="I308" i="5"/>
  <c r="V307" i="5"/>
  <c r="U307" i="5"/>
  <c r="T307" i="5"/>
  <c r="S307" i="5"/>
  <c r="R307" i="5"/>
  <c r="Q307" i="5"/>
  <c r="P307" i="5"/>
  <c r="O307" i="5"/>
  <c r="N307" i="5"/>
  <c r="M307" i="5"/>
  <c r="L307" i="5"/>
  <c r="K307" i="5"/>
  <c r="X307" i="5" s="1"/>
  <c r="J307" i="5"/>
  <c r="I307" i="5"/>
  <c r="V306" i="5"/>
  <c r="U306" i="5"/>
  <c r="T306" i="5"/>
  <c r="S306" i="5"/>
  <c r="R306" i="5"/>
  <c r="Q306" i="5"/>
  <c r="P306" i="5"/>
  <c r="O306" i="5"/>
  <c r="N306" i="5"/>
  <c r="Y306" i="5" s="1"/>
  <c r="M306" i="5"/>
  <c r="L306" i="5"/>
  <c r="K306" i="5"/>
  <c r="J306" i="5"/>
  <c r="I306" i="5"/>
  <c r="X306" i="5" s="1"/>
  <c r="Z306" i="5" s="1"/>
  <c r="V305" i="5"/>
  <c r="U305" i="5"/>
  <c r="T305" i="5"/>
  <c r="S305" i="5"/>
  <c r="R305" i="5"/>
  <c r="Q305" i="5"/>
  <c r="P305" i="5"/>
  <c r="O305" i="5"/>
  <c r="N305" i="5"/>
  <c r="M305" i="5"/>
  <c r="L305" i="5"/>
  <c r="K305" i="5"/>
  <c r="J305" i="5"/>
  <c r="I305" i="5"/>
  <c r="V304" i="5"/>
  <c r="U304" i="5"/>
  <c r="T304" i="5"/>
  <c r="S304" i="5"/>
  <c r="R304" i="5"/>
  <c r="Q304" i="5"/>
  <c r="P304" i="5"/>
  <c r="O304" i="5"/>
  <c r="N304" i="5"/>
  <c r="M304" i="5"/>
  <c r="L304" i="5"/>
  <c r="Y304" i="5" s="1"/>
  <c r="K304" i="5"/>
  <c r="J304" i="5"/>
  <c r="AA304" i="5" s="1"/>
  <c r="AB304" i="5" s="1"/>
  <c r="I304" i="5"/>
  <c r="X303" i="5"/>
  <c r="V303" i="5"/>
  <c r="U303" i="5"/>
  <c r="T303" i="5"/>
  <c r="S303" i="5"/>
  <c r="R303" i="5"/>
  <c r="Q303" i="5"/>
  <c r="P303" i="5"/>
  <c r="O303" i="5"/>
  <c r="N303" i="5"/>
  <c r="M303" i="5"/>
  <c r="L303" i="5"/>
  <c r="K303" i="5"/>
  <c r="J303" i="5"/>
  <c r="I303" i="5"/>
  <c r="AA303" i="5" s="1"/>
  <c r="AA302" i="5"/>
  <c r="AB302" i="5" s="1"/>
  <c r="V302" i="5"/>
  <c r="U302" i="5"/>
  <c r="T302" i="5"/>
  <c r="S302" i="5"/>
  <c r="R302" i="5"/>
  <c r="Q302" i="5"/>
  <c r="P302" i="5"/>
  <c r="O302" i="5"/>
  <c r="N302" i="5"/>
  <c r="M302" i="5"/>
  <c r="L302" i="5"/>
  <c r="K302" i="5"/>
  <c r="J302" i="5"/>
  <c r="Y302" i="5" s="1"/>
  <c r="I302" i="5"/>
  <c r="X301" i="5"/>
  <c r="V301" i="5"/>
  <c r="U301" i="5"/>
  <c r="T301" i="5"/>
  <c r="S301" i="5"/>
  <c r="R301" i="5"/>
  <c r="Q301" i="5"/>
  <c r="P301" i="5"/>
  <c r="O301" i="5"/>
  <c r="N301" i="5"/>
  <c r="M301" i="5"/>
  <c r="L301" i="5"/>
  <c r="K301" i="5"/>
  <c r="J301" i="5"/>
  <c r="I301" i="5"/>
  <c r="V300" i="5"/>
  <c r="U300" i="5"/>
  <c r="T300" i="5"/>
  <c r="S300" i="5"/>
  <c r="R300" i="5"/>
  <c r="Q300" i="5"/>
  <c r="P300" i="5"/>
  <c r="Y300" i="5" s="1"/>
  <c r="O300" i="5"/>
  <c r="N300" i="5"/>
  <c r="M300" i="5"/>
  <c r="L300" i="5"/>
  <c r="K300" i="5"/>
  <c r="J300" i="5"/>
  <c r="X300" i="5" s="1"/>
  <c r="I300" i="5"/>
  <c r="V299" i="5"/>
  <c r="U299" i="5"/>
  <c r="T299" i="5"/>
  <c r="S299" i="5"/>
  <c r="R299" i="5"/>
  <c r="Q299" i="5"/>
  <c r="P299" i="5"/>
  <c r="O299" i="5"/>
  <c r="N299" i="5"/>
  <c r="M299" i="5"/>
  <c r="L299" i="5"/>
  <c r="K299" i="5"/>
  <c r="X299" i="5" s="1"/>
  <c r="J299" i="5"/>
  <c r="I299" i="5"/>
  <c r="V298" i="5"/>
  <c r="U298" i="5"/>
  <c r="T298" i="5"/>
  <c r="S298" i="5"/>
  <c r="R298" i="5"/>
  <c r="Q298" i="5"/>
  <c r="P298" i="5"/>
  <c r="O298" i="5"/>
  <c r="N298" i="5"/>
  <c r="Y298" i="5" s="1"/>
  <c r="M298" i="5"/>
  <c r="L298" i="5"/>
  <c r="K298" i="5"/>
  <c r="J298" i="5"/>
  <c r="I298" i="5"/>
  <c r="X298" i="5" s="1"/>
  <c r="Z298" i="5" s="1"/>
  <c r="V297" i="5"/>
  <c r="U297" i="5"/>
  <c r="T297" i="5"/>
  <c r="S297" i="5"/>
  <c r="R297" i="5"/>
  <c r="Q297" i="5"/>
  <c r="P297" i="5"/>
  <c r="O297" i="5"/>
  <c r="N297" i="5"/>
  <c r="M297" i="5"/>
  <c r="L297" i="5"/>
  <c r="K297" i="5"/>
  <c r="J297" i="5"/>
  <c r="I297" i="5"/>
  <c r="V296" i="5"/>
  <c r="U296" i="5"/>
  <c r="T296" i="5"/>
  <c r="S296" i="5"/>
  <c r="R296" i="5"/>
  <c r="Q296" i="5"/>
  <c r="P296" i="5"/>
  <c r="O296" i="5"/>
  <c r="N296" i="5"/>
  <c r="M296" i="5"/>
  <c r="L296" i="5"/>
  <c r="Y296" i="5" s="1"/>
  <c r="K296" i="5"/>
  <c r="J296" i="5"/>
  <c r="I296" i="5"/>
  <c r="X295" i="5"/>
  <c r="V295" i="5"/>
  <c r="U295" i="5"/>
  <c r="T295" i="5"/>
  <c r="S295" i="5"/>
  <c r="R295" i="5"/>
  <c r="Q295" i="5"/>
  <c r="P295" i="5"/>
  <c r="O295" i="5"/>
  <c r="N295" i="5"/>
  <c r="M295" i="5"/>
  <c r="L295" i="5"/>
  <c r="K295" i="5"/>
  <c r="J295" i="5"/>
  <c r="I295" i="5"/>
  <c r="V294" i="5"/>
  <c r="U294" i="5"/>
  <c r="T294" i="5"/>
  <c r="S294" i="5"/>
  <c r="R294" i="5"/>
  <c r="Q294" i="5"/>
  <c r="P294" i="5"/>
  <c r="O294" i="5"/>
  <c r="N294" i="5"/>
  <c r="M294" i="5"/>
  <c r="L294" i="5"/>
  <c r="K294" i="5"/>
  <c r="J294" i="5"/>
  <c r="Y294" i="5" s="1"/>
  <c r="I294" i="5"/>
  <c r="X293" i="5"/>
  <c r="V293" i="5"/>
  <c r="U293" i="5"/>
  <c r="T293" i="5"/>
  <c r="S293" i="5"/>
  <c r="R293" i="5"/>
  <c r="Q293" i="5"/>
  <c r="P293" i="5"/>
  <c r="O293" i="5"/>
  <c r="N293" i="5"/>
  <c r="M293" i="5"/>
  <c r="L293" i="5"/>
  <c r="K293" i="5"/>
  <c r="J293" i="5"/>
  <c r="I293" i="5"/>
  <c r="V292" i="5"/>
  <c r="U292" i="5"/>
  <c r="T292" i="5"/>
  <c r="S292" i="5"/>
  <c r="R292" i="5"/>
  <c r="Q292" i="5"/>
  <c r="P292" i="5"/>
  <c r="Y292" i="5" s="1"/>
  <c r="O292" i="5"/>
  <c r="N292" i="5"/>
  <c r="M292" i="5"/>
  <c r="L292" i="5"/>
  <c r="K292" i="5"/>
  <c r="J292" i="5"/>
  <c r="X292" i="5" s="1"/>
  <c r="I292" i="5"/>
  <c r="V291" i="5"/>
  <c r="U291" i="5"/>
  <c r="T291" i="5"/>
  <c r="S291" i="5"/>
  <c r="R291" i="5"/>
  <c r="Q291" i="5"/>
  <c r="P291" i="5"/>
  <c r="O291" i="5"/>
  <c r="N291" i="5"/>
  <c r="M291" i="5"/>
  <c r="L291" i="5"/>
  <c r="K291" i="5"/>
  <c r="X291" i="5" s="1"/>
  <c r="J291" i="5"/>
  <c r="I291" i="5"/>
  <c r="V290" i="5"/>
  <c r="U290" i="5"/>
  <c r="T290" i="5"/>
  <c r="S290" i="5"/>
  <c r="R290" i="5"/>
  <c r="Q290" i="5"/>
  <c r="P290" i="5"/>
  <c r="O290" i="5"/>
  <c r="N290" i="5"/>
  <c r="Y290" i="5" s="1"/>
  <c r="M290" i="5"/>
  <c r="L290" i="5"/>
  <c r="K290" i="5"/>
  <c r="J290" i="5"/>
  <c r="AA290" i="5" s="1"/>
  <c r="AB290" i="5" s="1"/>
  <c r="I290" i="5"/>
  <c r="X290" i="5" s="1"/>
  <c r="Z290" i="5" s="1"/>
  <c r="V289" i="5"/>
  <c r="U289" i="5"/>
  <c r="T289" i="5"/>
  <c r="S289" i="5"/>
  <c r="R289" i="5"/>
  <c r="Q289" i="5"/>
  <c r="P289" i="5"/>
  <c r="O289" i="5"/>
  <c r="N289" i="5"/>
  <c r="M289" i="5"/>
  <c r="L289" i="5"/>
  <c r="K289" i="5"/>
  <c r="J289" i="5"/>
  <c r="I289" i="5"/>
  <c r="V288" i="5"/>
  <c r="U288" i="5"/>
  <c r="T288" i="5"/>
  <c r="S288" i="5"/>
  <c r="R288" i="5"/>
  <c r="Q288" i="5"/>
  <c r="P288" i="5"/>
  <c r="O288" i="5"/>
  <c r="N288" i="5"/>
  <c r="M288" i="5"/>
  <c r="L288" i="5"/>
  <c r="Y288" i="5" s="1"/>
  <c r="K288" i="5"/>
  <c r="J288" i="5"/>
  <c r="AA288" i="5" s="1"/>
  <c r="AB288" i="5" s="1"/>
  <c r="I288" i="5"/>
  <c r="X287" i="5"/>
  <c r="V287" i="5"/>
  <c r="U287" i="5"/>
  <c r="T287" i="5"/>
  <c r="S287" i="5"/>
  <c r="R287" i="5"/>
  <c r="Q287" i="5"/>
  <c r="P287" i="5"/>
  <c r="O287" i="5"/>
  <c r="N287" i="5"/>
  <c r="M287" i="5"/>
  <c r="L287" i="5"/>
  <c r="K287" i="5"/>
  <c r="J287" i="5"/>
  <c r="I287" i="5"/>
  <c r="AA287" i="5" s="1"/>
  <c r="V286" i="5"/>
  <c r="U286" i="5"/>
  <c r="T286" i="5"/>
  <c r="S286" i="5"/>
  <c r="R286" i="5"/>
  <c r="Q286" i="5"/>
  <c r="P286" i="5"/>
  <c r="O286" i="5"/>
  <c r="N286" i="5"/>
  <c r="M286" i="5"/>
  <c r="L286" i="5"/>
  <c r="K286" i="5"/>
  <c r="J286" i="5"/>
  <c r="Y286" i="5" s="1"/>
  <c r="I286" i="5"/>
  <c r="X285" i="5"/>
  <c r="V285" i="5"/>
  <c r="U285" i="5"/>
  <c r="T285" i="5"/>
  <c r="S285" i="5"/>
  <c r="R285" i="5"/>
  <c r="Q285" i="5"/>
  <c r="P285" i="5"/>
  <c r="O285" i="5"/>
  <c r="N285" i="5"/>
  <c r="M285" i="5"/>
  <c r="L285" i="5"/>
  <c r="K285" i="5"/>
  <c r="J285" i="5"/>
  <c r="I285" i="5"/>
  <c r="AA285" i="5" s="1"/>
  <c r="V284" i="5"/>
  <c r="U284" i="5"/>
  <c r="T284" i="5"/>
  <c r="S284" i="5"/>
  <c r="R284" i="5"/>
  <c r="Q284" i="5"/>
  <c r="P284" i="5"/>
  <c r="Y284" i="5" s="1"/>
  <c r="O284" i="5"/>
  <c r="N284" i="5"/>
  <c r="M284" i="5"/>
  <c r="L284" i="5"/>
  <c r="K284" i="5"/>
  <c r="J284" i="5"/>
  <c r="X284" i="5" s="1"/>
  <c r="I284" i="5"/>
  <c r="V283" i="5"/>
  <c r="U283" i="5"/>
  <c r="T283" i="5"/>
  <c r="S283" i="5"/>
  <c r="AM330" i="5" s="1"/>
  <c r="R283" i="5"/>
  <c r="Q283" i="5"/>
  <c r="AK330" i="5" s="1"/>
  <c r="P283" i="5"/>
  <c r="O283" i="5"/>
  <c r="N283" i="5"/>
  <c r="M283" i="5"/>
  <c r="L283" i="5"/>
  <c r="K283" i="5"/>
  <c r="X283" i="5" s="1"/>
  <c r="J283" i="5"/>
  <c r="I283" i="5"/>
  <c r="AA283" i="5" s="1"/>
  <c r="V282" i="5"/>
  <c r="AP330" i="5" s="1"/>
  <c r="U282" i="5"/>
  <c r="T282" i="5"/>
  <c r="S282" i="5"/>
  <c r="R282" i="5"/>
  <c r="Q282" i="5"/>
  <c r="P282" i="5"/>
  <c r="O282" i="5"/>
  <c r="N282" i="5"/>
  <c r="M282" i="5"/>
  <c r="L282" i="5"/>
  <c r="K282" i="5"/>
  <c r="J282" i="5"/>
  <c r="AA282" i="5" s="1"/>
  <c r="I282" i="5"/>
  <c r="AT281" i="5"/>
  <c r="AR281" i="5"/>
  <c r="V281" i="5"/>
  <c r="U281" i="5"/>
  <c r="T281" i="5"/>
  <c r="S281" i="5"/>
  <c r="R281" i="5"/>
  <c r="Q281" i="5"/>
  <c r="P281" i="5"/>
  <c r="O281" i="5"/>
  <c r="N281" i="5"/>
  <c r="M281" i="5"/>
  <c r="L281" i="5"/>
  <c r="K281" i="5"/>
  <c r="J281" i="5"/>
  <c r="I281" i="5"/>
  <c r="AT280" i="5"/>
  <c r="AR280" i="5"/>
  <c r="AA280" i="5"/>
  <c r="AB280" i="5" s="1"/>
  <c r="V280" i="5"/>
  <c r="U280" i="5"/>
  <c r="T280" i="5"/>
  <c r="S280" i="5"/>
  <c r="R280" i="5"/>
  <c r="Q280" i="5"/>
  <c r="P280" i="5"/>
  <c r="O280" i="5"/>
  <c r="N280" i="5"/>
  <c r="M280" i="5"/>
  <c r="L280" i="5"/>
  <c r="K280" i="5"/>
  <c r="J280" i="5"/>
  <c r="Y280" i="5" s="1"/>
  <c r="I280" i="5"/>
  <c r="X280" i="5" s="1"/>
  <c r="Z280" i="5" s="1"/>
  <c r="AT279" i="5"/>
  <c r="V279" i="5"/>
  <c r="U279" i="5"/>
  <c r="T279" i="5"/>
  <c r="S279" i="5"/>
  <c r="R279" i="5"/>
  <c r="Q279" i="5"/>
  <c r="P279" i="5"/>
  <c r="O279" i="5"/>
  <c r="N279" i="5"/>
  <c r="Y279" i="5" s="1"/>
  <c r="M279" i="5"/>
  <c r="L279" i="5"/>
  <c r="K279" i="5"/>
  <c r="J279" i="5"/>
  <c r="AA279" i="5" s="1"/>
  <c r="AB279" i="5" s="1"/>
  <c r="I279" i="5"/>
  <c r="AT278" i="5"/>
  <c r="V278" i="5"/>
  <c r="U278" i="5"/>
  <c r="T278" i="5"/>
  <c r="S278" i="5"/>
  <c r="R278" i="5"/>
  <c r="Q278" i="5"/>
  <c r="P278" i="5"/>
  <c r="O278" i="5"/>
  <c r="N278" i="5"/>
  <c r="M278" i="5"/>
  <c r="L278" i="5"/>
  <c r="K278" i="5"/>
  <c r="J278" i="5"/>
  <c r="I278" i="5"/>
  <c r="X277" i="5"/>
  <c r="V277" i="5"/>
  <c r="U277" i="5"/>
  <c r="T277" i="5"/>
  <c r="S277" i="5"/>
  <c r="R277" i="5"/>
  <c r="Q277" i="5"/>
  <c r="P277" i="5"/>
  <c r="O277" i="5"/>
  <c r="N277" i="5"/>
  <c r="M277" i="5"/>
  <c r="L277" i="5"/>
  <c r="K277" i="5"/>
  <c r="J277" i="5"/>
  <c r="I277" i="5"/>
  <c r="AA277" i="5" s="1"/>
  <c r="V276" i="5"/>
  <c r="U276" i="5"/>
  <c r="T276" i="5"/>
  <c r="S276" i="5"/>
  <c r="R276" i="5"/>
  <c r="Q276" i="5"/>
  <c r="P276" i="5"/>
  <c r="Y276" i="5" s="1"/>
  <c r="O276" i="5"/>
  <c r="N276" i="5"/>
  <c r="M276" i="5"/>
  <c r="L276" i="5"/>
  <c r="K276" i="5"/>
  <c r="J276" i="5"/>
  <c r="X276" i="5" s="1"/>
  <c r="I276" i="5"/>
  <c r="V275" i="5"/>
  <c r="U275" i="5"/>
  <c r="T275" i="5"/>
  <c r="S275" i="5"/>
  <c r="R275" i="5"/>
  <c r="Q275" i="5"/>
  <c r="P275" i="5"/>
  <c r="O275" i="5"/>
  <c r="N275" i="5"/>
  <c r="M275" i="5"/>
  <c r="L275" i="5"/>
  <c r="K275" i="5"/>
  <c r="J275" i="5"/>
  <c r="I275" i="5"/>
  <c r="V274" i="5"/>
  <c r="U274" i="5"/>
  <c r="T274" i="5"/>
  <c r="S274" i="5"/>
  <c r="R274" i="5"/>
  <c r="Q274" i="5"/>
  <c r="P274" i="5"/>
  <c r="O274" i="5"/>
  <c r="N274" i="5"/>
  <c r="Y274" i="5" s="1"/>
  <c r="M274" i="5"/>
  <c r="L274" i="5"/>
  <c r="K274" i="5"/>
  <c r="J274" i="5"/>
  <c r="I274" i="5"/>
  <c r="V273" i="5"/>
  <c r="U273" i="5"/>
  <c r="T273" i="5"/>
  <c r="S273" i="5"/>
  <c r="R273" i="5"/>
  <c r="Q273" i="5"/>
  <c r="P273" i="5"/>
  <c r="O273" i="5"/>
  <c r="N273" i="5"/>
  <c r="M273" i="5"/>
  <c r="L273" i="5"/>
  <c r="K273" i="5"/>
  <c r="J273" i="5"/>
  <c r="I273" i="5"/>
  <c r="V272" i="5"/>
  <c r="U272" i="5"/>
  <c r="T272" i="5"/>
  <c r="S272" i="5"/>
  <c r="R272" i="5"/>
  <c r="Q272" i="5"/>
  <c r="P272" i="5"/>
  <c r="O272" i="5"/>
  <c r="N272" i="5"/>
  <c r="M272" i="5"/>
  <c r="L272" i="5"/>
  <c r="K272" i="5"/>
  <c r="J272" i="5"/>
  <c r="AA272" i="5" s="1"/>
  <c r="I272" i="5"/>
  <c r="X271" i="5"/>
  <c r="V271" i="5"/>
  <c r="U271" i="5"/>
  <c r="T271" i="5"/>
  <c r="S271" i="5"/>
  <c r="R271" i="5"/>
  <c r="Q271" i="5"/>
  <c r="P271" i="5"/>
  <c r="O271" i="5"/>
  <c r="N271" i="5"/>
  <c r="M271" i="5"/>
  <c r="L271" i="5"/>
  <c r="K271" i="5"/>
  <c r="J271" i="5"/>
  <c r="I271" i="5"/>
  <c r="V270" i="5"/>
  <c r="U270" i="5"/>
  <c r="T270" i="5"/>
  <c r="S270" i="5"/>
  <c r="R270" i="5"/>
  <c r="Q270" i="5"/>
  <c r="P270" i="5"/>
  <c r="O270" i="5"/>
  <c r="N270" i="5"/>
  <c r="M270" i="5"/>
  <c r="L270" i="5"/>
  <c r="K270" i="5"/>
  <c r="J270" i="5"/>
  <c r="I270" i="5"/>
  <c r="X269" i="5"/>
  <c r="V269" i="5"/>
  <c r="U269" i="5"/>
  <c r="T269" i="5"/>
  <c r="S269" i="5"/>
  <c r="R269" i="5"/>
  <c r="Q269" i="5"/>
  <c r="P269" i="5"/>
  <c r="O269" i="5"/>
  <c r="N269" i="5"/>
  <c r="M269" i="5"/>
  <c r="L269" i="5"/>
  <c r="K269" i="5"/>
  <c r="J269" i="5"/>
  <c r="I269" i="5"/>
  <c r="AA269" i="5" s="1"/>
  <c r="Y268" i="5"/>
  <c r="V268" i="5"/>
  <c r="U268" i="5"/>
  <c r="T268" i="5"/>
  <c r="S268" i="5"/>
  <c r="R268" i="5"/>
  <c r="Q268" i="5"/>
  <c r="P268" i="5"/>
  <c r="AA268" i="5" s="1"/>
  <c r="AB268" i="5" s="1"/>
  <c r="O268" i="5"/>
  <c r="N268" i="5"/>
  <c r="M268" i="5"/>
  <c r="L268" i="5"/>
  <c r="K268" i="5"/>
  <c r="J268" i="5"/>
  <c r="X268" i="5" s="1"/>
  <c r="I268" i="5"/>
  <c r="V267" i="5"/>
  <c r="U267" i="5"/>
  <c r="T267" i="5"/>
  <c r="S267" i="5"/>
  <c r="R267" i="5"/>
  <c r="Q267" i="5"/>
  <c r="P267" i="5"/>
  <c r="O267" i="5"/>
  <c r="N267" i="5"/>
  <c r="M267" i="5"/>
  <c r="L267" i="5"/>
  <c r="K267" i="5"/>
  <c r="X267" i="5" s="1"/>
  <c r="J267" i="5"/>
  <c r="I267" i="5"/>
  <c r="Y266" i="5"/>
  <c r="V266" i="5"/>
  <c r="U266" i="5"/>
  <c r="T266" i="5"/>
  <c r="S266" i="5"/>
  <c r="R266" i="5"/>
  <c r="Q266" i="5"/>
  <c r="P266" i="5"/>
  <c r="O266" i="5"/>
  <c r="N266" i="5"/>
  <c r="M266" i="5"/>
  <c r="L266" i="5"/>
  <c r="K266" i="5"/>
  <c r="J266" i="5"/>
  <c r="I266" i="5"/>
  <c r="V265" i="5"/>
  <c r="U265" i="5"/>
  <c r="T265" i="5"/>
  <c r="S265" i="5"/>
  <c r="R265" i="5"/>
  <c r="Q265" i="5"/>
  <c r="P265" i="5"/>
  <c r="O265" i="5"/>
  <c r="N265" i="5"/>
  <c r="M265" i="5"/>
  <c r="L265" i="5"/>
  <c r="K265" i="5"/>
  <c r="J265" i="5"/>
  <c r="I265" i="5"/>
  <c r="V264" i="5"/>
  <c r="U264" i="5"/>
  <c r="T264" i="5"/>
  <c r="S264" i="5"/>
  <c r="R264" i="5"/>
  <c r="Q264" i="5"/>
  <c r="P264" i="5"/>
  <c r="O264" i="5"/>
  <c r="N264" i="5"/>
  <c r="M264" i="5"/>
  <c r="L264" i="5"/>
  <c r="Y264" i="5" s="1"/>
  <c r="K264" i="5"/>
  <c r="J264" i="5"/>
  <c r="I264" i="5"/>
  <c r="V263" i="5"/>
  <c r="U263" i="5"/>
  <c r="T263" i="5"/>
  <c r="S263" i="5"/>
  <c r="R263" i="5"/>
  <c r="Q263" i="5"/>
  <c r="P263" i="5"/>
  <c r="O263" i="5"/>
  <c r="N263" i="5"/>
  <c r="M263" i="5"/>
  <c r="L263" i="5"/>
  <c r="K263" i="5"/>
  <c r="J263" i="5"/>
  <c r="I263" i="5"/>
  <c r="X263" i="5" s="1"/>
  <c r="V262" i="5"/>
  <c r="U262" i="5"/>
  <c r="T262" i="5"/>
  <c r="S262" i="5"/>
  <c r="R262" i="5"/>
  <c r="Q262" i="5"/>
  <c r="P262" i="5"/>
  <c r="O262" i="5"/>
  <c r="N262" i="5"/>
  <c r="M262" i="5"/>
  <c r="L262" i="5"/>
  <c r="AA262" i="5" s="1"/>
  <c r="K262" i="5"/>
  <c r="J262" i="5"/>
  <c r="I262" i="5"/>
  <c r="X262" i="5" s="1"/>
  <c r="V261" i="5"/>
  <c r="U261" i="5"/>
  <c r="T261" i="5"/>
  <c r="S261" i="5"/>
  <c r="R261" i="5"/>
  <c r="Q261" i="5"/>
  <c r="P261" i="5"/>
  <c r="O261" i="5"/>
  <c r="N261" i="5"/>
  <c r="M261" i="5"/>
  <c r="L261" i="5"/>
  <c r="K261" i="5"/>
  <c r="J261" i="5"/>
  <c r="I261" i="5"/>
  <c r="X261" i="5" s="1"/>
  <c r="V260" i="5"/>
  <c r="U260" i="5"/>
  <c r="T260" i="5"/>
  <c r="S260" i="5"/>
  <c r="R260" i="5"/>
  <c r="Q260" i="5"/>
  <c r="P260" i="5"/>
  <c r="O260" i="5"/>
  <c r="N260" i="5"/>
  <c r="M260" i="5"/>
  <c r="L260" i="5"/>
  <c r="K260" i="5"/>
  <c r="J260" i="5"/>
  <c r="X260" i="5" s="1"/>
  <c r="I260" i="5"/>
  <c r="X259" i="5"/>
  <c r="V259" i="5"/>
  <c r="U259" i="5"/>
  <c r="T259" i="5"/>
  <c r="S259" i="5"/>
  <c r="R259" i="5"/>
  <c r="Q259" i="5"/>
  <c r="P259" i="5"/>
  <c r="O259" i="5"/>
  <c r="N259" i="5"/>
  <c r="M259" i="5"/>
  <c r="L259" i="5"/>
  <c r="K259" i="5"/>
  <c r="J259" i="5"/>
  <c r="I259" i="5"/>
  <c r="Y258" i="5"/>
  <c r="V258" i="5"/>
  <c r="U258" i="5"/>
  <c r="T258" i="5"/>
  <c r="S258" i="5"/>
  <c r="R258" i="5"/>
  <c r="Q258" i="5"/>
  <c r="P258" i="5"/>
  <c r="O258" i="5"/>
  <c r="N258" i="5"/>
  <c r="M258" i="5"/>
  <c r="L258" i="5"/>
  <c r="K258" i="5"/>
  <c r="J258" i="5"/>
  <c r="X258" i="5" s="1"/>
  <c r="I258" i="5"/>
  <c r="V257" i="5"/>
  <c r="U257" i="5"/>
  <c r="T257" i="5"/>
  <c r="S257" i="5"/>
  <c r="R257" i="5"/>
  <c r="Q257" i="5"/>
  <c r="P257" i="5"/>
  <c r="O257" i="5"/>
  <c r="N257" i="5"/>
  <c r="M257" i="5"/>
  <c r="L257" i="5"/>
  <c r="K257" i="5"/>
  <c r="X257" i="5" s="1"/>
  <c r="J257" i="5"/>
  <c r="I257" i="5"/>
  <c r="V256" i="5"/>
  <c r="U256" i="5"/>
  <c r="T256" i="5"/>
  <c r="S256" i="5"/>
  <c r="R256" i="5"/>
  <c r="Q256" i="5"/>
  <c r="P256" i="5"/>
  <c r="AA256" i="5" s="1"/>
  <c r="AB256" i="5" s="1"/>
  <c r="O256" i="5"/>
  <c r="N256" i="5"/>
  <c r="M256" i="5"/>
  <c r="L256" i="5"/>
  <c r="Y256" i="5" s="1"/>
  <c r="K256" i="5"/>
  <c r="J256" i="5"/>
  <c r="I256" i="5"/>
  <c r="V255" i="5"/>
  <c r="U255" i="5"/>
  <c r="T255" i="5"/>
  <c r="S255" i="5"/>
  <c r="R255" i="5"/>
  <c r="Q255" i="5"/>
  <c r="P255" i="5"/>
  <c r="O255" i="5"/>
  <c r="N255" i="5"/>
  <c r="M255" i="5"/>
  <c r="L255" i="5"/>
  <c r="K255" i="5"/>
  <c r="J255" i="5"/>
  <c r="I255" i="5"/>
  <c r="Y254" i="5"/>
  <c r="V254" i="5"/>
  <c r="U254" i="5"/>
  <c r="T254" i="5"/>
  <c r="S254" i="5"/>
  <c r="R254" i="5"/>
  <c r="Q254" i="5"/>
  <c r="P254" i="5"/>
  <c r="O254" i="5"/>
  <c r="N254" i="5"/>
  <c r="M254" i="5"/>
  <c r="L254" i="5"/>
  <c r="AA254" i="5" s="1"/>
  <c r="AB254" i="5" s="1"/>
  <c r="K254" i="5"/>
  <c r="J254" i="5"/>
  <c r="I254" i="5"/>
  <c r="X254" i="5" s="1"/>
  <c r="Z254" i="5" s="1"/>
  <c r="V253" i="5"/>
  <c r="U253" i="5"/>
  <c r="T253" i="5"/>
  <c r="S253" i="5"/>
  <c r="R253" i="5"/>
  <c r="Q253" i="5"/>
  <c r="P253" i="5"/>
  <c r="O253" i="5"/>
  <c r="N253" i="5"/>
  <c r="M253" i="5"/>
  <c r="L253" i="5"/>
  <c r="K253" i="5"/>
  <c r="J253" i="5"/>
  <c r="I253" i="5"/>
  <c r="X253" i="5" s="1"/>
  <c r="V252" i="5"/>
  <c r="U252" i="5"/>
  <c r="T252" i="5"/>
  <c r="S252" i="5"/>
  <c r="R252" i="5"/>
  <c r="Q252" i="5"/>
  <c r="P252" i="5"/>
  <c r="O252" i="5"/>
  <c r="N252" i="5"/>
  <c r="M252" i="5"/>
  <c r="L252" i="5"/>
  <c r="K252" i="5"/>
  <c r="J252" i="5"/>
  <c r="I252" i="5"/>
  <c r="V251" i="5"/>
  <c r="U251" i="5"/>
  <c r="T251" i="5"/>
  <c r="S251" i="5"/>
  <c r="R251" i="5"/>
  <c r="Q251" i="5"/>
  <c r="P251" i="5"/>
  <c r="O251" i="5"/>
  <c r="N251" i="5"/>
  <c r="M251" i="5"/>
  <c r="L251" i="5"/>
  <c r="K251" i="5"/>
  <c r="J251" i="5"/>
  <c r="I251" i="5"/>
  <c r="X251" i="5" s="1"/>
  <c r="Y250" i="5"/>
  <c r="V250" i="5"/>
  <c r="U250" i="5"/>
  <c r="T250" i="5"/>
  <c r="S250" i="5"/>
  <c r="R250" i="5"/>
  <c r="Q250" i="5"/>
  <c r="P250" i="5"/>
  <c r="O250" i="5"/>
  <c r="N250" i="5"/>
  <c r="M250" i="5"/>
  <c r="L250" i="5"/>
  <c r="K250" i="5"/>
  <c r="J250" i="5"/>
  <c r="X250" i="5" s="1"/>
  <c r="I250" i="5"/>
  <c r="V249" i="5"/>
  <c r="U249" i="5"/>
  <c r="T249" i="5"/>
  <c r="S249" i="5"/>
  <c r="R249" i="5"/>
  <c r="Q249" i="5"/>
  <c r="P249" i="5"/>
  <c r="O249" i="5"/>
  <c r="N249" i="5"/>
  <c r="M249" i="5"/>
  <c r="L249" i="5"/>
  <c r="K249" i="5"/>
  <c r="X249" i="5" s="1"/>
  <c r="J249" i="5"/>
  <c r="I249" i="5"/>
  <c r="V248" i="5"/>
  <c r="U248" i="5"/>
  <c r="T248" i="5"/>
  <c r="S248" i="5"/>
  <c r="R248" i="5"/>
  <c r="Q248" i="5"/>
  <c r="P248" i="5"/>
  <c r="O248" i="5"/>
  <c r="N248" i="5"/>
  <c r="M248" i="5"/>
  <c r="L248" i="5"/>
  <c r="AA248" i="5" s="1"/>
  <c r="K248" i="5"/>
  <c r="J248" i="5"/>
  <c r="Y248" i="5" s="1"/>
  <c r="I248" i="5"/>
  <c r="V247" i="5"/>
  <c r="U247" i="5"/>
  <c r="T247" i="5"/>
  <c r="S247" i="5"/>
  <c r="R247" i="5"/>
  <c r="Q247" i="5"/>
  <c r="P247" i="5"/>
  <c r="O247" i="5"/>
  <c r="N247" i="5"/>
  <c r="M247" i="5"/>
  <c r="L247" i="5"/>
  <c r="K247" i="5"/>
  <c r="J247" i="5"/>
  <c r="I247" i="5"/>
  <c r="X247" i="5" s="1"/>
  <c r="V246" i="5"/>
  <c r="U246" i="5"/>
  <c r="T246" i="5"/>
  <c r="S246" i="5"/>
  <c r="R246" i="5"/>
  <c r="Q246" i="5"/>
  <c r="P246" i="5"/>
  <c r="O246" i="5"/>
  <c r="N246" i="5"/>
  <c r="M246" i="5"/>
  <c r="L246" i="5"/>
  <c r="AA246" i="5" s="1"/>
  <c r="K246" i="5"/>
  <c r="J246" i="5"/>
  <c r="I246" i="5"/>
  <c r="X246" i="5" s="1"/>
  <c r="V245" i="5"/>
  <c r="U245" i="5"/>
  <c r="T245" i="5"/>
  <c r="S245" i="5"/>
  <c r="R245" i="5"/>
  <c r="Q245" i="5"/>
  <c r="P245" i="5"/>
  <c r="O245" i="5"/>
  <c r="N245" i="5"/>
  <c r="M245" i="5"/>
  <c r="L245" i="5"/>
  <c r="K245" i="5"/>
  <c r="J245" i="5"/>
  <c r="I245" i="5"/>
  <c r="X245" i="5" s="1"/>
  <c r="V244" i="5"/>
  <c r="U244" i="5"/>
  <c r="T244" i="5"/>
  <c r="S244" i="5"/>
  <c r="R244" i="5"/>
  <c r="Q244" i="5"/>
  <c r="P244" i="5"/>
  <c r="O244" i="5"/>
  <c r="N244" i="5"/>
  <c r="M244" i="5"/>
  <c r="L244" i="5"/>
  <c r="K244" i="5"/>
  <c r="J244" i="5"/>
  <c r="X244" i="5" s="1"/>
  <c r="I244" i="5"/>
  <c r="X243" i="5"/>
  <c r="V243" i="5"/>
  <c r="U243" i="5"/>
  <c r="T243" i="5"/>
  <c r="S243" i="5"/>
  <c r="R243" i="5"/>
  <c r="Q243" i="5"/>
  <c r="P243" i="5"/>
  <c r="O243" i="5"/>
  <c r="N243" i="5"/>
  <c r="M243" i="5"/>
  <c r="L243" i="5"/>
  <c r="K243" i="5"/>
  <c r="J243" i="5"/>
  <c r="I243" i="5"/>
  <c r="Y242" i="5"/>
  <c r="V242" i="5"/>
  <c r="U242" i="5"/>
  <c r="T242" i="5"/>
  <c r="S242" i="5"/>
  <c r="R242" i="5"/>
  <c r="Q242" i="5"/>
  <c r="P242" i="5"/>
  <c r="O242" i="5"/>
  <c r="N242" i="5"/>
  <c r="M242" i="5"/>
  <c r="L242" i="5"/>
  <c r="K242" i="5"/>
  <c r="J242" i="5"/>
  <c r="X242" i="5" s="1"/>
  <c r="I242" i="5"/>
  <c r="V241" i="5"/>
  <c r="U241" i="5"/>
  <c r="T241" i="5"/>
  <c r="S241" i="5"/>
  <c r="R241" i="5"/>
  <c r="Q241" i="5"/>
  <c r="P241" i="5"/>
  <c r="O241" i="5"/>
  <c r="N241" i="5"/>
  <c r="M241" i="5"/>
  <c r="L241" i="5"/>
  <c r="K241" i="5"/>
  <c r="J241" i="5"/>
  <c r="I241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V239" i="5"/>
  <c r="U239" i="5"/>
  <c r="T239" i="5"/>
  <c r="S239" i="5"/>
  <c r="R239" i="5"/>
  <c r="Q239" i="5"/>
  <c r="P239" i="5"/>
  <c r="O239" i="5"/>
  <c r="N239" i="5"/>
  <c r="M239" i="5"/>
  <c r="L239" i="5"/>
  <c r="K239" i="5"/>
  <c r="X239" i="5" s="1"/>
  <c r="J239" i="5"/>
  <c r="I239" i="5"/>
  <c r="V238" i="5"/>
  <c r="U238" i="5"/>
  <c r="T238" i="5"/>
  <c r="S238" i="5"/>
  <c r="R238" i="5"/>
  <c r="Q238" i="5"/>
  <c r="P238" i="5"/>
  <c r="O238" i="5"/>
  <c r="N238" i="5"/>
  <c r="M238" i="5"/>
  <c r="L238" i="5"/>
  <c r="K238" i="5"/>
  <c r="J238" i="5"/>
  <c r="I238" i="5"/>
  <c r="V237" i="5"/>
  <c r="U237" i="5"/>
  <c r="T237" i="5"/>
  <c r="S237" i="5"/>
  <c r="R237" i="5"/>
  <c r="Q237" i="5"/>
  <c r="P237" i="5"/>
  <c r="O237" i="5"/>
  <c r="N237" i="5"/>
  <c r="M237" i="5"/>
  <c r="L237" i="5"/>
  <c r="K237" i="5"/>
  <c r="J237" i="5"/>
  <c r="I237" i="5"/>
  <c r="X237" i="5" s="1"/>
  <c r="V236" i="5"/>
  <c r="U236" i="5"/>
  <c r="T236" i="5"/>
  <c r="S236" i="5"/>
  <c r="R236" i="5"/>
  <c r="Q236" i="5"/>
  <c r="P236" i="5"/>
  <c r="O236" i="5"/>
  <c r="N236" i="5"/>
  <c r="M236" i="5"/>
  <c r="L236" i="5"/>
  <c r="K236" i="5"/>
  <c r="J236" i="5"/>
  <c r="AA236" i="5" s="1"/>
  <c r="I236" i="5"/>
  <c r="V235" i="5"/>
  <c r="U235" i="5"/>
  <c r="T235" i="5"/>
  <c r="S235" i="5"/>
  <c r="R235" i="5"/>
  <c r="Q235" i="5"/>
  <c r="P235" i="5"/>
  <c r="O235" i="5"/>
  <c r="N235" i="5"/>
  <c r="M235" i="5"/>
  <c r="L235" i="5"/>
  <c r="K235" i="5"/>
  <c r="X235" i="5" s="1"/>
  <c r="J235" i="5"/>
  <c r="I235" i="5"/>
  <c r="V234" i="5"/>
  <c r="U234" i="5"/>
  <c r="T234" i="5"/>
  <c r="S234" i="5"/>
  <c r="R234" i="5"/>
  <c r="Q234" i="5"/>
  <c r="P234" i="5"/>
  <c r="AA234" i="5" s="1"/>
  <c r="O234" i="5"/>
  <c r="N234" i="5"/>
  <c r="M234" i="5"/>
  <c r="L234" i="5"/>
  <c r="K234" i="5"/>
  <c r="J234" i="5"/>
  <c r="I234" i="5"/>
  <c r="V233" i="5"/>
  <c r="U233" i="5"/>
  <c r="T233" i="5"/>
  <c r="S233" i="5"/>
  <c r="R233" i="5"/>
  <c r="Q233" i="5"/>
  <c r="P233" i="5"/>
  <c r="Y233" i="5" s="1"/>
  <c r="O233" i="5"/>
  <c r="N233" i="5"/>
  <c r="M233" i="5"/>
  <c r="L233" i="5"/>
  <c r="K233" i="5"/>
  <c r="J233" i="5"/>
  <c r="I233" i="5"/>
  <c r="X233" i="5" s="1"/>
  <c r="Z233" i="5" s="1"/>
  <c r="V232" i="5"/>
  <c r="U232" i="5"/>
  <c r="T232" i="5"/>
  <c r="S232" i="5"/>
  <c r="R232" i="5"/>
  <c r="Q232" i="5"/>
  <c r="P232" i="5"/>
  <c r="O232" i="5"/>
  <c r="N232" i="5"/>
  <c r="M232" i="5"/>
  <c r="L232" i="5"/>
  <c r="K232" i="5"/>
  <c r="Y232" i="5" s="1"/>
  <c r="J232" i="5"/>
  <c r="I232" i="5"/>
  <c r="V231" i="5"/>
  <c r="U231" i="5"/>
  <c r="T231" i="5"/>
  <c r="S231" i="5"/>
  <c r="R231" i="5"/>
  <c r="Q231" i="5"/>
  <c r="P231" i="5"/>
  <c r="O231" i="5"/>
  <c r="N231" i="5"/>
  <c r="M231" i="5"/>
  <c r="L231" i="5"/>
  <c r="K231" i="5"/>
  <c r="X231" i="5" s="1"/>
  <c r="J231" i="5"/>
  <c r="I231" i="5"/>
  <c r="V230" i="5"/>
  <c r="U230" i="5"/>
  <c r="T230" i="5"/>
  <c r="S230" i="5"/>
  <c r="R230" i="5"/>
  <c r="Q230" i="5"/>
  <c r="P230" i="5"/>
  <c r="O230" i="5"/>
  <c r="N230" i="5"/>
  <c r="M230" i="5"/>
  <c r="L230" i="5"/>
  <c r="K230" i="5"/>
  <c r="J230" i="5"/>
  <c r="I230" i="5"/>
  <c r="X230" i="5" s="1"/>
  <c r="V229" i="5"/>
  <c r="U229" i="5"/>
  <c r="T229" i="5"/>
  <c r="S229" i="5"/>
  <c r="R229" i="5"/>
  <c r="Q229" i="5"/>
  <c r="P229" i="5"/>
  <c r="O229" i="5"/>
  <c r="N229" i="5"/>
  <c r="M229" i="5"/>
  <c r="L229" i="5"/>
  <c r="K229" i="5"/>
  <c r="J229" i="5"/>
  <c r="I229" i="5"/>
  <c r="X229" i="5" s="1"/>
  <c r="X228" i="5"/>
  <c r="V228" i="5"/>
  <c r="U228" i="5"/>
  <c r="T228" i="5"/>
  <c r="S228" i="5"/>
  <c r="R228" i="5"/>
  <c r="Q228" i="5"/>
  <c r="P228" i="5"/>
  <c r="O228" i="5"/>
  <c r="N228" i="5"/>
  <c r="M228" i="5"/>
  <c r="L228" i="5"/>
  <c r="K228" i="5"/>
  <c r="J228" i="5"/>
  <c r="I228" i="5"/>
  <c r="AA227" i="5"/>
  <c r="V227" i="5"/>
  <c r="U227" i="5"/>
  <c r="T227" i="5"/>
  <c r="S227" i="5"/>
  <c r="R227" i="5"/>
  <c r="Q227" i="5"/>
  <c r="P227" i="5"/>
  <c r="O227" i="5"/>
  <c r="N227" i="5"/>
  <c r="M227" i="5"/>
  <c r="L227" i="5"/>
  <c r="K227" i="5"/>
  <c r="J227" i="5"/>
  <c r="I227" i="5"/>
  <c r="V226" i="5"/>
  <c r="U226" i="5"/>
  <c r="T226" i="5"/>
  <c r="S226" i="5"/>
  <c r="R226" i="5"/>
  <c r="Q226" i="5"/>
  <c r="P226" i="5"/>
  <c r="O226" i="5"/>
  <c r="N226" i="5"/>
  <c r="M226" i="5"/>
  <c r="Y226" i="5" s="1"/>
  <c r="L226" i="5"/>
  <c r="AA226" i="5" s="1"/>
  <c r="K226" i="5"/>
  <c r="J226" i="5"/>
  <c r="I226" i="5"/>
  <c r="V225" i="5"/>
  <c r="U225" i="5"/>
  <c r="T225" i="5"/>
  <c r="S225" i="5"/>
  <c r="R225" i="5"/>
  <c r="Q225" i="5"/>
  <c r="P225" i="5"/>
  <c r="O225" i="5"/>
  <c r="N225" i="5"/>
  <c r="M225" i="5"/>
  <c r="L225" i="5"/>
  <c r="K225" i="5"/>
  <c r="X225" i="5" s="1"/>
  <c r="J225" i="5"/>
  <c r="I225" i="5"/>
  <c r="V224" i="5"/>
  <c r="U224" i="5"/>
  <c r="T224" i="5"/>
  <c r="S224" i="5"/>
  <c r="R224" i="5"/>
  <c r="Q224" i="5"/>
  <c r="P224" i="5"/>
  <c r="O224" i="5"/>
  <c r="N224" i="5"/>
  <c r="M224" i="5"/>
  <c r="L224" i="5"/>
  <c r="K224" i="5"/>
  <c r="J224" i="5"/>
  <c r="AA224" i="5" s="1"/>
  <c r="I224" i="5"/>
  <c r="V223" i="5"/>
  <c r="U223" i="5"/>
  <c r="T223" i="5"/>
  <c r="S223" i="5"/>
  <c r="R223" i="5"/>
  <c r="Q223" i="5"/>
  <c r="P223" i="5"/>
  <c r="O223" i="5"/>
  <c r="N223" i="5"/>
  <c r="M223" i="5"/>
  <c r="L223" i="5"/>
  <c r="K223" i="5"/>
  <c r="J223" i="5"/>
  <c r="I223" i="5"/>
  <c r="X223" i="5" s="1"/>
  <c r="V222" i="5"/>
  <c r="U222" i="5"/>
  <c r="T222" i="5"/>
  <c r="S222" i="5"/>
  <c r="R222" i="5"/>
  <c r="Q222" i="5"/>
  <c r="P222" i="5"/>
  <c r="O222" i="5"/>
  <c r="N222" i="5"/>
  <c r="M222" i="5"/>
  <c r="L222" i="5"/>
  <c r="K222" i="5"/>
  <c r="J222" i="5"/>
  <c r="I222" i="5"/>
  <c r="Y222" i="5" s="1"/>
  <c r="X221" i="5"/>
  <c r="V221" i="5"/>
  <c r="U221" i="5"/>
  <c r="T221" i="5"/>
  <c r="S221" i="5"/>
  <c r="R221" i="5"/>
  <c r="Q221" i="5"/>
  <c r="P221" i="5"/>
  <c r="O221" i="5"/>
  <c r="N221" i="5"/>
  <c r="M221" i="5"/>
  <c r="L221" i="5"/>
  <c r="K221" i="5"/>
  <c r="J221" i="5"/>
  <c r="I221" i="5"/>
  <c r="Y220" i="5"/>
  <c r="V220" i="5"/>
  <c r="U220" i="5"/>
  <c r="T220" i="5"/>
  <c r="S220" i="5"/>
  <c r="R220" i="5"/>
  <c r="Q220" i="5"/>
  <c r="P220" i="5"/>
  <c r="O220" i="5"/>
  <c r="N220" i="5"/>
  <c r="M220" i="5"/>
  <c r="L220" i="5"/>
  <c r="X220" i="5" s="1"/>
  <c r="K220" i="5"/>
  <c r="J220" i="5"/>
  <c r="AA220" i="5" s="1"/>
  <c r="I220" i="5"/>
  <c r="V219" i="5"/>
  <c r="U219" i="5"/>
  <c r="T219" i="5"/>
  <c r="S219" i="5"/>
  <c r="R219" i="5"/>
  <c r="Q219" i="5"/>
  <c r="P219" i="5"/>
  <c r="O219" i="5"/>
  <c r="N219" i="5"/>
  <c r="M219" i="5"/>
  <c r="L219" i="5"/>
  <c r="K219" i="5"/>
  <c r="J219" i="5"/>
  <c r="I219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V217" i="5"/>
  <c r="U217" i="5"/>
  <c r="T217" i="5"/>
  <c r="S217" i="5"/>
  <c r="R217" i="5"/>
  <c r="Q217" i="5"/>
  <c r="P217" i="5"/>
  <c r="Y217" i="5" s="1"/>
  <c r="O217" i="5"/>
  <c r="N217" i="5"/>
  <c r="M217" i="5"/>
  <c r="L217" i="5"/>
  <c r="K217" i="5"/>
  <c r="X217" i="5" s="1"/>
  <c r="J217" i="5"/>
  <c r="I217" i="5"/>
  <c r="V216" i="5"/>
  <c r="U216" i="5"/>
  <c r="T216" i="5"/>
  <c r="S216" i="5"/>
  <c r="R216" i="5"/>
  <c r="Q216" i="5"/>
  <c r="P216" i="5"/>
  <c r="O216" i="5"/>
  <c r="N216" i="5"/>
  <c r="M216" i="5"/>
  <c r="L216" i="5"/>
  <c r="K216" i="5"/>
  <c r="AA216" i="5" s="1"/>
  <c r="J216" i="5"/>
  <c r="I216" i="5"/>
  <c r="X216" i="5" s="1"/>
  <c r="V215" i="5"/>
  <c r="U215" i="5"/>
  <c r="T215" i="5"/>
  <c r="S215" i="5"/>
  <c r="R215" i="5"/>
  <c r="Q215" i="5"/>
  <c r="P215" i="5"/>
  <c r="O215" i="5"/>
  <c r="N215" i="5"/>
  <c r="M215" i="5"/>
  <c r="L215" i="5"/>
  <c r="K215" i="5"/>
  <c r="J215" i="5"/>
  <c r="I215" i="5"/>
  <c r="X215" i="5" s="1"/>
  <c r="Y214" i="5"/>
  <c r="V214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/>
  <c r="V213" i="5"/>
  <c r="U213" i="5"/>
  <c r="T213" i="5"/>
  <c r="S213" i="5"/>
  <c r="R213" i="5"/>
  <c r="Q213" i="5"/>
  <c r="P213" i="5"/>
  <c r="O213" i="5"/>
  <c r="N213" i="5"/>
  <c r="M213" i="5"/>
  <c r="L213" i="5"/>
  <c r="K213" i="5"/>
  <c r="X213" i="5" s="1"/>
  <c r="J213" i="5"/>
  <c r="I213" i="5"/>
  <c r="AA212" i="5"/>
  <c r="V212" i="5"/>
  <c r="U212" i="5"/>
  <c r="T212" i="5"/>
  <c r="S212" i="5"/>
  <c r="R212" i="5"/>
  <c r="Q212" i="5"/>
  <c r="P212" i="5"/>
  <c r="O212" i="5"/>
  <c r="N212" i="5"/>
  <c r="M212" i="5"/>
  <c r="L212" i="5"/>
  <c r="K212" i="5"/>
  <c r="J212" i="5"/>
  <c r="I212" i="5"/>
  <c r="V211" i="5"/>
  <c r="U211" i="5"/>
  <c r="T211" i="5"/>
  <c r="S211" i="5"/>
  <c r="R211" i="5"/>
  <c r="Q211" i="5"/>
  <c r="P211" i="5"/>
  <c r="O211" i="5"/>
  <c r="N211" i="5"/>
  <c r="M211" i="5"/>
  <c r="L211" i="5"/>
  <c r="K211" i="5"/>
  <c r="X211" i="5" s="1"/>
  <c r="J211" i="5"/>
  <c r="I211" i="5"/>
  <c r="V210" i="5"/>
  <c r="U210" i="5"/>
  <c r="T210" i="5"/>
  <c r="S210" i="5"/>
  <c r="R210" i="5"/>
  <c r="Q210" i="5"/>
  <c r="P210" i="5"/>
  <c r="O210" i="5"/>
  <c r="N210" i="5"/>
  <c r="M210" i="5"/>
  <c r="L210" i="5"/>
  <c r="K210" i="5"/>
  <c r="J210" i="5"/>
  <c r="AA210" i="5" s="1"/>
  <c r="I210" i="5"/>
  <c r="Y210" i="5" s="1"/>
  <c r="V209" i="5"/>
  <c r="U209" i="5"/>
  <c r="T209" i="5"/>
  <c r="S209" i="5"/>
  <c r="R209" i="5"/>
  <c r="Q209" i="5"/>
  <c r="P209" i="5"/>
  <c r="O209" i="5"/>
  <c r="N209" i="5"/>
  <c r="M209" i="5"/>
  <c r="L209" i="5"/>
  <c r="K209" i="5"/>
  <c r="J209" i="5"/>
  <c r="I209" i="5"/>
  <c r="V208" i="5"/>
  <c r="U208" i="5"/>
  <c r="T208" i="5"/>
  <c r="S208" i="5"/>
  <c r="R208" i="5"/>
  <c r="Q208" i="5"/>
  <c r="P208" i="5"/>
  <c r="O208" i="5"/>
  <c r="N208" i="5"/>
  <c r="M208" i="5"/>
  <c r="L208" i="5"/>
  <c r="Y208" i="5" s="1"/>
  <c r="K208" i="5"/>
  <c r="J208" i="5"/>
  <c r="I208" i="5"/>
  <c r="X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Y206" i="5" s="1"/>
  <c r="I206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Y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X204" i="5" s="1"/>
  <c r="Z204" i="5" s="1"/>
  <c r="J204" i="5"/>
  <c r="AA204" i="5" s="1"/>
  <c r="I204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X203" i="5" s="1"/>
  <c r="J203" i="5"/>
  <c r="I203" i="5"/>
  <c r="AA203" i="5" s="1"/>
  <c r="V202" i="5"/>
  <c r="AP281" i="5" s="1"/>
  <c r="U202" i="5"/>
  <c r="T202" i="5"/>
  <c r="S202" i="5"/>
  <c r="R202" i="5"/>
  <c r="Q202" i="5"/>
  <c r="P202" i="5"/>
  <c r="O202" i="5"/>
  <c r="N202" i="5"/>
  <c r="AH281" i="5" s="1"/>
  <c r="M202" i="5"/>
  <c r="L202" i="5"/>
  <c r="K202" i="5"/>
  <c r="J202" i="5"/>
  <c r="I202" i="5"/>
  <c r="AT201" i="5"/>
  <c r="AR201" i="5"/>
  <c r="X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AT200" i="5"/>
  <c r="AR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AT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AA199" i="5" s="1"/>
  <c r="I199" i="5"/>
  <c r="AT198" i="5"/>
  <c r="Y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AA198" i="5" s="1"/>
  <c r="AB198" i="5" s="1"/>
  <c r="I198" i="5"/>
  <c r="X198" i="5" s="1"/>
  <c r="Z198" i="5" s="1"/>
  <c r="AT197" i="5"/>
  <c r="AA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Y197" i="5" s="1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X196" i="5" s="1"/>
  <c r="Y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X195" i="5" s="1"/>
  <c r="I195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X194" i="5" s="1"/>
  <c r="J194" i="5"/>
  <c r="I194" i="5"/>
  <c r="Y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AA193" i="5" s="1"/>
  <c r="AB193" i="5" s="1"/>
  <c r="I193" i="5"/>
  <c r="X193" i="5" s="1"/>
  <c r="Z193" i="5" s="1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V191" i="5"/>
  <c r="U191" i="5"/>
  <c r="T191" i="5"/>
  <c r="S191" i="5"/>
  <c r="R191" i="5"/>
  <c r="Q191" i="5"/>
  <c r="P191" i="5"/>
  <c r="O191" i="5"/>
  <c r="N191" i="5"/>
  <c r="M191" i="5"/>
  <c r="L191" i="5"/>
  <c r="Y191" i="5" s="1"/>
  <c r="K191" i="5"/>
  <c r="J191" i="5"/>
  <c r="AA191" i="5" s="1"/>
  <c r="I191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AA189" i="5" s="1"/>
  <c r="I189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X188" i="5" s="1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X186" i="5" s="1"/>
  <c r="Z186" i="5" s="1"/>
  <c r="J186" i="5"/>
  <c r="AA186" i="5" s="1"/>
  <c r="AB186" i="5" s="1"/>
  <c r="I186" i="5"/>
  <c r="Y186" i="5" s="1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Y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X183" i="5" s="1"/>
  <c r="J183" i="5"/>
  <c r="I183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X182" i="5" s="1"/>
  <c r="AA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Y181" i="5" s="1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Y179" i="5"/>
  <c r="V179" i="5"/>
  <c r="U179" i="5"/>
  <c r="T179" i="5"/>
  <c r="S179" i="5"/>
  <c r="R179" i="5"/>
  <c r="Q179" i="5"/>
  <c r="P179" i="5"/>
  <c r="AA179" i="5" s="1"/>
  <c r="AB179" i="5" s="1"/>
  <c r="O179" i="5"/>
  <c r="N179" i="5"/>
  <c r="M179" i="5"/>
  <c r="L179" i="5"/>
  <c r="K179" i="5"/>
  <c r="J179" i="5"/>
  <c r="X179" i="5" s="1"/>
  <c r="I179" i="5"/>
  <c r="X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Y178" i="5" s="1"/>
  <c r="Y177" i="5"/>
  <c r="V177" i="5"/>
  <c r="U177" i="5"/>
  <c r="T177" i="5"/>
  <c r="S177" i="5"/>
  <c r="R177" i="5"/>
  <c r="Q177" i="5"/>
  <c r="P177" i="5"/>
  <c r="AA177" i="5" s="1"/>
  <c r="AB177" i="5" s="1"/>
  <c r="O177" i="5"/>
  <c r="N177" i="5"/>
  <c r="M177" i="5"/>
  <c r="L177" i="5"/>
  <c r="K177" i="5"/>
  <c r="J177" i="5"/>
  <c r="I177" i="5"/>
  <c r="X177" i="5" s="1"/>
  <c r="Z177" i="5" s="1"/>
  <c r="V176" i="5"/>
  <c r="U176" i="5"/>
  <c r="T176" i="5"/>
  <c r="S176" i="5"/>
  <c r="R176" i="5"/>
  <c r="Q176" i="5"/>
  <c r="P176" i="5"/>
  <c r="O176" i="5"/>
  <c r="N176" i="5"/>
  <c r="M176" i="5"/>
  <c r="L176" i="5"/>
  <c r="K176" i="5"/>
  <c r="J176" i="5"/>
  <c r="I176" i="5"/>
  <c r="V175" i="5"/>
  <c r="U175" i="5"/>
  <c r="T175" i="5"/>
  <c r="S175" i="5"/>
  <c r="R175" i="5"/>
  <c r="Q175" i="5"/>
  <c r="P175" i="5"/>
  <c r="O175" i="5"/>
  <c r="N175" i="5"/>
  <c r="M175" i="5"/>
  <c r="L175" i="5"/>
  <c r="Y175" i="5" s="1"/>
  <c r="K175" i="5"/>
  <c r="J175" i="5"/>
  <c r="I175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AA173" i="5" s="1"/>
  <c r="I173" i="5"/>
  <c r="X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AA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X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V169" i="5"/>
  <c r="U169" i="5"/>
  <c r="T169" i="5"/>
  <c r="S169" i="5"/>
  <c r="R169" i="5"/>
  <c r="Q169" i="5"/>
  <c r="P169" i="5"/>
  <c r="AA169" i="5" s="1"/>
  <c r="AB169" i="5" s="1"/>
  <c r="O169" i="5"/>
  <c r="N169" i="5"/>
  <c r="M169" i="5"/>
  <c r="L169" i="5"/>
  <c r="K169" i="5"/>
  <c r="J169" i="5"/>
  <c r="Y169" i="5" s="1"/>
  <c r="I169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Y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X167" i="5" s="1"/>
  <c r="J167" i="5"/>
  <c r="I167" i="5"/>
  <c r="X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AA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X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Y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X163" i="5" s="1"/>
  <c r="I163" i="5"/>
  <c r="X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AA162" i="5" s="1"/>
  <c r="J162" i="5"/>
  <c r="I162" i="5"/>
  <c r="Y162" i="5" s="1"/>
  <c r="AB162" i="5" s="1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V159" i="5"/>
  <c r="U159" i="5"/>
  <c r="T159" i="5"/>
  <c r="S159" i="5"/>
  <c r="R159" i="5"/>
  <c r="Q159" i="5"/>
  <c r="P159" i="5"/>
  <c r="O159" i="5"/>
  <c r="N159" i="5"/>
  <c r="M159" i="5"/>
  <c r="L159" i="5"/>
  <c r="Y159" i="5" s="1"/>
  <c r="K159" i="5"/>
  <c r="X159" i="5" s="1"/>
  <c r="Z159" i="5" s="1"/>
  <c r="J159" i="5"/>
  <c r="I159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X158" i="5" s="1"/>
  <c r="I158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X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Y156" i="5" s="1"/>
  <c r="AA155" i="5"/>
  <c r="AB155" i="5" s="1"/>
  <c r="X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Y155" i="5" s="1"/>
  <c r="J155" i="5"/>
  <c r="I155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X153" i="5" s="1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Y151" i="5" s="1"/>
  <c r="J151" i="5"/>
  <c r="I151" i="5"/>
  <c r="X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AA149" i="5" s="1"/>
  <c r="Y148" i="5"/>
  <c r="V148" i="5"/>
  <c r="U148" i="5"/>
  <c r="T148" i="5"/>
  <c r="S148" i="5"/>
  <c r="R148" i="5"/>
  <c r="Q148" i="5"/>
  <c r="P148" i="5"/>
  <c r="O148" i="5"/>
  <c r="N148" i="5"/>
  <c r="M148" i="5"/>
  <c r="L148" i="5"/>
  <c r="X148" i="5" s="1"/>
  <c r="K148" i="5"/>
  <c r="J148" i="5"/>
  <c r="I148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X146" i="5" s="1"/>
  <c r="I146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X145" i="5" s="1"/>
  <c r="X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Y144" i="5" s="1"/>
  <c r="AA143" i="5"/>
  <c r="X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Y143" i="5" s="1"/>
  <c r="J143" i="5"/>
  <c r="I143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X142" i="5" s="1"/>
  <c r="J142" i="5"/>
  <c r="I142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V140" i="5"/>
  <c r="U140" i="5"/>
  <c r="T140" i="5"/>
  <c r="S140" i="5"/>
  <c r="R140" i="5"/>
  <c r="Q140" i="5"/>
  <c r="P140" i="5"/>
  <c r="O140" i="5"/>
  <c r="N140" i="5"/>
  <c r="M140" i="5"/>
  <c r="L140" i="5"/>
  <c r="Y140" i="5" s="1"/>
  <c r="K140" i="5"/>
  <c r="J140" i="5"/>
  <c r="I140" i="5"/>
  <c r="V139" i="5"/>
  <c r="U139" i="5"/>
  <c r="T139" i="5"/>
  <c r="S139" i="5"/>
  <c r="R139" i="5"/>
  <c r="Q139" i="5"/>
  <c r="P139" i="5"/>
  <c r="Y139" i="5" s="1"/>
  <c r="O139" i="5"/>
  <c r="N139" i="5"/>
  <c r="M139" i="5"/>
  <c r="L139" i="5"/>
  <c r="K139" i="5"/>
  <c r="J139" i="5"/>
  <c r="X139" i="5" s="1"/>
  <c r="I139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X138" i="5" s="1"/>
  <c r="Y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X137" i="5" s="1"/>
  <c r="Z137" i="5" s="1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X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AA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V132" i="5"/>
  <c r="U132" i="5"/>
  <c r="T132" i="5"/>
  <c r="S132" i="5"/>
  <c r="R132" i="5"/>
  <c r="Q132" i="5"/>
  <c r="P132" i="5"/>
  <c r="O132" i="5"/>
  <c r="N132" i="5"/>
  <c r="M132" i="5"/>
  <c r="L132" i="5"/>
  <c r="Y132" i="5" s="1"/>
  <c r="K132" i="5"/>
  <c r="J132" i="5"/>
  <c r="I132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AA131" i="5" s="1"/>
  <c r="I131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X130" i="5" s="1"/>
  <c r="I130" i="5"/>
  <c r="AA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X128" i="5" s="1"/>
  <c r="J128" i="5"/>
  <c r="I128" i="5"/>
  <c r="Y128" i="5" s="1"/>
  <c r="AA127" i="5"/>
  <c r="V127" i="5"/>
  <c r="U127" i="5"/>
  <c r="T127" i="5"/>
  <c r="S127" i="5"/>
  <c r="R127" i="5"/>
  <c r="Q127" i="5"/>
  <c r="P127" i="5"/>
  <c r="O127" i="5"/>
  <c r="N127" i="5"/>
  <c r="M127" i="5"/>
  <c r="L127" i="5"/>
  <c r="K127" i="5"/>
  <c r="Y127" i="5" s="1"/>
  <c r="J127" i="5"/>
  <c r="I127" i="5"/>
  <c r="X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V125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Y125" i="5" s="1"/>
  <c r="I125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X124" i="5" s="1"/>
  <c r="AR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X123" i="5" s="1"/>
  <c r="I123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AA122" i="5" s="1"/>
  <c r="I122" i="5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AA120" i="5" s="1"/>
  <c r="I120" i="5"/>
  <c r="X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AA119" i="5" s="1"/>
  <c r="AA118" i="5"/>
  <c r="AB118" i="5" s="1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Y118" i="5" s="1"/>
  <c r="I118" i="5"/>
  <c r="X118" i="5" s="1"/>
  <c r="Z118" i="5" s="1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AA117" i="5" s="1"/>
  <c r="V116" i="5"/>
  <c r="U116" i="5"/>
  <c r="T116" i="5"/>
  <c r="S116" i="5"/>
  <c r="R116" i="5"/>
  <c r="Q116" i="5"/>
  <c r="P116" i="5"/>
  <c r="Y116" i="5" s="1"/>
  <c r="O116" i="5"/>
  <c r="N116" i="5"/>
  <c r="M116" i="5"/>
  <c r="L116" i="5"/>
  <c r="K116" i="5"/>
  <c r="J116" i="5"/>
  <c r="X116" i="5" s="1"/>
  <c r="I116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X115" i="5" s="1"/>
  <c r="J115" i="5"/>
  <c r="I115" i="5"/>
  <c r="AA115" i="5" s="1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AA114" i="5" s="1"/>
  <c r="I114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V112" i="5"/>
  <c r="U112" i="5"/>
  <c r="T112" i="5"/>
  <c r="S112" i="5"/>
  <c r="R112" i="5"/>
  <c r="Q112" i="5"/>
  <c r="P112" i="5"/>
  <c r="O112" i="5"/>
  <c r="N112" i="5"/>
  <c r="M112" i="5"/>
  <c r="L112" i="5"/>
  <c r="Y112" i="5" s="1"/>
  <c r="K112" i="5"/>
  <c r="J112" i="5"/>
  <c r="I112" i="5"/>
  <c r="X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Y110" i="5" s="1"/>
  <c r="I110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V108" i="5"/>
  <c r="U108" i="5"/>
  <c r="T108" i="5"/>
  <c r="S108" i="5"/>
  <c r="R108" i="5"/>
  <c r="Q108" i="5"/>
  <c r="P108" i="5"/>
  <c r="O108" i="5"/>
  <c r="N108" i="5"/>
  <c r="M108" i="5"/>
  <c r="L108" i="5"/>
  <c r="Y108" i="5" s="1"/>
  <c r="K108" i="5"/>
  <c r="J108" i="5"/>
  <c r="I108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X107" i="5" s="1"/>
  <c r="J107" i="5"/>
  <c r="I107" i="5"/>
  <c r="AA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X105" i="5"/>
  <c r="V105" i="5"/>
  <c r="U105" i="5"/>
  <c r="T105" i="5"/>
  <c r="S105" i="5"/>
  <c r="R105" i="5"/>
  <c r="Q105" i="5"/>
  <c r="P105" i="5"/>
  <c r="O105" i="5"/>
  <c r="AI123" i="5" s="1"/>
  <c r="N105" i="5"/>
  <c r="M105" i="5"/>
  <c r="L105" i="5"/>
  <c r="K105" i="5"/>
  <c r="J105" i="5"/>
  <c r="I105" i="5"/>
  <c r="Y104" i="5"/>
  <c r="V104" i="5"/>
  <c r="U104" i="5"/>
  <c r="T104" i="5"/>
  <c r="S104" i="5"/>
  <c r="AM123" i="5" s="1"/>
  <c r="R104" i="5"/>
  <c r="Q104" i="5"/>
  <c r="P104" i="5"/>
  <c r="O104" i="5"/>
  <c r="N104" i="5"/>
  <c r="M104" i="5"/>
  <c r="L104" i="5"/>
  <c r="K104" i="5"/>
  <c r="AE123" i="5" s="1"/>
  <c r="J104" i="5"/>
  <c r="AA104" i="5" s="1"/>
  <c r="AB104" i="5" s="1"/>
  <c r="I104" i="5"/>
  <c r="AR103" i="5"/>
  <c r="AM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AA103" i="5" s="1"/>
  <c r="I103" i="5"/>
  <c r="V102" i="5"/>
  <c r="U102" i="5"/>
  <c r="T102" i="5"/>
  <c r="S102" i="5"/>
  <c r="R102" i="5"/>
  <c r="Q102" i="5"/>
  <c r="P102" i="5"/>
  <c r="O102" i="5"/>
  <c r="N102" i="5"/>
  <c r="M102" i="5"/>
  <c r="L102" i="5"/>
  <c r="AA102" i="5" s="1"/>
  <c r="K102" i="5"/>
  <c r="J102" i="5"/>
  <c r="I102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X101" i="5" s="1"/>
  <c r="J101" i="5"/>
  <c r="I101" i="5"/>
  <c r="V100" i="5"/>
  <c r="U100" i="5"/>
  <c r="T100" i="5"/>
  <c r="S100" i="5"/>
  <c r="R100" i="5"/>
  <c r="Q100" i="5"/>
  <c r="P100" i="5"/>
  <c r="AA100" i="5" s="1"/>
  <c r="O100" i="5"/>
  <c r="N100" i="5"/>
  <c r="M100" i="5"/>
  <c r="L100" i="5"/>
  <c r="K100" i="5"/>
  <c r="J100" i="5"/>
  <c r="I100" i="5"/>
  <c r="X100" i="5" s="1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V98" i="5"/>
  <c r="U98" i="5"/>
  <c r="T98" i="5"/>
  <c r="S98" i="5"/>
  <c r="R98" i="5"/>
  <c r="Q98" i="5"/>
  <c r="P98" i="5"/>
  <c r="AA98" i="5" s="1"/>
  <c r="AB98" i="5" s="1"/>
  <c r="O98" i="5"/>
  <c r="N98" i="5"/>
  <c r="M98" i="5"/>
  <c r="L98" i="5"/>
  <c r="Y98" i="5" s="1"/>
  <c r="K98" i="5"/>
  <c r="J98" i="5"/>
  <c r="I98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X97" i="5" s="1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X96" i="5" s="1"/>
  <c r="I96" i="5"/>
  <c r="X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Y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X94" i="5" s="1"/>
  <c r="I94" i="5"/>
  <c r="V93" i="5"/>
  <c r="U93" i="5"/>
  <c r="T93" i="5"/>
  <c r="S93" i="5"/>
  <c r="R93" i="5"/>
  <c r="Q93" i="5"/>
  <c r="P93" i="5"/>
  <c r="O93" i="5"/>
  <c r="N93" i="5"/>
  <c r="M93" i="5"/>
  <c r="L93" i="5"/>
  <c r="K93" i="5"/>
  <c r="X93" i="5" s="1"/>
  <c r="J93" i="5"/>
  <c r="I93" i="5"/>
  <c r="V92" i="5"/>
  <c r="U92" i="5"/>
  <c r="T92" i="5"/>
  <c r="S92" i="5"/>
  <c r="R92" i="5"/>
  <c r="Q92" i="5"/>
  <c r="P92" i="5"/>
  <c r="AA92" i="5" s="1"/>
  <c r="O92" i="5"/>
  <c r="N92" i="5"/>
  <c r="M92" i="5"/>
  <c r="L92" i="5"/>
  <c r="Y92" i="5" s="1"/>
  <c r="K92" i="5"/>
  <c r="J92" i="5"/>
  <c r="I92" i="5"/>
  <c r="V91" i="5"/>
  <c r="U91" i="5"/>
  <c r="T91" i="5"/>
  <c r="S91" i="5"/>
  <c r="R91" i="5"/>
  <c r="Q91" i="5"/>
  <c r="P91" i="5"/>
  <c r="O91" i="5"/>
  <c r="AI103" i="5" s="1"/>
  <c r="N91" i="5"/>
  <c r="M91" i="5"/>
  <c r="L91" i="5"/>
  <c r="K91" i="5"/>
  <c r="J91" i="5"/>
  <c r="I91" i="5"/>
  <c r="AC103" i="5" s="1"/>
  <c r="Y90" i="5"/>
  <c r="V90" i="5"/>
  <c r="U90" i="5"/>
  <c r="T90" i="5"/>
  <c r="S90" i="5"/>
  <c r="R90" i="5"/>
  <c r="Q90" i="5"/>
  <c r="P90" i="5"/>
  <c r="O90" i="5"/>
  <c r="N90" i="5"/>
  <c r="M90" i="5"/>
  <c r="L90" i="5"/>
  <c r="AA90" i="5" s="1"/>
  <c r="AB90" i="5" s="1"/>
  <c r="K90" i="5"/>
  <c r="J90" i="5"/>
  <c r="I90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X89" i="5" s="1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X88" i="5" s="1"/>
  <c r="I88" i="5"/>
  <c r="X87" i="5"/>
  <c r="V87" i="5"/>
  <c r="U87" i="5"/>
  <c r="T87" i="5"/>
  <c r="S87" i="5"/>
  <c r="R87" i="5"/>
  <c r="Q87" i="5"/>
  <c r="P87" i="5"/>
  <c r="Y87" i="5" s="1"/>
  <c r="O87" i="5"/>
  <c r="N87" i="5"/>
  <c r="M87" i="5"/>
  <c r="L87" i="5"/>
  <c r="K87" i="5"/>
  <c r="J87" i="5"/>
  <c r="I87" i="5"/>
  <c r="V86" i="5"/>
  <c r="U86" i="5"/>
  <c r="T86" i="5"/>
  <c r="S86" i="5"/>
  <c r="R86" i="5"/>
  <c r="Q86" i="5"/>
  <c r="P86" i="5"/>
  <c r="O86" i="5"/>
  <c r="N86" i="5"/>
  <c r="M86" i="5"/>
  <c r="L86" i="5"/>
  <c r="K86" i="5"/>
  <c r="AA86" i="5" s="1"/>
  <c r="J86" i="5"/>
  <c r="I86" i="5"/>
  <c r="V85" i="5"/>
  <c r="U85" i="5"/>
  <c r="T85" i="5"/>
  <c r="S85" i="5"/>
  <c r="R85" i="5"/>
  <c r="Q85" i="5"/>
  <c r="AK103" i="5" s="1"/>
  <c r="P85" i="5"/>
  <c r="O85" i="5"/>
  <c r="N85" i="5"/>
  <c r="M85" i="5"/>
  <c r="L85" i="5"/>
  <c r="K85" i="5"/>
  <c r="AE103" i="5" s="1"/>
  <c r="J85" i="5"/>
  <c r="I85" i="5"/>
  <c r="X85" i="5" s="1"/>
  <c r="Y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V83" i="5"/>
  <c r="U83" i="5"/>
  <c r="T83" i="5"/>
  <c r="S83" i="5"/>
  <c r="R83" i="5"/>
  <c r="Q83" i="5"/>
  <c r="P83" i="5"/>
  <c r="O83" i="5"/>
  <c r="N83" i="5"/>
  <c r="M83" i="5"/>
  <c r="L83" i="5"/>
  <c r="K83" i="5"/>
  <c r="X83" i="5" s="1"/>
  <c r="J83" i="5"/>
  <c r="I83" i="5"/>
  <c r="AR82" i="5"/>
  <c r="V82" i="5"/>
  <c r="U82" i="5"/>
  <c r="T82" i="5"/>
  <c r="S82" i="5"/>
  <c r="R82" i="5"/>
  <c r="Q82" i="5"/>
  <c r="P82" i="5"/>
  <c r="O82" i="5"/>
  <c r="N82" i="5"/>
  <c r="M82" i="5"/>
  <c r="L82" i="5"/>
  <c r="K82" i="5"/>
  <c r="X82" i="5" s="1"/>
  <c r="J82" i="5"/>
  <c r="I82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X81" i="5" s="1"/>
  <c r="X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AA80" i="5" s="1"/>
  <c r="I80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Y79" i="5" s="1"/>
  <c r="V78" i="5"/>
  <c r="U78" i="5"/>
  <c r="T78" i="5"/>
  <c r="S78" i="5"/>
  <c r="R78" i="5"/>
  <c r="Q78" i="5"/>
  <c r="P78" i="5"/>
  <c r="O78" i="5"/>
  <c r="N78" i="5"/>
  <c r="M78" i="5"/>
  <c r="Y78" i="5" s="1"/>
  <c r="L78" i="5"/>
  <c r="AA78" i="5" s="1"/>
  <c r="K78" i="5"/>
  <c r="J78" i="5"/>
  <c r="I78" i="5"/>
  <c r="V77" i="5"/>
  <c r="U77" i="5"/>
  <c r="T77" i="5"/>
  <c r="S77" i="5"/>
  <c r="R77" i="5"/>
  <c r="Q77" i="5"/>
  <c r="P77" i="5"/>
  <c r="O77" i="5"/>
  <c r="N77" i="5"/>
  <c r="M77" i="5"/>
  <c r="L77" i="5"/>
  <c r="K77" i="5"/>
  <c r="X77" i="5" s="1"/>
  <c r="J77" i="5"/>
  <c r="I77" i="5"/>
  <c r="Y77" i="5" s="1"/>
  <c r="V76" i="5"/>
  <c r="U76" i="5"/>
  <c r="T76" i="5"/>
  <c r="S76" i="5"/>
  <c r="R76" i="5"/>
  <c r="Q76" i="5"/>
  <c r="P76" i="5"/>
  <c r="O76" i="5"/>
  <c r="N76" i="5"/>
  <c r="M76" i="5"/>
  <c r="L76" i="5"/>
  <c r="AA76" i="5" s="1"/>
  <c r="K76" i="5"/>
  <c r="J76" i="5"/>
  <c r="Y76" i="5" s="1"/>
  <c r="I76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X75" i="5" s="1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Y74" i="5" s="1"/>
  <c r="X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Y72" i="5"/>
  <c r="V72" i="5"/>
  <c r="U72" i="5"/>
  <c r="T72" i="5"/>
  <c r="S72" i="5"/>
  <c r="R72" i="5"/>
  <c r="Q72" i="5"/>
  <c r="P72" i="5"/>
  <c r="O72" i="5"/>
  <c r="N72" i="5"/>
  <c r="M72" i="5"/>
  <c r="L72" i="5"/>
  <c r="X72" i="5" s="1"/>
  <c r="Z72" i="5" s="1"/>
  <c r="K72" i="5"/>
  <c r="J72" i="5"/>
  <c r="AA72" i="5" s="1"/>
  <c r="AB72" i="5" s="1"/>
  <c r="I72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X71" i="5" s="1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X70" i="5" s="1"/>
  <c r="I70" i="5"/>
  <c r="V69" i="5"/>
  <c r="U69" i="5"/>
  <c r="T69" i="5"/>
  <c r="S69" i="5"/>
  <c r="R69" i="5"/>
  <c r="Q69" i="5"/>
  <c r="P69" i="5"/>
  <c r="Y69" i="5" s="1"/>
  <c r="O69" i="5"/>
  <c r="N69" i="5"/>
  <c r="M69" i="5"/>
  <c r="L69" i="5"/>
  <c r="K69" i="5"/>
  <c r="J69" i="5"/>
  <c r="X69" i="5" s="1"/>
  <c r="Z69" i="5" s="1"/>
  <c r="I69" i="5"/>
  <c r="V68" i="5"/>
  <c r="U68" i="5"/>
  <c r="T68" i="5"/>
  <c r="S68" i="5"/>
  <c r="R68" i="5"/>
  <c r="Q68" i="5"/>
  <c r="P68" i="5"/>
  <c r="O68" i="5"/>
  <c r="N68" i="5"/>
  <c r="M68" i="5"/>
  <c r="L68" i="5"/>
  <c r="K68" i="5"/>
  <c r="AA68" i="5" s="1"/>
  <c r="J68" i="5"/>
  <c r="I68" i="5"/>
  <c r="X67" i="5"/>
  <c r="Z67" i="5" s="1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Y67" i="5" s="1"/>
  <c r="V66" i="5"/>
  <c r="U66" i="5"/>
  <c r="T66" i="5"/>
  <c r="S66" i="5"/>
  <c r="R66" i="5"/>
  <c r="Q66" i="5"/>
  <c r="P66" i="5"/>
  <c r="AJ82" i="5" s="1"/>
  <c r="O66" i="5"/>
  <c r="N66" i="5"/>
  <c r="M66" i="5"/>
  <c r="L66" i="5"/>
  <c r="K66" i="5"/>
  <c r="J66" i="5"/>
  <c r="I66" i="5"/>
  <c r="X66" i="5" s="1"/>
  <c r="V65" i="5"/>
  <c r="U65" i="5"/>
  <c r="T65" i="5"/>
  <c r="S65" i="5"/>
  <c r="R65" i="5"/>
  <c r="Q65" i="5"/>
  <c r="P65" i="5"/>
  <c r="O65" i="5"/>
  <c r="N65" i="5"/>
  <c r="M65" i="5"/>
  <c r="L65" i="5"/>
  <c r="K65" i="5"/>
  <c r="X65" i="5" s="1"/>
  <c r="Z65" i="5" s="1"/>
  <c r="J65" i="5"/>
  <c r="I65" i="5"/>
  <c r="Y65" i="5" s="1"/>
  <c r="V64" i="5"/>
  <c r="U64" i="5"/>
  <c r="T64" i="5"/>
  <c r="S64" i="5"/>
  <c r="R64" i="5"/>
  <c r="AL82" i="5" s="1"/>
  <c r="Q64" i="5"/>
  <c r="P64" i="5"/>
  <c r="O64" i="5"/>
  <c r="N64" i="5"/>
  <c r="M64" i="5"/>
  <c r="L64" i="5"/>
  <c r="K64" i="5"/>
  <c r="J64" i="5"/>
  <c r="AD82" i="5" s="1"/>
  <c r="I64" i="5"/>
  <c r="Y64" i="5" s="1"/>
  <c r="V63" i="5"/>
  <c r="AP82" i="5" s="1"/>
  <c r="U63" i="5"/>
  <c r="T63" i="5"/>
  <c r="AN82" i="5" s="1"/>
  <c r="S63" i="5"/>
  <c r="AM82" i="5" s="1"/>
  <c r="R63" i="5"/>
  <c r="Q63" i="5"/>
  <c r="P63" i="5"/>
  <c r="O63" i="5"/>
  <c r="N63" i="5"/>
  <c r="AH82" i="5" s="1"/>
  <c r="M63" i="5"/>
  <c r="L63" i="5"/>
  <c r="AF82" i="5" s="1"/>
  <c r="K63" i="5"/>
  <c r="X63" i="5" s="1"/>
  <c r="J63" i="5"/>
  <c r="I63" i="5"/>
  <c r="AR62" i="5"/>
  <c r="V62" i="5"/>
  <c r="U62" i="5"/>
  <c r="T62" i="5"/>
  <c r="S62" i="5"/>
  <c r="R62" i="5"/>
  <c r="Q62" i="5"/>
  <c r="P62" i="5"/>
  <c r="Y62" i="5" s="1"/>
  <c r="O62" i="5"/>
  <c r="N62" i="5"/>
  <c r="M62" i="5"/>
  <c r="L62" i="5"/>
  <c r="K62" i="5"/>
  <c r="X62" i="5" s="1"/>
  <c r="Z62" i="5" s="1"/>
  <c r="J62" i="5"/>
  <c r="I62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X61" i="5" s="1"/>
  <c r="Y60" i="5"/>
  <c r="V60" i="5"/>
  <c r="U60" i="5"/>
  <c r="T60" i="5"/>
  <c r="S60" i="5"/>
  <c r="R60" i="5"/>
  <c r="Q60" i="5"/>
  <c r="P60" i="5"/>
  <c r="O60" i="5"/>
  <c r="N60" i="5"/>
  <c r="M60" i="5"/>
  <c r="L60" i="5"/>
  <c r="K60" i="5"/>
  <c r="X60" i="5" s="1"/>
  <c r="Z60" i="5" s="1"/>
  <c r="J60" i="5"/>
  <c r="AA60" i="5" s="1"/>
  <c r="AB60" i="5" s="1"/>
  <c r="I60" i="5"/>
  <c r="V59" i="5"/>
  <c r="U59" i="5"/>
  <c r="T59" i="5"/>
  <c r="S59" i="5"/>
  <c r="R59" i="5"/>
  <c r="Q59" i="5"/>
  <c r="P59" i="5"/>
  <c r="O59" i="5"/>
  <c r="N59" i="5"/>
  <c r="M59" i="5"/>
  <c r="L59" i="5"/>
  <c r="K59" i="5"/>
  <c r="X59" i="5" s="1"/>
  <c r="J59" i="5"/>
  <c r="I59" i="5"/>
  <c r="AA59" i="5" s="1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AA58" i="5" s="1"/>
  <c r="AB58" i="5" s="1"/>
  <c r="I58" i="5"/>
  <c r="Y58" i="5" s="1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Y57" i="5" s="1"/>
  <c r="V56" i="5"/>
  <c r="U56" i="5"/>
  <c r="T56" i="5"/>
  <c r="S56" i="5"/>
  <c r="R56" i="5"/>
  <c r="Q56" i="5"/>
  <c r="P56" i="5"/>
  <c r="O56" i="5"/>
  <c r="N56" i="5"/>
  <c r="M56" i="5"/>
  <c r="L56" i="5"/>
  <c r="Y56" i="5" s="1"/>
  <c r="K56" i="5"/>
  <c r="J56" i="5"/>
  <c r="AA56" i="5" s="1"/>
  <c r="I56" i="5"/>
  <c r="X55" i="5"/>
  <c r="Z55" i="5" s="1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AA55" i="5" s="1"/>
  <c r="I55" i="5"/>
  <c r="Y55" i="5" s="1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Y54" i="5" s="1"/>
  <c r="I54" i="5"/>
  <c r="X54" i="5" s="1"/>
  <c r="Z54" i="5" s="1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AA53" i="5" s="1"/>
  <c r="V52" i="5"/>
  <c r="U52" i="5"/>
  <c r="T52" i="5"/>
  <c r="S52" i="5"/>
  <c r="R52" i="5"/>
  <c r="Q52" i="5"/>
  <c r="P52" i="5"/>
  <c r="Y52" i="5" s="1"/>
  <c r="O52" i="5"/>
  <c r="N52" i="5"/>
  <c r="M52" i="5"/>
  <c r="L52" i="5"/>
  <c r="K52" i="5"/>
  <c r="X52" i="5" s="1"/>
  <c r="J52" i="5"/>
  <c r="AA52" i="5" s="1"/>
  <c r="I52" i="5"/>
  <c r="V51" i="5"/>
  <c r="U51" i="5"/>
  <c r="T51" i="5"/>
  <c r="S51" i="5"/>
  <c r="R51" i="5"/>
  <c r="Q51" i="5"/>
  <c r="P51" i="5"/>
  <c r="O51" i="5"/>
  <c r="N51" i="5"/>
  <c r="M51" i="5"/>
  <c r="L51" i="5"/>
  <c r="K51" i="5"/>
  <c r="X51" i="5" s="1"/>
  <c r="J51" i="5"/>
  <c r="I51" i="5"/>
  <c r="AA51" i="5" s="1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AA50" i="5" s="1"/>
  <c r="I50" i="5"/>
  <c r="Y50" i="5" s="1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Y49" i="5" s="1"/>
  <c r="V48" i="5"/>
  <c r="U48" i="5"/>
  <c r="T48" i="5"/>
  <c r="S48" i="5"/>
  <c r="R48" i="5"/>
  <c r="Q48" i="5"/>
  <c r="P48" i="5"/>
  <c r="O48" i="5"/>
  <c r="N48" i="5"/>
  <c r="M48" i="5"/>
  <c r="L48" i="5"/>
  <c r="Y48" i="5" s="1"/>
  <c r="K48" i="5"/>
  <c r="J48" i="5"/>
  <c r="AA48" i="5" s="1"/>
  <c r="I48" i="5"/>
  <c r="X47" i="5"/>
  <c r="Z47" i="5" s="1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AA47" i="5" s="1"/>
  <c r="AB47" i="5" s="1"/>
  <c r="I47" i="5"/>
  <c r="Y47" i="5" s="1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Y46" i="5" s="1"/>
  <c r="I46" i="5"/>
  <c r="X46" i="5" s="1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AA45" i="5" s="1"/>
  <c r="V44" i="5"/>
  <c r="U44" i="5"/>
  <c r="T44" i="5"/>
  <c r="S44" i="5"/>
  <c r="R44" i="5"/>
  <c r="Q44" i="5"/>
  <c r="P44" i="5"/>
  <c r="Y44" i="5" s="1"/>
  <c r="O44" i="5"/>
  <c r="N44" i="5"/>
  <c r="M44" i="5"/>
  <c r="L44" i="5"/>
  <c r="AF62" i="5" s="1"/>
  <c r="K44" i="5"/>
  <c r="X44" i="5" s="1"/>
  <c r="J44" i="5"/>
  <c r="AA44" i="5" s="1"/>
  <c r="AB44" i="5" s="1"/>
  <c r="I44" i="5"/>
  <c r="V43" i="5"/>
  <c r="AP62" i="5" s="1"/>
  <c r="U43" i="5"/>
  <c r="T43" i="5"/>
  <c r="AN62" i="5" s="1"/>
  <c r="S43" i="5"/>
  <c r="AM62" i="5" s="1"/>
  <c r="R43" i="5"/>
  <c r="AL62" i="5" s="1"/>
  <c r="Q43" i="5"/>
  <c r="P43" i="5"/>
  <c r="O43" i="5"/>
  <c r="N43" i="5"/>
  <c r="M43" i="5"/>
  <c r="L43" i="5"/>
  <c r="K43" i="5"/>
  <c r="AE62" i="5" s="1"/>
  <c r="J43" i="5"/>
  <c r="I43" i="5"/>
  <c r="AA43" i="5" s="1"/>
  <c r="V42" i="5"/>
  <c r="U42" i="5"/>
  <c r="AO62" i="5" s="1"/>
  <c r="T42" i="5"/>
  <c r="S42" i="5"/>
  <c r="R42" i="5"/>
  <c r="Q42" i="5"/>
  <c r="AK62" i="5" s="1"/>
  <c r="P42" i="5"/>
  <c r="AJ62" i="5" s="1"/>
  <c r="O42" i="5"/>
  <c r="N42" i="5"/>
  <c r="AH62" i="5" s="1"/>
  <c r="M42" i="5"/>
  <c r="AG62" i="5" s="1"/>
  <c r="L42" i="5"/>
  <c r="K42" i="5"/>
  <c r="J42" i="5"/>
  <c r="AA42" i="5" s="1"/>
  <c r="I42" i="5"/>
  <c r="AC62" i="5" s="1"/>
  <c r="AR41" i="5"/>
  <c r="Y41" i="5"/>
  <c r="V41" i="5"/>
  <c r="U41" i="5"/>
  <c r="T41" i="5"/>
  <c r="S41" i="5"/>
  <c r="R41" i="5"/>
  <c r="Q41" i="5"/>
  <c r="P41" i="5"/>
  <c r="O41" i="5"/>
  <c r="N41" i="5"/>
  <c r="M41" i="5"/>
  <c r="L41" i="5"/>
  <c r="K41" i="5"/>
  <c r="X41" i="5" s="1"/>
  <c r="Z41" i="5" s="1"/>
  <c r="J41" i="5"/>
  <c r="AA41" i="5" s="1"/>
  <c r="AB41" i="5" s="1"/>
  <c r="I41" i="5"/>
  <c r="X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AA40" i="5" s="1"/>
  <c r="I40" i="5"/>
  <c r="Y40" i="5" s="1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AA39" i="5" s="1"/>
  <c r="I39" i="5"/>
  <c r="X39" i="5" s="1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AA38" i="5" s="1"/>
  <c r="V37" i="5"/>
  <c r="U37" i="5"/>
  <c r="T37" i="5"/>
  <c r="S37" i="5"/>
  <c r="R37" i="5"/>
  <c r="Q37" i="5"/>
  <c r="P37" i="5"/>
  <c r="Y37" i="5" s="1"/>
  <c r="O37" i="5"/>
  <c r="N37" i="5"/>
  <c r="M37" i="5"/>
  <c r="L37" i="5"/>
  <c r="K37" i="5"/>
  <c r="X37" i="5" s="1"/>
  <c r="Z37" i="5" s="1"/>
  <c r="J37" i="5"/>
  <c r="AA37" i="5" s="1"/>
  <c r="AB37" i="5" s="1"/>
  <c r="I37" i="5"/>
  <c r="V36" i="5"/>
  <c r="U36" i="5"/>
  <c r="T36" i="5"/>
  <c r="S36" i="5"/>
  <c r="R36" i="5"/>
  <c r="Q36" i="5"/>
  <c r="P36" i="5"/>
  <c r="O36" i="5"/>
  <c r="N36" i="5"/>
  <c r="M36" i="5"/>
  <c r="L36" i="5"/>
  <c r="K36" i="5"/>
  <c r="X36" i="5" s="1"/>
  <c r="J36" i="5"/>
  <c r="I36" i="5"/>
  <c r="AA36" i="5" s="1"/>
  <c r="E36" i="5"/>
  <c r="X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AA35" i="5" s="1"/>
  <c r="I35" i="5"/>
  <c r="Y35" i="5" s="1"/>
  <c r="E35" i="5"/>
  <c r="V34" i="5"/>
  <c r="U34" i="5"/>
  <c r="T34" i="5"/>
  <c r="S34" i="5"/>
  <c r="R34" i="5"/>
  <c r="Q34" i="5"/>
  <c r="P34" i="5"/>
  <c r="O34" i="5"/>
  <c r="N34" i="5"/>
  <c r="M34" i="5"/>
  <c r="L34" i="5"/>
  <c r="K34" i="5"/>
  <c r="X34" i="5" s="1"/>
  <c r="J34" i="5"/>
  <c r="I34" i="5"/>
  <c r="AA34" i="5" s="1"/>
  <c r="E34" i="5"/>
  <c r="X33" i="5"/>
  <c r="Z33" i="5" s="1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AA33" i="5" s="1"/>
  <c r="AB33" i="5" s="1"/>
  <c r="I33" i="5"/>
  <c r="Y33" i="5" s="1"/>
  <c r="E33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AA32" i="5" s="1"/>
  <c r="E32" i="5"/>
  <c r="X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AA31" i="5" s="1"/>
  <c r="I31" i="5"/>
  <c r="Y31" i="5" s="1"/>
  <c r="E31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AA30" i="5" s="1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AA29" i="5" s="1"/>
  <c r="AB29" i="5" s="1"/>
  <c r="I29" i="5"/>
  <c r="Y29" i="5" s="1"/>
  <c r="E29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Y28" i="5" s="1"/>
  <c r="I28" i="5"/>
  <c r="X28" i="5" s="1"/>
  <c r="Z28" i="5" s="1"/>
  <c r="E28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AA27" i="5" s="1"/>
  <c r="AB27" i="5" s="1"/>
  <c r="I27" i="5"/>
  <c r="Y27" i="5" s="1"/>
  <c r="E27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Y26" i="5" s="1"/>
  <c r="I26" i="5"/>
  <c r="X26" i="5" s="1"/>
  <c r="Z26" i="5" s="1"/>
  <c r="E26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AA25" i="5" s="1"/>
  <c r="AB25" i="5" s="1"/>
  <c r="I25" i="5"/>
  <c r="Y25" i="5" s="1"/>
  <c r="E25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Y24" i="5" s="1"/>
  <c r="I24" i="5"/>
  <c r="X24" i="5" s="1"/>
  <c r="Z24" i="5" s="1"/>
  <c r="V23" i="5"/>
  <c r="U23" i="5"/>
  <c r="AO41" i="5" s="1"/>
  <c r="T23" i="5"/>
  <c r="S23" i="5"/>
  <c r="R23" i="5"/>
  <c r="Q23" i="5"/>
  <c r="AK41" i="5" s="1"/>
  <c r="AM40" i="5" s="1"/>
  <c r="P23" i="5"/>
  <c r="O23" i="5"/>
  <c r="N23" i="5"/>
  <c r="M23" i="5"/>
  <c r="AG41" i="5" s="1"/>
  <c r="L23" i="5"/>
  <c r="K23" i="5"/>
  <c r="J23" i="5"/>
  <c r="I23" i="5"/>
  <c r="AA23" i="5" s="1"/>
  <c r="V22" i="5"/>
  <c r="AP41" i="5" s="1"/>
  <c r="U22" i="5"/>
  <c r="T22" i="5"/>
  <c r="AN41" i="5" s="1"/>
  <c r="S22" i="5"/>
  <c r="AM41" i="5" s="1"/>
  <c r="R22" i="5"/>
  <c r="AL41" i="5" s="1"/>
  <c r="Q22" i="5"/>
  <c r="P22" i="5"/>
  <c r="Y22" i="5" s="1"/>
  <c r="O22" i="5"/>
  <c r="AI41" i="5" s="1"/>
  <c r="N22" i="5"/>
  <c r="AH41" i="5" s="1"/>
  <c r="M22" i="5"/>
  <c r="L22" i="5"/>
  <c r="AF41" i="5" s="1"/>
  <c r="K22" i="5"/>
  <c r="X22" i="5" s="1"/>
  <c r="Z22" i="5" s="1"/>
  <c r="J22" i="5"/>
  <c r="AD41" i="5" s="1"/>
  <c r="I22" i="5"/>
  <c r="E22" i="5"/>
  <c r="AR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AA21" i="5" s="1"/>
  <c r="E21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Y20" i="5" s="1"/>
  <c r="E20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AA19" i="5" s="1"/>
  <c r="E19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Y18" i="5" s="1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AA17" i="5" s="1"/>
  <c r="I17" i="5"/>
  <c r="E17" i="5"/>
  <c r="V16" i="5"/>
  <c r="U16" i="5"/>
  <c r="T16" i="5"/>
  <c r="S16" i="5"/>
  <c r="R16" i="5"/>
  <c r="Q16" i="5"/>
  <c r="P16" i="5"/>
  <c r="Y16" i="5" s="1"/>
  <c r="O16" i="5"/>
  <c r="N16" i="5"/>
  <c r="M16" i="5"/>
  <c r="L16" i="5"/>
  <c r="X16" i="5" s="1"/>
  <c r="K16" i="5"/>
  <c r="J16" i="5"/>
  <c r="AA16" i="5" s="1"/>
  <c r="I16" i="5"/>
  <c r="E16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AA15" i="5" s="1"/>
  <c r="I15" i="5"/>
  <c r="E15" i="5"/>
  <c r="V14" i="5"/>
  <c r="U14" i="5"/>
  <c r="T14" i="5"/>
  <c r="S14" i="5"/>
  <c r="R14" i="5"/>
  <c r="Q14" i="5"/>
  <c r="P14" i="5"/>
  <c r="AJ21" i="5" s="1"/>
  <c r="O14" i="5"/>
  <c r="N14" i="5"/>
  <c r="M14" i="5"/>
  <c r="L14" i="5"/>
  <c r="X14" i="5" s="1"/>
  <c r="K14" i="5"/>
  <c r="J14" i="5"/>
  <c r="AA14" i="5" s="1"/>
  <c r="I14" i="5"/>
  <c r="E14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AA13" i="5" s="1"/>
  <c r="I13" i="5"/>
  <c r="X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AA12" i="5" s="1"/>
  <c r="I12" i="5"/>
  <c r="Y12" i="5" s="1"/>
  <c r="AA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Y11" i="5" s="1"/>
  <c r="I11" i="5"/>
  <c r="X11" i="5" s="1"/>
  <c r="E11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AA10" i="5" s="1"/>
  <c r="I10" i="5"/>
  <c r="Y10" i="5" s="1"/>
  <c r="E10" i="5"/>
  <c r="V9" i="5"/>
  <c r="U9" i="5"/>
  <c r="T9" i="5"/>
  <c r="S9" i="5"/>
  <c r="R9" i="5"/>
  <c r="Q9" i="5"/>
  <c r="P9" i="5"/>
  <c r="O9" i="5"/>
  <c r="N9" i="5"/>
  <c r="M9" i="5"/>
  <c r="L9" i="5"/>
  <c r="K9" i="5"/>
  <c r="J9" i="5"/>
  <c r="Y9" i="5" s="1"/>
  <c r="I9" i="5"/>
  <c r="X9" i="5" s="1"/>
  <c r="E9" i="5"/>
  <c r="V8" i="5"/>
  <c r="U8" i="5"/>
  <c r="T8" i="5"/>
  <c r="S8" i="5"/>
  <c r="R8" i="5"/>
  <c r="Q8" i="5"/>
  <c r="P8" i="5"/>
  <c r="O8" i="5"/>
  <c r="N8" i="5"/>
  <c r="M8" i="5"/>
  <c r="L8" i="5"/>
  <c r="K8" i="5"/>
  <c r="J8" i="5"/>
  <c r="AA8" i="5" s="1"/>
  <c r="I8" i="5"/>
  <c r="Y8" i="5" s="1"/>
  <c r="E8" i="5"/>
  <c r="V7" i="5"/>
  <c r="U7" i="5"/>
  <c r="T7" i="5"/>
  <c r="S7" i="5"/>
  <c r="R7" i="5"/>
  <c r="Q7" i="5"/>
  <c r="P7" i="5"/>
  <c r="O7" i="5"/>
  <c r="N7" i="5"/>
  <c r="M7" i="5"/>
  <c r="L7" i="5"/>
  <c r="K7" i="5"/>
  <c r="J7" i="5"/>
  <c r="Y7" i="5" s="1"/>
  <c r="I7" i="5"/>
  <c r="X7" i="5" s="1"/>
  <c r="E7" i="5"/>
  <c r="V6" i="5"/>
  <c r="AP21" i="5" s="1"/>
  <c r="U6" i="5"/>
  <c r="T6" i="5"/>
  <c r="S6" i="5"/>
  <c r="R6" i="5"/>
  <c r="Q6" i="5"/>
  <c r="P6" i="5"/>
  <c r="O6" i="5"/>
  <c r="N6" i="5"/>
  <c r="AH21" i="5" s="1"/>
  <c r="M6" i="5"/>
  <c r="L6" i="5"/>
  <c r="K6" i="5"/>
  <c r="J6" i="5"/>
  <c r="AA6" i="5" s="1"/>
  <c r="I6" i="5"/>
  <c r="Y6" i="5" s="1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Y5" i="5" s="1"/>
  <c r="E5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AA4" i="5" s="1"/>
  <c r="E4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Y3" i="5" s="1"/>
  <c r="E3" i="5"/>
  <c r="V2" i="5"/>
  <c r="U2" i="5"/>
  <c r="AO21" i="5" s="1"/>
  <c r="T2" i="5"/>
  <c r="AN21" i="5" s="1"/>
  <c r="S2" i="5"/>
  <c r="AM21" i="5" s="1"/>
  <c r="R2" i="5"/>
  <c r="AL21" i="5" s="1"/>
  <c r="Q2" i="5"/>
  <c r="AK21" i="5" s="1"/>
  <c r="P2" i="5"/>
  <c r="O2" i="5"/>
  <c r="AI21" i="5" s="1"/>
  <c r="N2" i="5"/>
  <c r="M2" i="5"/>
  <c r="AG21" i="5" s="1"/>
  <c r="L2" i="5"/>
  <c r="AF21" i="5" s="1"/>
  <c r="K2" i="5"/>
  <c r="AE21" i="5" s="1"/>
  <c r="J2" i="5"/>
  <c r="AD21" i="5" s="1"/>
  <c r="I2" i="5"/>
  <c r="AA2" i="5" s="1"/>
  <c r="Z7" i="5" l="1"/>
  <c r="AB8" i="5"/>
  <c r="AB16" i="5"/>
  <c r="Z44" i="5"/>
  <c r="AB48" i="5"/>
  <c r="AB52" i="5"/>
  <c r="AB76" i="5"/>
  <c r="Z87" i="5"/>
  <c r="Z12" i="5"/>
  <c r="AB21" i="5"/>
  <c r="Z35" i="5"/>
  <c r="Z40" i="5"/>
  <c r="Z52" i="5"/>
  <c r="AB56" i="5"/>
  <c r="AB92" i="5"/>
  <c r="AB38" i="5"/>
  <c r="AB6" i="5"/>
  <c r="AB11" i="5"/>
  <c r="AB14" i="5"/>
  <c r="Z16" i="5"/>
  <c r="AM61" i="5"/>
  <c r="Z46" i="5"/>
  <c r="AB55" i="5"/>
  <c r="Z97" i="5"/>
  <c r="AI40" i="5"/>
  <c r="Z31" i="5"/>
  <c r="Z51" i="5"/>
  <c r="AB13" i="5"/>
  <c r="Z11" i="5"/>
  <c r="AB12" i="5"/>
  <c r="AO40" i="5"/>
  <c r="AB35" i="5"/>
  <c r="AB40" i="5"/>
  <c r="AB45" i="5"/>
  <c r="AB50" i="5"/>
  <c r="AB78" i="5"/>
  <c r="AF102" i="5"/>
  <c r="Z77" i="5"/>
  <c r="Z107" i="5"/>
  <c r="Z9" i="5"/>
  <c r="AB10" i="5"/>
  <c r="AB31" i="5"/>
  <c r="AB39" i="5"/>
  <c r="AB86" i="5"/>
  <c r="AA54" i="5"/>
  <c r="AB54" i="5" s="1"/>
  <c r="Z116" i="5"/>
  <c r="AA185" i="5"/>
  <c r="Y185" i="5"/>
  <c r="X483" i="5"/>
  <c r="AA483" i="5"/>
  <c r="W483" i="5"/>
  <c r="AA3" i="5"/>
  <c r="AB3" i="5" s="1"/>
  <c r="AA5" i="5"/>
  <c r="AB5" i="5" s="1"/>
  <c r="X6" i="5"/>
  <c r="Z6" i="5" s="1"/>
  <c r="X8" i="5"/>
  <c r="Z8" i="5" s="1"/>
  <c r="X10" i="5"/>
  <c r="Z10" i="5" s="1"/>
  <c r="AA18" i="5"/>
  <c r="AB18" i="5" s="1"/>
  <c r="AA20" i="5"/>
  <c r="AB20" i="5" s="1"/>
  <c r="X25" i="5"/>
  <c r="Z25" i="5" s="1"/>
  <c r="X27" i="5"/>
  <c r="Z27" i="5" s="1"/>
  <c r="X29" i="5"/>
  <c r="Z29" i="5" s="1"/>
  <c r="AI62" i="5"/>
  <c r="AI61" i="5" s="1"/>
  <c r="X42" i="5"/>
  <c r="AA49" i="5"/>
  <c r="AB49" i="5" s="1"/>
  <c r="X50" i="5"/>
  <c r="Z50" i="5" s="1"/>
  <c r="AA57" i="5"/>
  <c r="AB57" i="5" s="1"/>
  <c r="X58" i="5"/>
  <c r="Z58" i="5" s="1"/>
  <c r="AA62" i="5"/>
  <c r="AB62" i="5" s="1"/>
  <c r="AC82" i="5"/>
  <c r="Y63" i="5"/>
  <c r="Z63" i="5" s="1"/>
  <c r="AK82" i="5"/>
  <c r="AM81" i="5" s="1"/>
  <c r="AA63" i="5"/>
  <c r="X64" i="5"/>
  <c r="Z64" i="5" s="1"/>
  <c r="X78" i="5"/>
  <c r="Z78" i="5" s="1"/>
  <c r="Y80" i="5"/>
  <c r="AB80" i="5" s="1"/>
  <c r="AA83" i="5"/>
  <c r="AB83" i="5" s="1"/>
  <c r="Y83" i="5"/>
  <c r="Z83" i="5" s="1"/>
  <c r="AJ103" i="5"/>
  <c r="X90" i="5"/>
  <c r="Z90" i="5" s="1"/>
  <c r="X92" i="5"/>
  <c r="Z92" i="5" s="1"/>
  <c r="AA93" i="5"/>
  <c r="Y93" i="5"/>
  <c r="Z93" i="5" s="1"/>
  <c r="AA94" i="5"/>
  <c r="AB94" i="5" s="1"/>
  <c r="Y96" i="5"/>
  <c r="Z96" i="5" s="1"/>
  <c r="AJ123" i="5"/>
  <c r="AA107" i="5"/>
  <c r="AB107" i="5" s="1"/>
  <c r="Y107" i="5"/>
  <c r="X129" i="5"/>
  <c r="Y129" i="5"/>
  <c r="Y134" i="5"/>
  <c r="X134" i="5"/>
  <c r="Z134" i="5" s="1"/>
  <c r="Y135" i="5"/>
  <c r="Y141" i="5"/>
  <c r="Z148" i="5"/>
  <c r="Z156" i="5"/>
  <c r="Z163" i="5"/>
  <c r="AA200" i="5"/>
  <c r="AB200" i="5" s="1"/>
  <c r="Y200" i="5"/>
  <c r="Z235" i="5"/>
  <c r="Y121" i="5"/>
  <c r="X121" i="5"/>
  <c r="Z121" i="5" s="1"/>
  <c r="AA121" i="5"/>
  <c r="AA147" i="5"/>
  <c r="Y147" i="5"/>
  <c r="X147" i="5"/>
  <c r="AB171" i="5"/>
  <c r="X2" i="5"/>
  <c r="Z2" i="5" s="1"/>
  <c r="X4" i="5"/>
  <c r="X19" i="5"/>
  <c r="AA22" i="5"/>
  <c r="AB22" i="5" s="1"/>
  <c r="X23" i="5"/>
  <c r="X38" i="5"/>
  <c r="Y42" i="5"/>
  <c r="AB42" i="5" s="1"/>
  <c r="X45" i="5"/>
  <c r="Z45" i="5" s="1"/>
  <c r="X53" i="5"/>
  <c r="Z53" i="5" s="1"/>
  <c r="AA67" i="5"/>
  <c r="AB67" i="5" s="1"/>
  <c r="Y68" i="5"/>
  <c r="AB68" i="5" s="1"/>
  <c r="AA73" i="5"/>
  <c r="Y73" i="5"/>
  <c r="Z73" i="5" s="1"/>
  <c r="X84" i="5"/>
  <c r="Z84" i="5" s="1"/>
  <c r="AA84" i="5"/>
  <c r="AB84" i="5" s="1"/>
  <c r="Y86" i="5"/>
  <c r="Y95" i="5"/>
  <c r="Z95" i="5" s="1"/>
  <c r="AA95" i="5"/>
  <c r="AA96" i="5"/>
  <c r="AB96" i="5" s="1"/>
  <c r="Y100" i="5"/>
  <c r="AB100" i="5" s="1"/>
  <c r="Y102" i="5"/>
  <c r="AB102" i="5" s="1"/>
  <c r="AC123" i="5"/>
  <c r="Y105" i="5"/>
  <c r="Z105" i="5" s="1"/>
  <c r="AA105" i="5"/>
  <c r="X108" i="5"/>
  <c r="Z108" i="5" s="1"/>
  <c r="AF201" i="5"/>
  <c r="AB127" i="5"/>
  <c r="AA135" i="5"/>
  <c r="AB135" i="5" s="1"/>
  <c r="Z144" i="5"/>
  <c r="Y161" i="5"/>
  <c r="Y14" i="5"/>
  <c r="Z14" i="5" s="1"/>
  <c r="AA24" i="5"/>
  <c r="AB24" i="5" s="1"/>
  <c r="AA26" i="5"/>
  <c r="AB26" i="5" s="1"/>
  <c r="Z80" i="5"/>
  <c r="AE82" i="5"/>
  <c r="AA109" i="5"/>
  <c r="AB109" i="5" s="1"/>
  <c r="Y109" i="5"/>
  <c r="X109" i="5"/>
  <c r="Z109" i="5" s="1"/>
  <c r="Y2" i="5"/>
  <c r="AB2" i="5" s="1"/>
  <c r="Y4" i="5"/>
  <c r="AB4" i="5" s="1"/>
  <c r="X13" i="5"/>
  <c r="X15" i="5"/>
  <c r="Z15" i="5" s="1"/>
  <c r="X17" i="5"/>
  <c r="Y19" i="5"/>
  <c r="AB19" i="5" s="1"/>
  <c r="AF20" i="5"/>
  <c r="Y23" i="5"/>
  <c r="AB23" i="5" s="1"/>
  <c r="Y38" i="5"/>
  <c r="AJ41" i="5"/>
  <c r="Y45" i="5"/>
  <c r="X48" i="5"/>
  <c r="Z48" i="5" s="1"/>
  <c r="Y53" i="5"/>
  <c r="AB53" i="5" s="1"/>
  <c r="X56" i="5"/>
  <c r="Z56" i="5" s="1"/>
  <c r="X74" i="5"/>
  <c r="Z74" i="5" s="1"/>
  <c r="AA74" i="5"/>
  <c r="AB74" i="5" s="1"/>
  <c r="AA81" i="5"/>
  <c r="Y81" i="5"/>
  <c r="Z81" i="5" s="1"/>
  <c r="AD103" i="5"/>
  <c r="AL103" i="5"/>
  <c r="AM102" i="5" s="1"/>
  <c r="AA85" i="5"/>
  <c r="Y85" i="5"/>
  <c r="Z85" i="5" s="1"/>
  <c r="Z94" i="5"/>
  <c r="AA97" i="5"/>
  <c r="AB97" i="5" s="1"/>
  <c r="Y97" i="5"/>
  <c r="AD123" i="5"/>
  <c r="X104" i="5"/>
  <c r="Z104" i="5" s="1"/>
  <c r="AL123" i="5"/>
  <c r="Y106" i="5"/>
  <c r="AB106" i="5" s="1"/>
  <c r="X106" i="5"/>
  <c r="Z106" i="5" s="1"/>
  <c r="Y113" i="5"/>
  <c r="X113" i="5"/>
  <c r="Z113" i="5" s="1"/>
  <c r="AA113" i="5"/>
  <c r="AB113" i="5" s="1"/>
  <c r="AB120" i="5"/>
  <c r="AH201" i="5"/>
  <c r="AP201" i="5"/>
  <c r="Y133" i="5"/>
  <c r="AB143" i="5"/>
  <c r="Y152" i="5"/>
  <c r="AA157" i="5"/>
  <c r="AB157" i="5" s="1"/>
  <c r="AA9" i="5"/>
  <c r="AB9" i="5" s="1"/>
  <c r="AA28" i="5"/>
  <c r="AB28" i="5" s="1"/>
  <c r="AA46" i="5"/>
  <c r="AB46" i="5" s="1"/>
  <c r="AA66" i="5"/>
  <c r="Y13" i="5"/>
  <c r="AI20" i="5"/>
  <c r="X21" i="5"/>
  <c r="Z21" i="5" s="1"/>
  <c r="AC41" i="5"/>
  <c r="X43" i="5"/>
  <c r="Y61" i="5"/>
  <c r="Z61" i="5" s="1"/>
  <c r="AA61" i="5"/>
  <c r="AB61" i="5" s="1"/>
  <c r="AD62" i="5"/>
  <c r="AF61" i="5" s="1"/>
  <c r="AA64" i="5"/>
  <c r="AB64" i="5" s="1"/>
  <c r="AA75" i="5"/>
  <c r="Y75" i="5"/>
  <c r="Z75" i="5" s="1"/>
  <c r="AA99" i="5"/>
  <c r="AB99" i="5" s="1"/>
  <c r="Y99" i="5"/>
  <c r="X99" i="5"/>
  <c r="Z99" i="5" s="1"/>
  <c r="Z100" i="5"/>
  <c r="AA101" i="5"/>
  <c r="AB101" i="5" s="1"/>
  <c r="Z138" i="5"/>
  <c r="Z139" i="5"/>
  <c r="Y160" i="5"/>
  <c r="AA176" i="5"/>
  <c r="AB176" i="5" s="1"/>
  <c r="Y176" i="5"/>
  <c r="X176" i="5"/>
  <c r="Z176" i="5" s="1"/>
  <c r="X187" i="5"/>
  <c r="Z187" i="5" s="1"/>
  <c r="AA187" i="5"/>
  <c r="Y187" i="5"/>
  <c r="AB191" i="5"/>
  <c r="AB269" i="5"/>
  <c r="Y270" i="5"/>
  <c r="AA270" i="5"/>
  <c r="AB270" i="5" s="1"/>
  <c r="AA7" i="5"/>
  <c r="AB7" i="5" s="1"/>
  <c r="AA79" i="5"/>
  <c r="AB79" i="5" s="1"/>
  <c r="AA91" i="5"/>
  <c r="AB91" i="5" s="1"/>
  <c r="Y91" i="5"/>
  <c r="AB189" i="5"/>
  <c r="Y15" i="5"/>
  <c r="AB15" i="5" s="1"/>
  <c r="Y17" i="5"/>
  <c r="AB17" i="5" s="1"/>
  <c r="X30" i="5"/>
  <c r="X32" i="5"/>
  <c r="Z32" i="5" s="1"/>
  <c r="Y21" i="5"/>
  <c r="Y30" i="5"/>
  <c r="AB30" i="5" s="1"/>
  <c r="Y32" i="5"/>
  <c r="AB32" i="5" s="1"/>
  <c r="Y34" i="5"/>
  <c r="Z34" i="5" s="1"/>
  <c r="Y36" i="5"/>
  <c r="AB36" i="5" s="1"/>
  <c r="Y43" i="5"/>
  <c r="AB43" i="5" s="1"/>
  <c r="Y51" i="5"/>
  <c r="AB51" i="5" s="1"/>
  <c r="Y59" i="5"/>
  <c r="AB59" i="5" s="1"/>
  <c r="AG82" i="5"/>
  <c r="AO82" i="5"/>
  <c r="X68" i="5"/>
  <c r="AA69" i="5"/>
  <c r="AB69" i="5" s="1"/>
  <c r="Y70" i="5"/>
  <c r="Z70" i="5" s="1"/>
  <c r="AF103" i="5"/>
  <c r="AN103" i="5"/>
  <c r="X86" i="5"/>
  <c r="Z86" i="5" s="1"/>
  <c r="AA87" i="5"/>
  <c r="AB87" i="5" s="1"/>
  <c r="Y88" i="5"/>
  <c r="Z88" i="5" s="1"/>
  <c r="X98" i="5"/>
  <c r="Z98" i="5" s="1"/>
  <c r="X102" i="5"/>
  <c r="Z102" i="5" s="1"/>
  <c r="AF123" i="5"/>
  <c r="AN123" i="5"/>
  <c r="AA110" i="5"/>
  <c r="AB110" i="5" s="1"/>
  <c r="Z128" i="5"/>
  <c r="Z164" i="5"/>
  <c r="Y171" i="5"/>
  <c r="X190" i="5"/>
  <c r="Z190" i="5" s="1"/>
  <c r="X5" i="5"/>
  <c r="Z5" i="5" s="1"/>
  <c r="Y39" i="5"/>
  <c r="Z39" i="5" s="1"/>
  <c r="AE41" i="5"/>
  <c r="X49" i="5"/>
  <c r="Z49" i="5" s="1"/>
  <c r="X57" i="5"/>
  <c r="Z57" i="5" s="1"/>
  <c r="AA65" i="5"/>
  <c r="AB65" i="5" s="1"/>
  <c r="Y66" i="5"/>
  <c r="Z66" i="5" s="1"/>
  <c r="AA70" i="5"/>
  <c r="AB70" i="5" s="1"/>
  <c r="X76" i="5"/>
  <c r="Z76" i="5" s="1"/>
  <c r="AA77" i="5"/>
  <c r="AB77" i="5" s="1"/>
  <c r="X79" i="5"/>
  <c r="Z79" i="5" s="1"/>
  <c r="AA82" i="5"/>
  <c r="Y82" i="5"/>
  <c r="Z82" i="5" s="1"/>
  <c r="AP103" i="5"/>
  <c r="AA88" i="5"/>
  <c r="AB88" i="5" s="1"/>
  <c r="X91" i="5"/>
  <c r="Z91" i="5" s="1"/>
  <c r="Y103" i="5"/>
  <c r="AB103" i="5" s="1"/>
  <c r="X103" i="5"/>
  <c r="AA111" i="5"/>
  <c r="AA112" i="5"/>
  <c r="AB112" i="5" s="1"/>
  <c r="Z135" i="5"/>
  <c r="AA154" i="5"/>
  <c r="AB154" i="5" s="1"/>
  <c r="X154" i="5"/>
  <c r="X3" i="5"/>
  <c r="Z3" i="5" s="1"/>
  <c r="X18" i="5"/>
  <c r="Z18" i="5" s="1"/>
  <c r="X20" i="5"/>
  <c r="Z20" i="5" s="1"/>
  <c r="AI82" i="5"/>
  <c r="Y71" i="5"/>
  <c r="Z71" i="5" s="1"/>
  <c r="AA71" i="5"/>
  <c r="AH103" i="5"/>
  <c r="AG103" i="5"/>
  <c r="AO103" i="5"/>
  <c r="AA89" i="5"/>
  <c r="Y89" i="5"/>
  <c r="Z89" i="5" s="1"/>
  <c r="AH123" i="5"/>
  <c r="AP123" i="5"/>
  <c r="X110" i="5"/>
  <c r="Z110" i="5" s="1"/>
  <c r="Z124" i="5"/>
  <c r="AL201" i="5"/>
  <c r="AB129" i="5"/>
  <c r="X132" i="5"/>
  <c r="Z132" i="5" s="1"/>
  <c r="AB134" i="5"/>
  <c r="Y136" i="5"/>
  <c r="Z153" i="5"/>
  <c r="AA174" i="5"/>
  <c r="Y174" i="5"/>
  <c r="X174" i="5"/>
  <c r="Y180" i="5"/>
  <c r="AA180" i="5"/>
  <c r="X180" i="5"/>
  <c r="Z249" i="5"/>
  <c r="Y101" i="5"/>
  <c r="Z101" i="5" s="1"/>
  <c r="AG123" i="5"/>
  <c r="AI122" i="5" s="1"/>
  <c r="AO123" i="5"/>
  <c r="Y111" i="5"/>
  <c r="Z111" i="5" s="1"/>
  <c r="X114" i="5"/>
  <c r="Y119" i="5"/>
  <c r="Z119" i="5" s="1"/>
  <c r="X122" i="5"/>
  <c r="Y123" i="5"/>
  <c r="Z123" i="5" s="1"/>
  <c r="AA123" i="5"/>
  <c r="AE201" i="5"/>
  <c r="AM201" i="5"/>
  <c r="X125" i="5"/>
  <c r="Z125" i="5" s="1"/>
  <c r="AA125" i="5"/>
  <c r="AB125" i="5" s="1"/>
  <c r="Y130" i="5"/>
  <c r="Z130" i="5" s="1"/>
  <c r="AA130" i="5"/>
  <c r="X131" i="5"/>
  <c r="Z131" i="5" s="1"/>
  <c r="AA139" i="5"/>
  <c r="AB139" i="5" s="1"/>
  <c r="X140" i="5"/>
  <c r="Z140" i="5" s="1"/>
  <c r="AA148" i="5"/>
  <c r="AB148" i="5" s="1"/>
  <c r="AA163" i="5"/>
  <c r="AB163" i="5" s="1"/>
  <c r="AA166" i="5"/>
  <c r="Y166" i="5"/>
  <c r="Z166" i="5" s="1"/>
  <c r="AA168" i="5"/>
  <c r="Y168" i="5"/>
  <c r="X168" i="5"/>
  <c r="X169" i="5"/>
  <c r="Z169" i="5" s="1"/>
  <c r="Y170" i="5"/>
  <c r="Y172" i="5"/>
  <c r="Z172" i="5" s="1"/>
  <c r="AA172" i="5"/>
  <c r="Y173" i="5"/>
  <c r="AB173" i="5" s="1"/>
  <c r="AA178" i="5"/>
  <c r="AB178" i="5" s="1"/>
  <c r="Z179" i="5"/>
  <c r="AA183" i="5"/>
  <c r="AB183" i="5" s="1"/>
  <c r="X191" i="5"/>
  <c r="Z191" i="5" s="1"/>
  <c r="Y202" i="5"/>
  <c r="AA206" i="5"/>
  <c r="AB206" i="5" s="1"/>
  <c r="Z220" i="5"/>
  <c r="Z239" i="5"/>
  <c r="AA108" i="5"/>
  <c r="AB108" i="5" s="1"/>
  <c r="Y114" i="5"/>
  <c r="AB114" i="5" s="1"/>
  <c r="AA116" i="5"/>
  <c r="AB116" i="5" s="1"/>
  <c r="X117" i="5"/>
  <c r="Y122" i="5"/>
  <c r="AB122" i="5" s="1"/>
  <c r="AN201" i="5"/>
  <c r="Y126" i="5"/>
  <c r="Z126" i="5" s="1"/>
  <c r="AA126" i="5"/>
  <c r="X127" i="5"/>
  <c r="Z127" i="5" s="1"/>
  <c r="Y131" i="5"/>
  <c r="AB131" i="5" s="1"/>
  <c r="X136" i="5"/>
  <c r="Z136" i="5" s="1"/>
  <c r="AA144" i="5"/>
  <c r="AB144" i="5" s="1"/>
  <c r="Y145" i="5"/>
  <c r="Z145" i="5" s="1"/>
  <c r="Y149" i="5"/>
  <c r="AB149" i="5" s="1"/>
  <c r="X149" i="5"/>
  <c r="Z149" i="5" s="1"/>
  <c r="Y150" i="5"/>
  <c r="Z150" i="5" s="1"/>
  <c r="AA150" i="5"/>
  <c r="AB150" i="5" s="1"/>
  <c r="X151" i="5"/>
  <c r="Z151" i="5" s="1"/>
  <c r="AA156" i="5"/>
  <c r="AB156" i="5" s="1"/>
  <c r="Y164" i="5"/>
  <c r="AA164" i="5"/>
  <c r="AB164" i="5" s="1"/>
  <c r="Y165" i="5"/>
  <c r="AB165" i="5" s="1"/>
  <c r="AA170" i="5"/>
  <c r="AB170" i="5" s="1"/>
  <c r="X171" i="5"/>
  <c r="Z171" i="5" s="1"/>
  <c r="AA175" i="5"/>
  <c r="AB175" i="5" s="1"/>
  <c r="Z183" i="5"/>
  <c r="Y201" i="5"/>
  <c r="Z201" i="5" s="1"/>
  <c r="AA201" i="5"/>
  <c r="AD201" i="5"/>
  <c r="AD281" i="5"/>
  <c r="AA202" i="5"/>
  <c r="AB202" i="5" s="1"/>
  <c r="AL281" i="5"/>
  <c r="Y207" i="5"/>
  <c r="Z207" i="5" s="1"/>
  <c r="AA208" i="5"/>
  <c r="AB208" i="5" s="1"/>
  <c r="Y212" i="5"/>
  <c r="AB212" i="5" s="1"/>
  <c r="X212" i="5"/>
  <c r="X218" i="5"/>
  <c r="Z218" i="5" s="1"/>
  <c r="AA218" i="5"/>
  <c r="Y218" i="5"/>
  <c r="Y227" i="5"/>
  <c r="AB227" i="5" s="1"/>
  <c r="X227" i="5"/>
  <c r="AA228" i="5"/>
  <c r="AB228" i="5" s="1"/>
  <c r="Y234" i="5"/>
  <c r="AB234" i="5" s="1"/>
  <c r="Y238" i="5"/>
  <c r="X252" i="5"/>
  <c r="AA252" i="5"/>
  <c r="Y252" i="5"/>
  <c r="X112" i="5"/>
  <c r="Z112" i="5" s="1"/>
  <c r="Y117" i="5"/>
  <c r="AB117" i="5" s="1"/>
  <c r="X120" i="5"/>
  <c r="AG201" i="5"/>
  <c r="AO201" i="5"/>
  <c r="AA140" i="5"/>
  <c r="AB140" i="5" s="1"/>
  <c r="Y157" i="5"/>
  <c r="X157" i="5"/>
  <c r="Z157" i="5" s="1"/>
  <c r="Y158" i="5"/>
  <c r="Z158" i="5" s="1"/>
  <c r="AA158" i="5"/>
  <c r="AB158" i="5" s="1"/>
  <c r="AA167" i="5"/>
  <c r="AB167" i="5" s="1"/>
  <c r="X175" i="5"/>
  <c r="Z175" i="5" s="1"/>
  <c r="X206" i="5"/>
  <c r="Z206" i="5" s="1"/>
  <c r="AA207" i="5"/>
  <c r="AA232" i="5"/>
  <c r="AB232" i="5" s="1"/>
  <c r="AA241" i="5"/>
  <c r="AB241" i="5" s="1"/>
  <c r="Y241" i="5"/>
  <c r="X241" i="5"/>
  <c r="Z241" i="5" s="1"/>
  <c r="AB248" i="5"/>
  <c r="AB277" i="5"/>
  <c r="Y278" i="5"/>
  <c r="AA278" i="5"/>
  <c r="AB278" i="5" s="1"/>
  <c r="Y310" i="5"/>
  <c r="AA310" i="5"/>
  <c r="AB310" i="5" s="1"/>
  <c r="Y120" i="5"/>
  <c r="AA136" i="5"/>
  <c r="AB136" i="5" s="1"/>
  <c r="AA145" i="5"/>
  <c r="Y153" i="5"/>
  <c r="Z167" i="5"/>
  <c r="AB197" i="5"/>
  <c r="AA255" i="5"/>
  <c r="Y255" i="5"/>
  <c r="X255" i="5"/>
  <c r="Y334" i="5"/>
  <c r="AA334" i="5"/>
  <c r="AK123" i="5"/>
  <c r="Y115" i="5"/>
  <c r="AB115" i="5" s="1"/>
  <c r="AI201" i="5"/>
  <c r="AA132" i="5"/>
  <c r="AB132" i="5" s="1"/>
  <c r="X141" i="5"/>
  <c r="AA141" i="5"/>
  <c r="Y146" i="5"/>
  <c r="Z146" i="5" s="1"/>
  <c r="AA146" i="5"/>
  <c r="AA151" i="5"/>
  <c r="AB151" i="5" s="1"/>
  <c r="AA152" i="5"/>
  <c r="AB152" i="5" s="1"/>
  <c r="X152" i="5"/>
  <c r="Z152" i="5" s="1"/>
  <c r="AA195" i="5"/>
  <c r="AB195" i="5" s="1"/>
  <c r="AJ281" i="5"/>
  <c r="AA205" i="5"/>
  <c r="Z217" i="5"/>
  <c r="Z261" i="5"/>
  <c r="AJ201" i="5"/>
  <c r="Y124" i="5"/>
  <c r="AA128" i="5"/>
  <c r="AB128" i="5" s="1"/>
  <c r="AA137" i="5"/>
  <c r="AB137" i="5" s="1"/>
  <c r="Y142" i="5"/>
  <c r="Z142" i="5" s="1"/>
  <c r="AA142" i="5"/>
  <c r="Z143" i="5"/>
  <c r="AA153" i="5"/>
  <c r="Z155" i="5"/>
  <c r="AA159" i="5"/>
  <c r="AB159" i="5" s="1"/>
  <c r="AA160" i="5"/>
  <c r="AB160" i="5" s="1"/>
  <c r="X160" i="5"/>
  <c r="Z160" i="5" s="1"/>
  <c r="Z162" i="5"/>
  <c r="Z178" i="5"/>
  <c r="AB181" i="5"/>
  <c r="AA190" i="5"/>
  <c r="Y190" i="5"/>
  <c r="AA192" i="5"/>
  <c r="Y192" i="5"/>
  <c r="X192" i="5"/>
  <c r="Y194" i="5"/>
  <c r="Z194" i="5" s="1"/>
  <c r="Y196" i="5"/>
  <c r="Z196" i="5" s="1"/>
  <c r="AA196" i="5"/>
  <c r="AB196" i="5" s="1"/>
  <c r="Y225" i="5"/>
  <c r="Z225" i="5" s="1"/>
  <c r="AA240" i="5"/>
  <c r="AB240" i="5" s="1"/>
  <c r="Y240" i="5"/>
  <c r="Z284" i="5"/>
  <c r="AC201" i="5"/>
  <c r="AA124" i="5"/>
  <c r="AK201" i="5"/>
  <c r="AM200" i="5" s="1"/>
  <c r="X133" i="5"/>
  <c r="Z133" i="5" s="1"/>
  <c r="AA133" i="5"/>
  <c r="AB133" i="5" s="1"/>
  <c r="Y138" i="5"/>
  <c r="AA138" i="5"/>
  <c r="AB138" i="5" s="1"/>
  <c r="Y154" i="5"/>
  <c r="X161" i="5"/>
  <c r="Z161" i="5" s="1"/>
  <c r="AA161" i="5"/>
  <c r="AB161" i="5" s="1"/>
  <c r="Z170" i="5"/>
  <c r="AA182" i="5"/>
  <c r="Y182" i="5"/>
  <c r="Z182" i="5" s="1"/>
  <c r="AA184" i="5"/>
  <c r="Y184" i="5"/>
  <c r="X184" i="5"/>
  <c r="X185" i="5"/>
  <c r="Y188" i="5"/>
  <c r="Z188" i="5" s="1"/>
  <c r="AA188" i="5"/>
  <c r="AB188" i="5" s="1"/>
  <c r="Y189" i="5"/>
  <c r="AA194" i="5"/>
  <c r="Z195" i="5"/>
  <c r="Y199" i="5"/>
  <c r="AB199" i="5" s="1"/>
  <c r="X200" i="5"/>
  <c r="Z200" i="5" s="1"/>
  <c r="AB204" i="5"/>
  <c r="Y209" i="5"/>
  <c r="X209" i="5"/>
  <c r="Z209" i="5" s="1"/>
  <c r="AA209" i="5"/>
  <c r="AB209" i="5" s="1"/>
  <c r="AB210" i="5"/>
  <c r="X219" i="5"/>
  <c r="AB220" i="5"/>
  <c r="AB226" i="5"/>
  <c r="Z228" i="5"/>
  <c r="AB246" i="5"/>
  <c r="AB283" i="5"/>
  <c r="Y321" i="5"/>
  <c r="X321" i="5"/>
  <c r="AA321" i="5"/>
  <c r="AB321" i="5" s="1"/>
  <c r="X165" i="5"/>
  <c r="Z165" i="5" s="1"/>
  <c r="X173" i="5"/>
  <c r="Z173" i="5" s="1"/>
  <c r="X181" i="5"/>
  <c r="Z181" i="5" s="1"/>
  <c r="X189" i="5"/>
  <c r="Z189" i="5" s="1"/>
  <c r="X197" i="5"/>
  <c r="Z197" i="5" s="1"/>
  <c r="X199" i="5"/>
  <c r="AI281" i="5"/>
  <c r="X202" i="5"/>
  <c r="Z202" i="5" s="1"/>
  <c r="X210" i="5"/>
  <c r="Z210" i="5" s="1"/>
  <c r="AA213" i="5"/>
  <c r="AB213" i="5" s="1"/>
  <c r="Y213" i="5"/>
  <c r="Z213" i="5" s="1"/>
  <c r="X226" i="5"/>
  <c r="Z226" i="5" s="1"/>
  <c r="Y228" i="5"/>
  <c r="Y235" i="5"/>
  <c r="AA235" i="5"/>
  <c r="X236" i="5"/>
  <c r="Z236" i="5" s="1"/>
  <c r="AA242" i="5"/>
  <c r="AB242" i="5" s="1"/>
  <c r="Y244" i="5"/>
  <c r="Z244" i="5" s="1"/>
  <c r="Y257" i="5"/>
  <c r="Z257" i="5" s="1"/>
  <c r="AA257" i="5"/>
  <c r="AB257" i="5" s="1"/>
  <c r="AA258" i="5"/>
  <c r="AB258" i="5" s="1"/>
  <c r="Y260" i="5"/>
  <c r="Z260" i="5" s="1"/>
  <c r="AA267" i="5"/>
  <c r="Z268" i="5"/>
  <c r="Y272" i="5"/>
  <c r="Y289" i="5"/>
  <c r="X289" i="5"/>
  <c r="AA289" i="5"/>
  <c r="AB289" i="5" s="1"/>
  <c r="AA294" i="5"/>
  <c r="AB294" i="5" s="1"/>
  <c r="X302" i="5"/>
  <c r="Z302" i="5" s="1"/>
  <c r="Z326" i="5"/>
  <c r="AA333" i="5"/>
  <c r="Y353" i="5"/>
  <c r="AA353" i="5"/>
  <c r="X353" i="5"/>
  <c r="X205" i="5"/>
  <c r="X214" i="5"/>
  <c r="Z214" i="5" s="1"/>
  <c r="AA214" i="5"/>
  <c r="AB214" i="5" s="1"/>
  <c r="Y216" i="5"/>
  <c r="Z216" i="5" s="1"/>
  <c r="AA221" i="5"/>
  <c r="Y221" i="5"/>
  <c r="Z221" i="5" s="1"/>
  <c r="Y230" i="5"/>
  <c r="Z230" i="5" s="1"/>
  <c r="X234" i="5"/>
  <c r="Z234" i="5" s="1"/>
  <c r="Y236" i="5"/>
  <c r="AB236" i="5" s="1"/>
  <c r="AA243" i="5"/>
  <c r="AB243" i="5" s="1"/>
  <c r="Y243" i="5"/>
  <c r="Z243" i="5" s="1"/>
  <c r="AA244" i="5"/>
  <c r="AB244" i="5" s="1"/>
  <c r="Y246" i="5"/>
  <c r="X256" i="5"/>
  <c r="Z256" i="5" s="1"/>
  <c r="AA259" i="5"/>
  <c r="Y259" i="5"/>
  <c r="Z259" i="5" s="1"/>
  <c r="AA260" i="5"/>
  <c r="Y265" i="5"/>
  <c r="X265" i="5"/>
  <c r="AA265" i="5"/>
  <c r="AA275" i="5"/>
  <c r="Z276" i="5"/>
  <c r="AC330" i="5"/>
  <c r="Z293" i="5"/>
  <c r="AA295" i="5"/>
  <c r="AB295" i="5" s="1"/>
  <c r="AA296" i="5"/>
  <c r="AB296" i="5" s="1"/>
  <c r="AA301" i="5"/>
  <c r="AA307" i="5"/>
  <c r="Z308" i="5"/>
  <c r="Y342" i="5"/>
  <c r="X342" i="5"/>
  <c r="Z342" i="5" s="1"/>
  <c r="AA342" i="5"/>
  <c r="AB342" i="5" s="1"/>
  <c r="X358" i="5"/>
  <c r="AA358" i="5"/>
  <c r="Y358" i="5"/>
  <c r="AC281" i="5"/>
  <c r="AK281" i="5"/>
  <c r="AM280" i="5" s="1"/>
  <c r="Y205" i="5"/>
  <c r="X208" i="5"/>
  <c r="Z208" i="5" s="1"/>
  <c r="AA215" i="5"/>
  <c r="Y215" i="5"/>
  <c r="Z215" i="5" s="1"/>
  <c r="X222" i="5"/>
  <c r="Z222" i="5" s="1"/>
  <c r="AA222" i="5"/>
  <c r="AB222" i="5" s="1"/>
  <c r="Y224" i="5"/>
  <c r="AB224" i="5" s="1"/>
  <c r="AA229" i="5"/>
  <c r="AB229" i="5" s="1"/>
  <c r="Y229" i="5"/>
  <c r="Z229" i="5" s="1"/>
  <c r="Z242" i="5"/>
  <c r="AA245" i="5"/>
  <c r="Y245" i="5"/>
  <c r="Z245" i="5" s="1"/>
  <c r="Z258" i="5"/>
  <c r="AA261" i="5"/>
  <c r="AB261" i="5" s="1"/>
  <c r="Y261" i="5"/>
  <c r="AA263" i="5"/>
  <c r="AB263" i="5" s="1"/>
  <c r="Y263" i="5"/>
  <c r="Z263" i="5" s="1"/>
  <c r="AA266" i="5"/>
  <c r="AB266" i="5" s="1"/>
  <c r="AL330" i="5"/>
  <c r="AM329" i="5" s="1"/>
  <c r="AA286" i="5"/>
  <c r="AB286" i="5" s="1"/>
  <c r="X294" i="5"/>
  <c r="Z294" i="5" s="1"/>
  <c r="Y313" i="5"/>
  <c r="X313" i="5"/>
  <c r="AA313" i="5"/>
  <c r="Z367" i="5"/>
  <c r="AA223" i="5"/>
  <c r="AB223" i="5" s="1"/>
  <c r="Y223" i="5"/>
  <c r="Z223" i="5" s="1"/>
  <c r="AA230" i="5"/>
  <c r="AB230" i="5" s="1"/>
  <c r="AA237" i="5"/>
  <c r="Y237" i="5"/>
  <c r="Z237" i="5" s="1"/>
  <c r="Z246" i="5"/>
  <c r="AA247" i="5"/>
  <c r="Y247" i="5"/>
  <c r="Z247" i="5" s="1"/>
  <c r="Y273" i="5"/>
  <c r="X273" i="5"/>
  <c r="Z273" i="5" s="1"/>
  <c r="AA273" i="5"/>
  <c r="AB273" i="5" s="1"/>
  <c r="AE330" i="5"/>
  <c r="AB287" i="5"/>
  <c r="AA293" i="5"/>
  <c r="AA299" i="5"/>
  <c r="Z300" i="5"/>
  <c r="Z307" i="5"/>
  <c r="AA329" i="5"/>
  <c r="AA338" i="5"/>
  <c r="AE281" i="5"/>
  <c r="AM281" i="5"/>
  <c r="Y203" i="5"/>
  <c r="Z203" i="5" s="1"/>
  <c r="AA217" i="5"/>
  <c r="AB217" i="5" s="1"/>
  <c r="X224" i="5"/>
  <c r="Z224" i="5" s="1"/>
  <c r="AA231" i="5"/>
  <c r="Y231" i="5"/>
  <c r="Z231" i="5" s="1"/>
  <c r="X238" i="5"/>
  <c r="Z238" i="5" s="1"/>
  <c r="AA238" i="5"/>
  <c r="AB238" i="5" s="1"/>
  <c r="Y249" i="5"/>
  <c r="AA249" i="5"/>
  <c r="AB249" i="5" s="1"/>
  <c r="AA250" i="5"/>
  <c r="AB250" i="5" s="1"/>
  <c r="Y262" i="5"/>
  <c r="AB262" i="5" s="1"/>
  <c r="AA264" i="5"/>
  <c r="AB264" i="5" s="1"/>
  <c r="AA274" i="5"/>
  <c r="AB274" i="5" s="1"/>
  <c r="X286" i="5"/>
  <c r="Z286" i="5" s="1"/>
  <c r="Y305" i="5"/>
  <c r="X305" i="5"/>
  <c r="AA305" i="5"/>
  <c r="AB305" i="5" s="1"/>
  <c r="AA306" i="5"/>
  <c r="AB306" i="5" s="1"/>
  <c r="Y319" i="5"/>
  <c r="Y324" i="5"/>
  <c r="Z324" i="5" s="1"/>
  <c r="AA325" i="5"/>
  <c r="Z347" i="5"/>
  <c r="Z371" i="5"/>
  <c r="AF281" i="5"/>
  <c r="AN281" i="5"/>
  <c r="Y211" i="5"/>
  <c r="Z211" i="5" s="1"/>
  <c r="AA211" i="5"/>
  <c r="AA225" i="5"/>
  <c r="AB225" i="5" s="1"/>
  <c r="X232" i="5"/>
  <c r="Z232" i="5" s="1"/>
  <c r="AA239" i="5"/>
  <c r="AB239" i="5" s="1"/>
  <c r="Y239" i="5"/>
  <c r="X248" i="5"/>
  <c r="Z248" i="5" s="1"/>
  <c r="AA251" i="5"/>
  <c r="Y251" i="5"/>
  <c r="Z251" i="5" s="1"/>
  <c r="AJ330" i="5"/>
  <c r="AA271" i="5"/>
  <c r="Y271" i="5"/>
  <c r="Z271" i="5" s="1"/>
  <c r="Z277" i="5"/>
  <c r="AI330" i="5"/>
  <c r="AA291" i="5"/>
  <c r="Z292" i="5"/>
  <c r="Z309" i="5"/>
  <c r="AA312" i="5"/>
  <c r="AB312" i="5" s="1"/>
  <c r="AA319" i="5"/>
  <c r="X319" i="5"/>
  <c r="Z319" i="5" s="1"/>
  <c r="AA346" i="5"/>
  <c r="AA350" i="5"/>
  <c r="AB350" i="5" s="1"/>
  <c r="Y350" i="5"/>
  <c r="X350" i="5"/>
  <c r="Z350" i="5" s="1"/>
  <c r="Y398" i="5"/>
  <c r="X398" i="5"/>
  <c r="AA398" i="5"/>
  <c r="AG281" i="5"/>
  <c r="AI280" i="5" s="1"/>
  <c r="AO281" i="5"/>
  <c r="Y219" i="5"/>
  <c r="AA219" i="5"/>
  <c r="AA233" i="5"/>
  <c r="AB233" i="5" s="1"/>
  <c r="X240" i="5"/>
  <c r="Z240" i="5" s="1"/>
  <c r="Z250" i="5"/>
  <c r="AA253" i="5"/>
  <c r="Y253" i="5"/>
  <c r="Z253" i="5" s="1"/>
  <c r="X270" i="5"/>
  <c r="Z270" i="5" s="1"/>
  <c r="AB272" i="5"/>
  <c r="X278" i="5"/>
  <c r="Z278" i="5" s="1"/>
  <c r="Y281" i="5"/>
  <c r="X281" i="5"/>
  <c r="AA281" i="5"/>
  <c r="AH330" i="5"/>
  <c r="Y282" i="5"/>
  <c r="AB282" i="5" s="1"/>
  <c r="Y297" i="5"/>
  <c r="X297" i="5"/>
  <c r="Z297" i="5" s="1"/>
  <c r="AA297" i="5"/>
  <c r="AA298" i="5"/>
  <c r="AB298" i="5" s="1"/>
  <c r="X310" i="5"/>
  <c r="Z310" i="5" s="1"/>
  <c r="AA318" i="5"/>
  <c r="AB318" i="5" s="1"/>
  <c r="X334" i="5"/>
  <c r="Z334" i="5" s="1"/>
  <c r="Y345" i="5"/>
  <c r="AA360" i="5"/>
  <c r="AB360" i="5" s="1"/>
  <c r="Y360" i="5"/>
  <c r="X380" i="5"/>
  <c r="Z380" i="5" s="1"/>
  <c r="Y380" i="5"/>
  <c r="X266" i="5"/>
  <c r="Z266" i="5" s="1"/>
  <c r="X274" i="5"/>
  <c r="Z274" i="5" s="1"/>
  <c r="X279" i="5"/>
  <c r="Z279" i="5" s="1"/>
  <c r="X282" i="5"/>
  <c r="Y287" i="5"/>
  <c r="Z287" i="5" s="1"/>
  <c r="Y295" i="5"/>
  <c r="Z295" i="5" s="1"/>
  <c r="Y303" i="5"/>
  <c r="AB303" i="5" s="1"/>
  <c r="Y311" i="5"/>
  <c r="Z311" i="5" s="1"/>
  <c r="X317" i="5"/>
  <c r="Z317" i="5" s="1"/>
  <c r="AA317" i="5"/>
  <c r="AB317" i="5" s="1"/>
  <c r="X327" i="5"/>
  <c r="Z327" i="5" s="1"/>
  <c r="Y328" i="5"/>
  <c r="Z328" i="5" s="1"/>
  <c r="Y330" i="5"/>
  <c r="AB330" i="5" s="1"/>
  <c r="AI403" i="5"/>
  <c r="Y335" i="5"/>
  <c r="AB335" i="5" s="1"/>
  <c r="X336" i="5"/>
  <c r="Z336" i="5" s="1"/>
  <c r="AA336" i="5"/>
  <c r="AB336" i="5" s="1"/>
  <c r="AA351" i="5"/>
  <c r="AB351" i="5" s="1"/>
  <c r="Z372" i="5"/>
  <c r="Y385" i="5"/>
  <c r="X385" i="5"/>
  <c r="Z385" i="5" s="1"/>
  <c r="AA385" i="5"/>
  <c r="AB386" i="5"/>
  <c r="AB397" i="5"/>
  <c r="Y404" i="5"/>
  <c r="Z406" i="5"/>
  <c r="Y438" i="5"/>
  <c r="X438" i="5"/>
  <c r="Z438" i="5" s="1"/>
  <c r="AA438" i="5"/>
  <c r="AB438" i="5" s="1"/>
  <c r="X531" i="5"/>
  <c r="W531" i="5"/>
  <c r="AA531" i="5"/>
  <c r="AA276" i="5"/>
  <c r="AB276" i="5" s="1"/>
  <c r="AA284" i="5"/>
  <c r="AB284" i="5" s="1"/>
  <c r="AA292" i="5"/>
  <c r="AB292" i="5" s="1"/>
  <c r="AA300" i="5"/>
  <c r="AB300" i="5" s="1"/>
  <c r="AA308" i="5"/>
  <c r="AB308" i="5" s="1"/>
  <c r="Y314" i="5"/>
  <c r="Z314" i="5" s="1"/>
  <c r="AA314" i="5"/>
  <c r="AB314" i="5" s="1"/>
  <c r="AA322" i="5"/>
  <c r="AA323" i="5"/>
  <c r="AB323" i="5" s="1"/>
  <c r="AD330" i="5"/>
  <c r="Y343" i="5"/>
  <c r="Z343" i="5" s="1"/>
  <c r="AA344" i="5"/>
  <c r="AB344" i="5" s="1"/>
  <c r="X345" i="5"/>
  <c r="Z345" i="5" s="1"/>
  <c r="AB396" i="5"/>
  <c r="AA414" i="5"/>
  <c r="AB414" i="5" s="1"/>
  <c r="Y414" i="5"/>
  <c r="X414" i="5"/>
  <c r="Z414" i="5" s="1"/>
  <c r="Z426" i="5"/>
  <c r="Z462" i="5"/>
  <c r="X264" i="5"/>
  <c r="Z264" i="5" s="1"/>
  <c r="Y269" i="5"/>
  <c r="Z269" i="5" s="1"/>
  <c r="X272" i="5"/>
  <c r="Z272" i="5" s="1"/>
  <c r="Y277" i="5"/>
  <c r="Y285" i="5"/>
  <c r="Z285" i="5" s="1"/>
  <c r="X288" i="5"/>
  <c r="Z288" i="5" s="1"/>
  <c r="Y293" i="5"/>
  <c r="X296" i="5"/>
  <c r="Z296" i="5" s="1"/>
  <c r="Y301" i="5"/>
  <c r="Z301" i="5" s="1"/>
  <c r="X304" i="5"/>
  <c r="Z304" i="5" s="1"/>
  <c r="Y309" i="5"/>
  <c r="AB309" i="5" s="1"/>
  <c r="X312" i="5"/>
  <c r="Z312" i="5" s="1"/>
  <c r="Y315" i="5"/>
  <c r="Z315" i="5" s="1"/>
  <c r="AC403" i="5"/>
  <c r="AK403" i="5"/>
  <c r="AA337" i="5"/>
  <c r="AB337" i="5" s="1"/>
  <c r="Y339" i="5"/>
  <c r="AB339" i="5" s="1"/>
  <c r="AA343" i="5"/>
  <c r="Z356" i="5"/>
  <c r="Y374" i="5"/>
  <c r="Y376" i="5"/>
  <c r="AB376" i="5" s="1"/>
  <c r="X384" i="5"/>
  <c r="Y390" i="5"/>
  <c r="AB390" i="5" s="1"/>
  <c r="X390" i="5"/>
  <c r="Z408" i="5"/>
  <c r="Y410" i="5"/>
  <c r="X449" i="5"/>
  <c r="Z449" i="5" s="1"/>
  <c r="AA449" i="5"/>
  <c r="Y449" i="5"/>
  <c r="Z461" i="5"/>
  <c r="X275" i="5"/>
  <c r="AA324" i="5"/>
  <c r="AD403" i="5"/>
  <c r="AL403" i="5"/>
  <c r="AA331" i="5"/>
  <c r="AB331" i="5" s="1"/>
  <c r="Z332" i="5"/>
  <c r="Y338" i="5"/>
  <c r="AA345" i="5"/>
  <c r="AB370" i="5"/>
  <c r="AA374" i="5"/>
  <c r="AB374" i="5" s="1"/>
  <c r="AA379" i="5"/>
  <c r="AB379" i="5" s="1"/>
  <c r="Y379" i="5"/>
  <c r="Z379" i="5" s="1"/>
  <c r="AA381" i="5"/>
  <c r="AB381" i="5" s="1"/>
  <c r="Y381" i="5"/>
  <c r="X381" i="5"/>
  <c r="Z381" i="5" s="1"/>
  <c r="AA384" i="5"/>
  <c r="Y384" i="5"/>
  <c r="AA389" i="5"/>
  <c r="Z419" i="5"/>
  <c r="AA436" i="5"/>
  <c r="Y436" i="5"/>
  <c r="X436" i="5"/>
  <c r="AA442" i="5"/>
  <c r="AB442" i="5" s="1"/>
  <c r="Y442" i="5"/>
  <c r="X442" i="5"/>
  <c r="Z442" i="5" s="1"/>
  <c r="Y267" i="5"/>
  <c r="Z267" i="5" s="1"/>
  <c r="Y275" i="5"/>
  <c r="Y283" i="5"/>
  <c r="Z283" i="5" s="1"/>
  <c r="Y291" i="5"/>
  <c r="Z291" i="5" s="1"/>
  <c r="Y299" i="5"/>
  <c r="Z299" i="5" s="1"/>
  <c r="Y307" i="5"/>
  <c r="X325" i="5"/>
  <c r="AJ403" i="5"/>
  <c r="Y326" i="5"/>
  <c r="AB326" i="5" s="1"/>
  <c r="X329" i="5"/>
  <c r="AE403" i="5"/>
  <c r="AM403" i="5"/>
  <c r="X340" i="5"/>
  <c r="Z340" i="5" s="1"/>
  <c r="Y346" i="5"/>
  <c r="AA347" i="5"/>
  <c r="AB347" i="5" s="1"/>
  <c r="Y348" i="5"/>
  <c r="Z348" i="5" s="1"/>
  <c r="Z359" i="5"/>
  <c r="Y364" i="5"/>
  <c r="Z364" i="5" s="1"/>
  <c r="AA366" i="5"/>
  <c r="AB366" i="5" s="1"/>
  <c r="AA371" i="5"/>
  <c r="AB371" i="5" s="1"/>
  <c r="Y371" i="5"/>
  <c r="AA373" i="5"/>
  <c r="AB373" i="5" s="1"/>
  <c r="Y373" i="5"/>
  <c r="X373" i="5"/>
  <c r="Z373" i="5" s="1"/>
  <c r="Y375" i="5"/>
  <c r="AB375" i="5" s="1"/>
  <c r="X376" i="5"/>
  <c r="Z376" i="5" s="1"/>
  <c r="Y377" i="5"/>
  <c r="Z377" i="5" s="1"/>
  <c r="AA377" i="5"/>
  <c r="AB377" i="5" s="1"/>
  <c r="Y378" i="5"/>
  <c r="AB378" i="5" s="1"/>
  <c r="AA380" i="5"/>
  <c r="AB380" i="5" s="1"/>
  <c r="Z382" i="5"/>
  <c r="AA383" i="5"/>
  <c r="AB383" i="5" s="1"/>
  <c r="AA388" i="5"/>
  <c r="AB388" i="5" s="1"/>
  <c r="Y394" i="5"/>
  <c r="AB394" i="5" s="1"/>
  <c r="Z396" i="5"/>
  <c r="AG462" i="5"/>
  <c r="AI461" i="5" s="1"/>
  <c r="AO462" i="5"/>
  <c r="AA407" i="5"/>
  <c r="X413" i="5"/>
  <c r="AA413" i="5"/>
  <c r="AB413" i="5" s="1"/>
  <c r="Y413" i="5"/>
  <c r="AA425" i="5"/>
  <c r="AB429" i="5"/>
  <c r="X452" i="5"/>
  <c r="AF330" i="5"/>
  <c r="AN330" i="5"/>
  <c r="AO329" i="5" s="1"/>
  <c r="Y325" i="5"/>
  <c r="Y329" i="5"/>
  <c r="AF403" i="5"/>
  <c r="AN403" i="5"/>
  <c r="AO402" i="5" s="1"/>
  <c r="AA332" i="5"/>
  <c r="AB332" i="5" s="1"/>
  <c r="Y333" i="5"/>
  <c r="X333" i="5"/>
  <c r="Y349" i="5"/>
  <c r="AB349" i="5" s="1"/>
  <c r="X349" i="5"/>
  <c r="Z351" i="5"/>
  <c r="AB354" i="5"/>
  <c r="AA363" i="5"/>
  <c r="AB363" i="5" s="1"/>
  <c r="Y363" i="5"/>
  <c r="Z363" i="5" s="1"/>
  <c r="AA365" i="5"/>
  <c r="AB365" i="5" s="1"/>
  <c r="Y365" i="5"/>
  <c r="X365" i="5"/>
  <c r="Z365" i="5" s="1"/>
  <c r="Y367" i="5"/>
  <c r="Y369" i="5"/>
  <c r="Z369" i="5" s="1"/>
  <c r="AA369" i="5"/>
  <c r="Z374" i="5"/>
  <c r="AA387" i="5"/>
  <c r="Y393" i="5"/>
  <c r="X393" i="5"/>
  <c r="AA393" i="5"/>
  <c r="Y402" i="5"/>
  <c r="AB402" i="5" s="1"/>
  <c r="X402" i="5"/>
  <c r="Y403" i="5"/>
  <c r="X403" i="5"/>
  <c r="AA403" i="5"/>
  <c r="AB403" i="5" s="1"/>
  <c r="Z422" i="5"/>
  <c r="X428" i="5"/>
  <c r="Z428" i="5" s="1"/>
  <c r="Y437" i="5"/>
  <c r="AA447" i="5"/>
  <c r="AB447" i="5" s="1"/>
  <c r="Y447" i="5"/>
  <c r="AG330" i="5"/>
  <c r="AI329" i="5" s="1"/>
  <c r="AO330" i="5"/>
  <c r="AA316" i="5"/>
  <c r="AB316" i="5" s="1"/>
  <c r="Y320" i="5"/>
  <c r="AB320" i="5" s="1"/>
  <c r="X320" i="5"/>
  <c r="Z320" i="5" s="1"/>
  <c r="AA327" i="5"/>
  <c r="AB327" i="5" s="1"/>
  <c r="AG403" i="5"/>
  <c r="AI402" i="5" s="1"/>
  <c r="AO403" i="5"/>
  <c r="AA340" i="5"/>
  <c r="AB340" i="5" s="1"/>
  <c r="Y341" i="5"/>
  <c r="AB341" i="5" s="1"/>
  <c r="X341" i="5"/>
  <c r="Z341" i="5" s="1"/>
  <c r="AA348" i="5"/>
  <c r="AA355" i="5"/>
  <c r="AB355" i="5" s="1"/>
  <c r="Y355" i="5"/>
  <c r="Z355" i="5" s="1"/>
  <c r="AA357" i="5"/>
  <c r="AB357" i="5" s="1"/>
  <c r="Y357" i="5"/>
  <c r="X357" i="5"/>
  <c r="Z357" i="5" s="1"/>
  <c r="X360" i="5"/>
  <c r="Z360" i="5" s="1"/>
  <c r="Y361" i="5"/>
  <c r="Z361" i="5" s="1"/>
  <c r="AA361" i="5"/>
  <c r="Y362" i="5"/>
  <c r="AB362" i="5" s="1"/>
  <c r="AA364" i="5"/>
  <c r="Z366" i="5"/>
  <c r="AA367" i="5"/>
  <c r="AB367" i="5" s="1"/>
  <c r="Z391" i="5"/>
  <c r="Y400" i="5"/>
  <c r="AB400" i="5" s="1"/>
  <c r="X400" i="5"/>
  <c r="Z400" i="5" s="1"/>
  <c r="AB401" i="5"/>
  <c r="Z410" i="5"/>
  <c r="X464" i="5"/>
  <c r="W464" i="5"/>
  <c r="AA464" i="5"/>
  <c r="Y464" i="5"/>
  <c r="Y322" i="5"/>
  <c r="Z322" i="5" s="1"/>
  <c r="X330" i="5"/>
  <c r="Z330" i="5" s="1"/>
  <c r="X338" i="5"/>
  <c r="X346" i="5"/>
  <c r="Z346" i="5" s="1"/>
  <c r="X354" i="5"/>
  <c r="Z354" i="5" s="1"/>
  <c r="X362" i="5"/>
  <c r="Z362" i="5" s="1"/>
  <c r="X370" i="5"/>
  <c r="Z370" i="5" s="1"/>
  <c r="X378" i="5"/>
  <c r="Z378" i="5" s="1"/>
  <c r="Y383" i="5"/>
  <c r="Z383" i="5" s="1"/>
  <c r="X386" i="5"/>
  <c r="Z386" i="5" s="1"/>
  <c r="Y391" i="5"/>
  <c r="AB391" i="5" s="1"/>
  <c r="X394" i="5"/>
  <c r="Z394" i="5" s="1"/>
  <c r="X399" i="5"/>
  <c r="Z399" i="5" s="1"/>
  <c r="X401" i="5"/>
  <c r="Z401" i="5" s="1"/>
  <c r="AI462" i="5"/>
  <c r="X404" i="5"/>
  <c r="Z404" i="5" s="1"/>
  <c r="X421" i="5"/>
  <c r="Z421" i="5" s="1"/>
  <c r="AA422" i="5"/>
  <c r="AB422" i="5" s="1"/>
  <c r="Y423" i="5"/>
  <c r="AB423" i="5" s="1"/>
  <c r="AA434" i="5"/>
  <c r="AB434" i="5" s="1"/>
  <c r="Y434" i="5"/>
  <c r="Z434" i="5" s="1"/>
  <c r="Y435" i="5"/>
  <c r="AB435" i="5" s="1"/>
  <c r="AA440" i="5"/>
  <c r="AB440" i="5" s="1"/>
  <c r="X441" i="5"/>
  <c r="Z441" i="5" s="1"/>
  <c r="AA445" i="5"/>
  <c r="AB445" i="5" s="1"/>
  <c r="Z459" i="5"/>
  <c r="AA460" i="5"/>
  <c r="AB460" i="5" s="1"/>
  <c r="AA469" i="5"/>
  <c r="X474" i="5"/>
  <c r="Z474" i="5" s="1"/>
  <c r="W474" i="5"/>
  <c r="AA474" i="5"/>
  <c r="AB474" i="5" s="1"/>
  <c r="AA478" i="5"/>
  <c r="AB478" i="5" s="1"/>
  <c r="X389" i="5"/>
  <c r="Z389" i="5" s="1"/>
  <c r="X397" i="5"/>
  <c r="Z397" i="5" s="1"/>
  <c r="X407" i="5"/>
  <c r="AA410" i="5"/>
  <c r="AB410" i="5" s="1"/>
  <c r="Y411" i="5"/>
  <c r="Z411" i="5" s="1"/>
  <c r="X415" i="5"/>
  <c r="Z415" i="5" s="1"/>
  <c r="Y416" i="5"/>
  <c r="Z416" i="5" s="1"/>
  <c r="AA416" i="5"/>
  <c r="X417" i="5"/>
  <c r="Z417" i="5" s="1"/>
  <c r="X433" i="5"/>
  <c r="Z433" i="5" s="1"/>
  <c r="AA437" i="5"/>
  <c r="AB437" i="5" s="1"/>
  <c r="Y456" i="5"/>
  <c r="Z457" i="5"/>
  <c r="AA458" i="5"/>
  <c r="AB458" i="5" s="1"/>
  <c r="X468" i="5"/>
  <c r="Z468" i="5" s="1"/>
  <c r="W468" i="5"/>
  <c r="AA468" i="5"/>
  <c r="AB468" i="5" s="1"/>
  <c r="X487" i="5"/>
  <c r="AA487" i="5"/>
  <c r="AB487" i="5" s="1"/>
  <c r="W487" i="5"/>
  <c r="Y498" i="5"/>
  <c r="Y510" i="5"/>
  <c r="AA510" i="5"/>
  <c r="AB510" i="5" s="1"/>
  <c r="W510" i="5"/>
  <c r="X539" i="5"/>
  <c r="W539" i="5"/>
  <c r="AA539" i="5"/>
  <c r="AA543" i="5"/>
  <c r="Y389" i="5"/>
  <c r="Y397" i="5"/>
  <c r="AC462" i="5"/>
  <c r="AF461" i="5" s="1"/>
  <c r="AK462" i="5"/>
  <c r="Y407" i="5"/>
  <c r="X423" i="5"/>
  <c r="Y424" i="5"/>
  <c r="Z424" i="5" s="1"/>
  <c r="AA424" i="5"/>
  <c r="X425" i="5"/>
  <c r="AA456" i="5"/>
  <c r="AB456" i="5" s="1"/>
  <c r="AD502" i="5"/>
  <c r="AL482" i="5"/>
  <c r="AA473" i="5"/>
  <c r="AB473" i="5" s="1"/>
  <c r="Y478" i="5"/>
  <c r="AB489" i="5"/>
  <c r="X387" i="5"/>
  <c r="Z387" i="5" s="1"/>
  <c r="Y392" i="5"/>
  <c r="AB392" i="5" s="1"/>
  <c r="X395" i="5"/>
  <c r="AD462" i="5"/>
  <c r="AL462" i="5"/>
  <c r="AA404" i="5"/>
  <c r="AB404" i="5" s="1"/>
  <c r="X405" i="5"/>
  <c r="AA411" i="5"/>
  <c r="AB417" i="5"/>
  <c r="Y419" i="5"/>
  <c r="Y425" i="5"/>
  <c r="Z456" i="5"/>
  <c r="AE502" i="5"/>
  <c r="AA467" i="5"/>
  <c r="X472" i="5"/>
  <c r="Z472" i="5" s="1"/>
  <c r="W472" i="5"/>
  <c r="AA472" i="5"/>
  <c r="AB472" i="5" s="1"/>
  <c r="AA479" i="5"/>
  <c r="AB488" i="5"/>
  <c r="AA498" i="5"/>
  <c r="AB498" i="5" s="1"/>
  <c r="W498" i="5"/>
  <c r="W514" i="5"/>
  <c r="Y514" i="5"/>
  <c r="Y387" i="5"/>
  <c r="Y395" i="5"/>
  <c r="AB395" i="5" s="1"/>
  <c r="AE462" i="5"/>
  <c r="AM462" i="5"/>
  <c r="AJ482" i="5"/>
  <c r="Y405" i="5"/>
  <c r="AB405" i="5" s="1"/>
  <c r="Y412" i="5"/>
  <c r="Z412" i="5" s="1"/>
  <c r="AA412" i="5"/>
  <c r="AB412" i="5" s="1"/>
  <c r="AA418" i="5"/>
  <c r="Y418" i="5"/>
  <c r="Z418" i="5" s="1"/>
  <c r="Y454" i="5"/>
  <c r="X454" i="5"/>
  <c r="AA454" i="5"/>
  <c r="AB454" i="5" s="1"/>
  <c r="X466" i="5"/>
  <c r="Z466" i="5" s="1"/>
  <c r="W466" i="5"/>
  <c r="AA466" i="5"/>
  <c r="AB466" i="5" s="1"/>
  <c r="AA504" i="5"/>
  <c r="X504" i="5"/>
  <c r="W504" i="5"/>
  <c r="AB508" i="5"/>
  <c r="AF462" i="5"/>
  <c r="AN462" i="5"/>
  <c r="AO461" i="5" s="1"/>
  <c r="Y408" i="5"/>
  <c r="AA408" i="5"/>
  <c r="Z409" i="5"/>
  <c r="AA419" i="5"/>
  <c r="AB419" i="5" s="1"/>
  <c r="AA426" i="5"/>
  <c r="AB426" i="5" s="1"/>
  <c r="Y426" i="5"/>
  <c r="Y427" i="5"/>
  <c r="AB427" i="5" s="1"/>
  <c r="X427" i="5"/>
  <c r="AA428" i="5"/>
  <c r="AB428" i="5" s="1"/>
  <c r="Y428" i="5"/>
  <c r="Z432" i="5"/>
  <c r="Z440" i="5"/>
  <c r="AB443" i="5"/>
  <c r="AA452" i="5"/>
  <c r="Y452" i="5"/>
  <c r="AG482" i="5"/>
  <c r="AI481" i="5" s="1"/>
  <c r="AO482" i="5"/>
  <c r="AB477" i="5"/>
  <c r="X494" i="5"/>
  <c r="Z494" i="5" s="1"/>
  <c r="W494" i="5"/>
  <c r="AA494" i="5"/>
  <c r="AB494" i="5" s="1"/>
  <c r="Z500" i="5"/>
  <c r="X521" i="5"/>
  <c r="W521" i="5"/>
  <c r="AA521" i="5"/>
  <c r="AB521" i="5" s="1"/>
  <c r="AJ462" i="5"/>
  <c r="AA420" i="5"/>
  <c r="Y420" i="5"/>
  <c r="Z420" i="5" s="1"/>
  <c r="X430" i="5"/>
  <c r="Z430" i="5" s="1"/>
  <c r="AA430" i="5"/>
  <c r="AB430" i="5" s="1"/>
  <c r="AA444" i="5"/>
  <c r="Y444" i="5"/>
  <c r="Z444" i="5" s="1"/>
  <c r="Y446" i="5"/>
  <c r="X446" i="5"/>
  <c r="Z446" i="5" s="1"/>
  <c r="AA446" i="5"/>
  <c r="X447" i="5"/>
  <c r="Z447" i="5" s="1"/>
  <c r="Y448" i="5"/>
  <c r="Z448" i="5" s="1"/>
  <c r="AA450" i="5"/>
  <c r="AB450" i="5" s="1"/>
  <c r="Y450" i="5"/>
  <c r="Z450" i="5" s="1"/>
  <c r="Y451" i="5"/>
  <c r="AB451" i="5" s="1"/>
  <c r="AA453" i="5"/>
  <c r="AB453" i="5" s="1"/>
  <c r="AB465" i="5"/>
  <c r="X470" i="5"/>
  <c r="Z470" i="5" s="1"/>
  <c r="W470" i="5"/>
  <c r="AA470" i="5"/>
  <c r="AB470" i="5" s="1"/>
  <c r="AA503" i="5"/>
  <c r="X520" i="5"/>
  <c r="Z520" i="5" s="1"/>
  <c r="Y520" i="5"/>
  <c r="W520" i="5"/>
  <c r="AA520" i="5"/>
  <c r="AA476" i="5"/>
  <c r="AB476" i="5" s="1"/>
  <c r="W477" i="5"/>
  <c r="X479" i="5"/>
  <c r="AN502" i="5"/>
  <c r="AA484" i="5"/>
  <c r="AB484" i="5" s="1"/>
  <c r="AA485" i="5"/>
  <c r="AB485" i="5" s="1"/>
  <c r="W486" i="5"/>
  <c r="Y489" i="5"/>
  <c r="X490" i="5"/>
  <c r="X493" i="5"/>
  <c r="Z493" i="5" s="1"/>
  <c r="AA495" i="5"/>
  <c r="W496" i="5"/>
  <c r="AG582" i="5"/>
  <c r="AO582" i="5"/>
  <c r="X505" i="5"/>
  <c r="Z505" i="5" s="1"/>
  <c r="Y508" i="5"/>
  <c r="W558" i="5"/>
  <c r="Y455" i="5"/>
  <c r="AB455" i="5" s="1"/>
  <c r="AA457" i="5"/>
  <c r="AB457" i="5" s="1"/>
  <c r="AA459" i="5"/>
  <c r="AB459" i="5" s="1"/>
  <c r="AA461" i="5"/>
  <c r="AB461" i="5" s="1"/>
  <c r="AA462" i="5"/>
  <c r="AB462" i="5" s="1"/>
  <c r="AI482" i="5"/>
  <c r="W463" i="5"/>
  <c r="AR482" i="5" s="1"/>
  <c r="W465" i="5"/>
  <c r="W467" i="5"/>
  <c r="W469" i="5"/>
  <c r="W471" i="5"/>
  <c r="W473" i="5"/>
  <c r="W475" i="5"/>
  <c r="X477" i="5"/>
  <c r="Y479" i="5"/>
  <c r="W480" i="5"/>
  <c r="Z481" i="5"/>
  <c r="AA482" i="5"/>
  <c r="Y482" i="5"/>
  <c r="Z482" i="5" s="1"/>
  <c r="AG502" i="5"/>
  <c r="AO502" i="5"/>
  <c r="Y485" i="5"/>
  <c r="Y490" i="5"/>
  <c r="AB490" i="5" s="1"/>
  <c r="Y495" i="5"/>
  <c r="Z496" i="5"/>
  <c r="Z499" i="5"/>
  <c r="AA500" i="5"/>
  <c r="AB500" i="5" s="1"/>
  <c r="Y518" i="5"/>
  <c r="AB518" i="5" s="1"/>
  <c r="AA519" i="5"/>
  <c r="X528" i="5"/>
  <c r="Z528" i="5" s="1"/>
  <c r="AA528" i="5"/>
  <c r="Y528" i="5"/>
  <c r="W528" i="5"/>
  <c r="X529" i="5"/>
  <c r="W529" i="5"/>
  <c r="X537" i="5"/>
  <c r="W537" i="5"/>
  <c r="AB545" i="5"/>
  <c r="AA551" i="5"/>
  <c r="X551" i="5"/>
  <c r="W551" i="5"/>
  <c r="AB558" i="5"/>
  <c r="AA563" i="5"/>
  <c r="X429" i="5"/>
  <c r="Z429" i="5" s="1"/>
  <c r="X437" i="5"/>
  <c r="Z437" i="5" s="1"/>
  <c r="X445" i="5"/>
  <c r="Z445" i="5" s="1"/>
  <c r="X453" i="5"/>
  <c r="Z453" i="5" s="1"/>
  <c r="X458" i="5"/>
  <c r="Z458" i="5" s="1"/>
  <c r="X460" i="5"/>
  <c r="Z460" i="5" s="1"/>
  <c r="X465" i="5"/>
  <c r="Z465" i="5" s="1"/>
  <c r="X467" i="5"/>
  <c r="X469" i="5"/>
  <c r="Z469" i="5" s="1"/>
  <c r="X471" i="5"/>
  <c r="X473" i="5"/>
  <c r="Z473" i="5" s="1"/>
  <c r="Y477" i="5"/>
  <c r="X480" i="5"/>
  <c r="Z480" i="5" s="1"/>
  <c r="Y486" i="5"/>
  <c r="AB486" i="5" s="1"/>
  <c r="X489" i="5"/>
  <c r="Z489" i="5" s="1"/>
  <c r="W492" i="5"/>
  <c r="Y501" i="5"/>
  <c r="AB501" i="5" s="1"/>
  <c r="AI582" i="5"/>
  <c r="W503" i="5"/>
  <c r="W507" i="5"/>
  <c r="W518" i="5"/>
  <c r="W524" i="5"/>
  <c r="W538" i="5"/>
  <c r="AA538" i="5"/>
  <c r="X545" i="5"/>
  <c r="W545" i="5"/>
  <c r="AB553" i="5"/>
  <c r="AG587" i="5"/>
  <c r="W583" i="5"/>
  <c r="AC502" i="5"/>
  <c r="AC482" i="5"/>
  <c r="AK482" i="5"/>
  <c r="Y463" i="5"/>
  <c r="Z463" i="5" s="1"/>
  <c r="Y465" i="5"/>
  <c r="Y467" i="5"/>
  <c r="Y469" i="5"/>
  <c r="Y471" i="5"/>
  <c r="AB471" i="5" s="1"/>
  <c r="Y473" i="5"/>
  <c r="Y475" i="5"/>
  <c r="Z475" i="5" s="1"/>
  <c r="Y480" i="5"/>
  <c r="AB480" i="5" s="1"/>
  <c r="AI502" i="5"/>
  <c r="Z485" i="5"/>
  <c r="Y491" i="5"/>
  <c r="AB491" i="5" s="1"/>
  <c r="Z492" i="5"/>
  <c r="Z495" i="5"/>
  <c r="AB496" i="5"/>
  <c r="Y515" i="5"/>
  <c r="X535" i="5"/>
  <c r="W535" i="5"/>
  <c r="X543" i="5"/>
  <c r="Z543" i="5" s="1"/>
  <c r="W543" i="5"/>
  <c r="AB552" i="5"/>
  <c r="X435" i="5"/>
  <c r="Z435" i="5" s="1"/>
  <c r="X443" i="5"/>
  <c r="Z443" i="5" s="1"/>
  <c r="X451" i="5"/>
  <c r="AA475" i="5"/>
  <c r="W476" i="5"/>
  <c r="X478" i="5"/>
  <c r="Z478" i="5" s="1"/>
  <c r="AE482" i="5"/>
  <c r="AJ502" i="5"/>
  <c r="W484" i="5"/>
  <c r="W488" i="5"/>
  <c r="W493" i="5"/>
  <c r="Y497" i="5"/>
  <c r="AB497" i="5" s="1"/>
  <c r="X498" i="5"/>
  <c r="Z498" i="5" s="1"/>
  <c r="X501" i="5"/>
  <c r="Y502" i="5"/>
  <c r="Z502" i="5" s="1"/>
  <c r="W505" i="5"/>
  <c r="W508" i="5"/>
  <c r="W511" i="5"/>
  <c r="AA515" i="5"/>
  <c r="Y516" i="5"/>
  <c r="Y523" i="5"/>
  <c r="Z523" i="5" s="1"/>
  <c r="Y526" i="5"/>
  <c r="AB526" i="5" s="1"/>
  <c r="W526" i="5"/>
  <c r="AA555" i="5"/>
  <c r="AA463" i="5"/>
  <c r="X476" i="5"/>
  <c r="Z476" i="5" s="1"/>
  <c r="W481" i="5"/>
  <c r="Y483" i="5"/>
  <c r="AK502" i="5"/>
  <c r="AM501" i="5" s="1"/>
  <c r="X484" i="5"/>
  <c r="Z484" i="5" s="1"/>
  <c r="Y487" i="5"/>
  <c r="X488" i="5"/>
  <c r="Z488" i="5" s="1"/>
  <c r="X491" i="5"/>
  <c r="W499" i="5"/>
  <c r="Y504" i="5"/>
  <c r="AJ587" i="5"/>
  <c r="X512" i="5"/>
  <c r="Y512" i="5"/>
  <c r="AB512" i="5" s="1"/>
  <c r="W512" i="5"/>
  <c r="AB523" i="5"/>
  <c r="AA524" i="5"/>
  <c r="AB524" i="5" s="1"/>
  <c r="AA525" i="5"/>
  <c r="X533" i="5"/>
  <c r="W533" i="5"/>
  <c r="X541" i="5"/>
  <c r="W541" i="5"/>
  <c r="AA481" i="5"/>
  <c r="AB481" i="5" s="1"/>
  <c r="X497" i="5"/>
  <c r="Z497" i="5" s="1"/>
  <c r="AE582" i="5"/>
  <c r="X503" i="5"/>
  <c r="AM582" i="5"/>
  <c r="X506" i="5"/>
  <c r="Z506" i="5" s="1"/>
  <c r="AA506" i="5"/>
  <c r="AB506" i="5" s="1"/>
  <c r="W506" i="5"/>
  <c r="X513" i="5"/>
  <c r="W513" i="5"/>
  <c r="W534" i="5"/>
  <c r="AA534" i="5"/>
  <c r="AB537" i="5"/>
  <c r="W542" i="5"/>
  <c r="AA542" i="5"/>
  <c r="AA548" i="5"/>
  <c r="AA559" i="5"/>
  <c r="X559" i="5"/>
  <c r="W559" i="5"/>
  <c r="AA502" i="5"/>
  <c r="AJ582" i="5"/>
  <c r="X514" i="5"/>
  <c r="Z514" i="5" s="1"/>
  <c r="Y517" i="5"/>
  <c r="AB517" i="5" s="1"/>
  <c r="Y530" i="5"/>
  <c r="X530" i="5"/>
  <c r="AA530" i="5"/>
  <c r="Y534" i="5"/>
  <c r="Y538" i="5"/>
  <c r="Y542" i="5"/>
  <c r="Y547" i="5"/>
  <c r="AB547" i="5" s="1"/>
  <c r="W548" i="5"/>
  <c r="Y554" i="5"/>
  <c r="AB554" i="5" s="1"/>
  <c r="X555" i="5"/>
  <c r="W556" i="5"/>
  <c r="Y562" i="5"/>
  <c r="AB562" i="5" s="1"/>
  <c r="X563" i="5"/>
  <c r="AA564" i="5"/>
  <c r="AB564" i="5" s="1"/>
  <c r="AA566" i="5"/>
  <c r="AA568" i="5"/>
  <c r="AA570" i="5"/>
  <c r="AA572" i="5"/>
  <c r="AA574" i="5"/>
  <c r="AA576" i="5"/>
  <c r="AB576" i="5" s="1"/>
  <c r="AA578" i="5"/>
  <c r="AB578" i="5" s="1"/>
  <c r="Z579" i="5"/>
  <c r="X586" i="5"/>
  <c r="Z586" i="5" s="1"/>
  <c r="W586" i="5"/>
  <c r="AA586" i="5"/>
  <c r="AB586" i="5" s="1"/>
  <c r="AC582" i="5"/>
  <c r="AK582" i="5"/>
  <c r="Y503" i="5"/>
  <c r="X508" i="5"/>
  <c r="Z508" i="5" s="1"/>
  <c r="Y511" i="5"/>
  <c r="Z511" i="5" s="1"/>
  <c r="AA514" i="5"/>
  <c r="AB514" i="5" s="1"/>
  <c r="W515" i="5"/>
  <c r="X524" i="5"/>
  <c r="Z524" i="5" s="1"/>
  <c r="Y527" i="5"/>
  <c r="Z527" i="5" s="1"/>
  <c r="W549" i="5"/>
  <c r="Y555" i="5"/>
  <c r="W557" i="5"/>
  <c r="Y563" i="5"/>
  <c r="Z567" i="5"/>
  <c r="Z569" i="5"/>
  <c r="Z575" i="5"/>
  <c r="Z577" i="5"/>
  <c r="AA580" i="5"/>
  <c r="AA581" i="5"/>
  <c r="X582" i="5"/>
  <c r="Z582" i="5" s="1"/>
  <c r="W582" i="5"/>
  <c r="AA582" i="5"/>
  <c r="AB582" i="5" s="1"/>
  <c r="Y585" i="5"/>
  <c r="Z585" i="5" s="1"/>
  <c r="AD582" i="5"/>
  <c r="AL582" i="5"/>
  <c r="W509" i="5"/>
  <c r="X515" i="5"/>
  <c r="X518" i="5"/>
  <c r="Z518" i="5" s="1"/>
  <c r="Y521" i="5"/>
  <c r="W525" i="5"/>
  <c r="Y531" i="5"/>
  <c r="Y535" i="5"/>
  <c r="AB535" i="5" s="1"/>
  <c r="Y539" i="5"/>
  <c r="Y543" i="5"/>
  <c r="Y548" i="5"/>
  <c r="Y556" i="5"/>
  <c r="AB556" i="5" s="1"/>
  <c r="Y564" i="5"/>
  <c r="Y565" i="5"/>
  <c r="Z565" i="5" s="1"/>
  <c r="Y566" i="5"/>
  <c r="Y567" i="5"/>
  <c r="Y568" i="5"/>
  <c r="Y569" i="5"/>
  <c r="Y570" i="5"/>
  <c r="Y571" i="5"/>
  <c r="Z571" i="5" s="1"/>
  <c r="Y572" i="5"/>
  <c r="Y573" i="5"/>
  <c r="Z573" i="5" s="1"/>
  <c r="Y574" i="5"/>
  <c r="Y575" i="5"/>
  <c r="Y576" i="5"/>
  <c r="Y578" i="5"/>
  <c r="X584" i="5"/>
  <c r="Z584" i="5" s="1"/>
  <c r="W584" i="5"/>
  <c r="AA584" i="5"/>
  <c r="AB584" i="5" s="1"/>
  <c r="AB549" i="5"/>
  <c r="AB557" i="5"/>
  <c r="Y583" i="5"/>
  <c r="Z583" i="5" s="1"/>
  <c r="AA585" i="5"/>
  <c r="X522" i="5"/>
  <c r="Z522" i="5" s="1"/>
  <c r="Y525" i="5"/>
  <c r="Z525" i="5" s="1"/>
  <c r="Y532" i="5"/>
  <c r="AB532" i="5" s="1"/>
  <c r="Y536" i="5"/>
  <c r="AB536" i="5" s="1"/>
  <c r="Y540" i="5"/>
  <c r="AB540" i="5" s="1"/>
  <c r="Y544" i="5"/>
  <c r="AB544" i="5" s="1"/>
  <c r="Y550" i="5"/>
  <c r="AB550" i="5" s="1"/>
  <c r="W552" i="5"/>
  <c r="Y558" i="5"/>
  <c r="W560" i="5"/>
  <c r="AB565" i="5"/>
  <c r="AB567" i="5"/>
  <c r="AB569" i="5"/>
  <c r="AB571" i="5"/>
  <c r="AB573" i="5"/>
  <c r="AB575" i="5"/>
  <c r="X516" i="5"/>
  <c r="Y519" i="5"/>
  <c r="Z519" i="5" s="1"/>
  <c r="AA522" i="5"/>
  <c r="AB522" i="5" s="1"/>
  <c r="Y545" i="5"/>
  <c r="W546" i="5"/>
  <c r="Y551" i="5"/>
  <c r="Y559" i="5"/>
  <c r="AA583" i="5"/>
  <c r="AB583" i="5" s="1"/>
  <c r="AH582" i="5"/>
  <c r="AP582" i="5"/>
  <c r="X510" i="5"/>
  <c r="Z510" i="5" s="1"/>
  <c r="Y513" i="5"/>
  <c r="AB513" i="5" s="1"/>
  <c r="AA516" i="5"/>
  <c r="X526" i="5"/>
  <c r="Z526" i="5" s="1"/>
  <c r="Y529" i="5"/>
  <c r="AB529" i="5" s="1"/>
  <c r="Y533" i="5"/>
  <c r="AB533" i="5" s="1"/>
  <c r="Y537" i="5"/>
  <c r="Y541" i="5"/>
  <c r="AB541" i="5" s="1"/>
  <c r="Y552" i="5"/>
  <c r="Z553" i="5"/>
  <c r="Y560" i="5"/>
  <c r="AB560" i="5" s="1"/>
  <c r="Z561" i="5"/>
  <c r="X581" i="5"/>
  <c r="Z581" i="5" s="1"/>
  <c r="AC587" i="5"/>
  <c r="Y581" i="5"/>
  <c r="AD587" i="5"/>
  <c r="AE587" i="5"/>
  <c r="X532" i="5"/>
  <c r="X534" i="5"/>
  <c r="X536" i="5"/>
  <c r="Z536" i="5" s="1"/>
  <c r="X538" i="5"/>
  <c r="Z538" i="5" s="1"/>
  <c r="X540" i="5"/>
  <c r="Z540" i="5" s="1"/>
  <c r="X542" i="5"/>
  <c r="X544" i="5"/>
  <c r="X546" i="5"/>
  <c r="Z546" i="5" s="1"/>
  <c r="X548" i="5"/>
  <c r="X550" i="5"/>
  <c r="X552" i="5"/>
  <c r="Z552" i="5" s="1"/>
  <c r="X554" i="5"/>
  <c r="Z554" i="5" s="1"/>
  <c r="X556" i="5"/>
  <c r="Z556" i="5" s="1"/>
  <c r="X558" i="5"/>
  <c r="Z558" i="5" s="1"/>
  <c r="X560" i="5"/>
  <c r="Z560" i="5" s="1"/>
  <c r="X562" i="5"/>
  <c r="X564" i="5"/>
  <c r="Z564" i="5" s="1"/>
  <c r="X566" i="5"/>
  <c r="X568" i="5"/>
  <c r="Z568" i="5" s="1"/>
  <c r="X570" i="5"/>
  <c r="X572" i="5"/>
  <c r="Z572" i="5" s="1"/>
  <c r="X574" i="5"/>
  <c r="X576" i="5"/>
  <c r="Z576" i="5" s="1"/>
  <c r="X578" i="5"/>
  <c r="Z578" i="5" s="1"/>
  <c r="X580" i="5"/>
  <c r="X587" i="5"/>
  <c r="Z587" i="5" s="1"/>
  <c r="Y580" i="5"/>
  <c r="Z566" i="5" l="1"/>
  <c r="Z550" i="5"/>
  <c r="Z534" i="5"/>
  <c r="AB516" i="5"/>
  <c r="AB574" i="5"/>
  <c r="AB530" i="5"/>
  <c r="AB534" i="5"/>
  <c r="Z533" i="5"/>
  <c r="Z501" i="5"/>
  <c r="Z547" i="5"/>
  <c r="Z467" i="5"/>
  <c r="Z477" i="5"/>
  <c r="AB503" i="5"/>
  <c r="AB444" i="5"/>
  <c r="AB408" i="5"/>
  <c r="Z504" i="5"/>
  <c r="Z454" i="5"/>
  <c r="AB411" i="5"/>
  <c r="AB416" i="5"/>
  <c r="Z349" i="5"/>
  <c r="Z413" i="5"/>
  <c r="Z325" i="5"/>
  <c r="AB448" i="5"/>
  <c r="AB389" i="5"/>
  <c r="AB324" i="5"/>
  <c r="Z390" i="5"/>
  <c r="AB385" i="5"/>
  <c r="AB253" i="5"/>
  <c r="Z303" i="5"/>
  <c r="AB271" i="5"/>
  <c r="Z305" i="5"/>
  <c r="AB237" i="5"/>
  <c r="AF280" i="5"/>
  <c r="AB260" i="5"/>
  <c r="Z205" i="5"/>
  <c r="AB315" i="5"/>
  <c r="AB267" i="5"/>
  <c r="AB235" i="5"/>
  <c r="Z321" i="5"/>
  <c r="AB124" i="5"/>
  <c r="Z192" i="5"/>
  <c r="AB205" i="5"/>
  <c r="AB141" i="5"/>
  <c r="Z255" i="5"/>
  <c r="AB252" i="5"/>
  <c r="AB126" i="5"/>
  <c r="Z392" i="5"/>
  <c r="AB168" i="5"/>
  <c r="AB130" i="5"/>
  <c r="Z122" i="5"/>
  <c r="AB203" i="5"/>
  <c r="Z68" i="5"/>
  <c r="AB119" i="5"/>
  <c r="Z13" i="5"/>
  <c r="AF122" i="5"/>
  <c r="Z38" i="5"/>
  <c r="Z147" i="5"/>
  <c r="AF81" i="5"/>
  <c r="AB185" i="5"/>
  <c r="AB34" i="5"/>
  <c r="Z580" i="5"/>
  <c r="Z548" i="5"/>
  <c r="Z532" i="5"/>
  <c r="AB572" i="5"/>
  <c r="Z555" i="5"/>
  <c r="Z530" i="5"/>
  <c r="Z559" i="5"/>
  <c r="Z503" i="5"/>
  <c r="AB525" i="5"/>
  <c r="AR587" i="5"/>
  <c r="AB563" i="5"/>
  <c r="Z537" i="5"/>
  <c r="AB519" i="5"/>
  <c r="AB495" i="5"/>
  <c r="Z479" i="5"/>
  <c r="Z521" i="5"/>
  <c r="AB504" i="5"/>
  <c r="AB467" i="5"/>
  <c r="Z405" i="5"/>
  <c r="Z425" i="5"/>
  <c r="AB393" i="5"/>
  <c r="AB407" i="5"/>
  <c r="Z275" i="5"/>
  <c r="AM402" i="5"/>
  <c r="AB511" i="5"/>
  <c r="AB281" i="5"/>
  <c r="AB398" i="5"/>
  <c r="AB299" i="5"/>
  <c r="Z262" i="5"/>
  <c r="AB328" i="5"/>
  <c r="Z339" i="5"/>
  <c r="Z353" i="5"/>
  <c r="Z199" i="5"/>
  <c r="Z185" i="5"/>
  <c r="AF200" i="5"/>
  <c r="Z141" i="5"/>
  <c r="AB207" i="5"/>
  <c r="Z252" i="5"/>
  <c r="Z180" i="5"/>
  <c r="Z43" i="5"/>
  <c r="Z23" i="5"/>
  <c r="Z562" i="5"/>
  <c r="AB570" i="5"/>
  <c r="AB559" i="5"/>
  <c r="Z491" i="5"/>
  <c r="AB463" i="5"/>
  <c r="AB475" i="5"/>
  <c r="Z517" i="5"/>
  <c r="Z427" i="5"/>
  <c r="AB424" i="5"/>
  <c r="AB543" i="5"/>
  <c r="AB464" i="5"/>
  <c r="Z393" i="5"/>
  <c r="Z333" i="5"/>
  <c r="AB384" i="5"/>
  <c r="AB345" i="5"/>
  <c r="Z384" i="5"/>
  <c r="AF402" i="5"/>
  <c r="AB322" i="5"/>
  <c r="Z282" i="5"/>
  <c r="Z281" i="5"/>
  <c r="Z398" i="5"/>
  <c r="AB346" i="5"/>
  <c r="AB211" i="5"/>
  <c r="AB325" i="5"/>
  <c r="AB293" i="5"/>
  <c r="AF329" i="5"/>
  <c r="AB259" i="5"/>
  <c r="AB353" i="5"/>
  <c r="Z219" i="5"/>
  <c r="Z184" i="5"/>
  <c r="AB192" i="5"/>
  <c r="AB255" i="5"/>
  <c r="AB218" i="5"/>
  <c r="AO200" i="5"/>
  <c r="AB172" i="5"/>
  <c r="AB166" i="5"/>
  <c r="Z114" i="5"/>
  <c r="AB180" i="5"/>
  <c r="AB89" i="5"/>
  <c r="AB82" i="5"/>
  <c r="AI81" i="5"/>
  <c r="AB187" i="5"/>
  <c r="AF40" i="5"/>
  <c r="AB81" i="5"/>
  <c r="AB73" i="5"/>
  <c r="AB147" i="5"/>
  <c r="Z544" i="5"/>
  <c r="Z515" i="5"/>
  <c r="AB568" i="5"/>
  <c r="AB548" i="5"/>
  <c r="AB555" i="5"/>
  <c r="AB515" i="5"/>
  <c r="Z451" i="5"/>
  <c r="Z529" i="5"/>
  <c r="Z490" i="5"/>
  <c r="Z486" i="5"/>
  <c r="AB539" i="5"/>
  <c r="Z452" i="5"/>
  <c r="AB531" i="5"/>
  <c r="AB291" i="5"/>
  <c r="AB307" i="5"/>
  <c r="AB216" i="5"/>
  <c r="AI200" i="5"/>
  <c r="AB111" i="5"/>
  <c r="Z19" i="5"/>
  <c r="AR502" i="5"/>
  <c r="Z36" i="5"/>
  <c r="Z59" i="5"/>
  <c r="Z574" i="5"/>
  <c r="Z542" i="5"/>
  <c r="Z516" i="5"/>
  <c r="AB581" i="5"/>
  <c r="AB566" i="5"/>
  <c r="Z513" i="5"/>
  <c r="Z535" i="5"/>
  <c r="AB482" i="5"/>
  <c r="AB520" i="5"/>
  <c r="AB446" i="5"/>
  <c r="AB420" i="5"/>
  <c r="AB452" i="5"/>
  <c r="AB418" i="5"/>
  <c r="Z455" i="5"/>
  <c r="Z423" i="5"/>
  <c r="Z487" i="5"/>
  <c r="Z464" i="5"/>
  <c r="AB364" i="5"/>
  <c r="Z403" i="5"/>
  <c r="AB387" i="5"/>
  <c r="Z436" i="5"/>
  <c r="AB449" i="5"/>
  <c r="AB297" i="5"/>
  <c r="AB219" i="5"/>
  <c r="Z375" i="5"/>
  <c r="AB319" i="5"/>
  <c r="AB285" i="5"/>
  <c r="AB251" i="5"/>
  <c r="AO280" i="5"/>
  <c r="AB231" i="5"/>
  <c r="AB338" i="5"/>
  <c r="AB247" i="5"/>
  <c r="AB245" i="5"/>
  <c r="AB215" i="5"/>
  <c r="AB358" i="5"/>
  <c r="AB301" i="5"/>
  <c r="AB275" i="5"/>
  <c r="AB221" i="5"/>
  <c r="Z335" i="5"/>
  <c r="Z289" i="5"/>
  <c r="AB184" i="5"/>
  <c r="AB190" i="5"/>
  <c r="AB153" i="5"/>
  <c r="Z120" i="5"/>
  <c r="Z212" i="5"/>
  <c r="AB201" i="5"/>
  <c r="Z117" i="5"/>
  <c r="Z174" i="5"/>
  <c r="AI102" i="5"/>
  <c r="Z103" i="5"/>
  <c r="Z30" i="5"/>
  <c r="AB75" i="5"/>
  <c r="Z115" i="5"/>
  <c r="AB95" i="5"/>
  <c r="Z4" i="5"/>
  <c r="AB121" i="5"/>
  <c r="Z129" i="5"/>
  <c r="AB93" i="5"/>
  <c r="AB483" i="5"/>
  <c r="AF586" i="5"/>
  <c r="AB585" i="5"/>
  <c r="AB580" i="5"/>
  <c r="AB542" i="5"/>
  <c r="AB527" i="5"/>
  <c r="Z545" i="5"/>
  <c r="AR581" i="5"/>
  <c r="AR582" i="5"/>
  <c r="Z551" i="5"/>
  <c r="AB479" i="5"/>
  <c r="Z395" i="5"/>
  <c r="Z539" i="5"/>
  <c r="Z407" i="5"/>
  <c r="AB469" i="5"/>
  <c r="AB425" i="5"/>
  <c r="Z329" i="5"/>
  <c r="Z531" i="5"/>
  <c r="AB329" i="5"/>
  <c r="AB313" i="5"/>
  <c r="Z358" i="5"/>
  <c r="AB265" i="5"/>
  <c r="AB333" i="5"/>
  <c r="AB194" i="5"/>
  <c r="AM122" i="5"/>
  <c r="AB63" i="5"/>
  <c r="Z483" i="5"/>
  <c r="Z570" i="5"/>
  <c r="Z563" i="5"/>
  <c r="AB502" i="5"/>
  <c r="Z541" i="5"/>
  <c r="Z512" i="5"/>
  <c r="AB538" i="5"/>
  <c r="Z471" i="5"/>
  <c r="AB551" i="5"/>
  <c r="AB528" i="5"/>
  <c r="AM461" i="5"/>
  <c r="Z338" i="5"/>
  <c r="AB361" i="5"/>
  <c r="AB348" i="5"/>
  <c r="Z402" i="5"/>
  <c r="AB369" i="5"/>
  <c r="AB436" i="5"/>
  <c r="AB343" i="5"/>
  <c r="AB311" i="5"/>
  <c r="Z313" i="5"/>
  <c r="Z265" i="5"/>
  <c r="AB182" i="5"/>
  <c r="AB142" i="5"/>
  <c r="AB146" i="5"/>
  <c r="AB334" i="5"/>
  <c r="AB145" i="5"/>
  <c r="Z227" i="5"/>
  <c r="Z168" i="5"/>
  <c r="AB123" i="5"/>
  <c r="AB174" i="5"/>
  <c r="AB71" i="5"/>
  <c r="Z154" i="5"/>
  <c r="AB66" i="5"/>
  <c r="AB85" i="5"/>
  <c r="Z17" i="5"/>
  <c r="AB105" i="5"/>
  <c r="Z42" i="5"/>
  <c r="CG420" i="2" l="1"/>
  <c r="CI420" i="2" s="1"/>
  <c r="BZ420" i="2"/>
  <c r="BY420" i="2"/>
  <c r="BV420" i="2"/>
  <c r="BU420" i="2"/>
  <c r="BR420" i="2"/>
  <c r="BQ420" i="2"/>
  <c r="BM420" i="2"/>
  <c r="CB420" i="2" s="1"/>
  <c r="BL420" i="2"/>
  <c r="CA420" i="2" s="1"/>
  <c r="BK420" i="2"/>
  <c r="BJ420" i="2"/>
  <c r="BI420" i="2"/>
  <c r="BX420" i="2" s="1"/>
  <c r="BH420" i="2"/>
  <c r="BW420" i="2" s="1"/>
  <c r="BG420" i="2"/>
  <c r="BF420" i="2"/>
  <c r="BE420" i="2"/>
  <c r="BT420" i="2" s="1"/>
  <c r="BD420" i="2"/>
  <c r="BS420" i="2" s="1"/>
  <c r="BC420" i="2"/>
  <c r="BB420" i="2"/>
  <c r="BA420" i="2"/>
  <c r="BP420" i="2" s="1"/>
  <c r="AZ420" i="2"/>
  <c r="BO420" i="2" s="1"/>
  <c r="CI419" i="2"/>
  <c r="CG419" i="2"/>
  <c r="CA419" i="2"/>
  <c r="BZ419" i="2"/>
  <c r="BW419" i="2"/>
  <c r="BV419" i="2"/>
  <c r="BS419" i="2"/>
  <c r="BR419" i="2"/>
  <c r="BO419" i="2"/>
  <c r="BM419" i="2"/>
  <c r="CB419" i="2" s="1"/>
  <c r="BL419" i="2"/>
  <c r="BK419" i="2"/>
  <c r="BJ419" i="2"/>
  <c r="BY419" i="2" s="1"/>
  <c r="BI419" i="2"/>
  <c r="BX419" i="2" s="1"/>
  <c r="BH419" i="2"/>
  <c r="BG419" i="2"/>
  <c r="BF419" i="2"/>
  <c r="BU419" i="2" s="1"/>
  <c r="BE419" i="2"/>
  <c r="BT419" i="2" s="1"/>
  <c r="BD419" i="2"/>
  <c r="BC419" i="2"/>
  <c r="BB419" i="2"/>
  <c r="BQ419" i="2" s="1"/>
  <c r="BA419" i="2"/>
  <c r="BP419" i="2" s="1"/>
  <c r="AZ419" i="2"/>
  <c r="CI418" i="2"/>
  <c r="CG418" i="2"/>
  <c r="CB418" i="2"/>
  <c r="CA418" i="2"/>
  <c r="BX418" i="2"/>
  <c r="BW418" i="2"/>
  <c r="BT418" i="2"/>
  <c r="BS418" i="2"/>
  <c r="BP418" i="2"/>
  <c r="BO418" i="2"/>
  <c r="BM418" i="2"/>
  <c r="BL418" i="2"/>
  <c r="BK418" i="2"/>
  <c r="BZ418" i="2" s="1"/>
  <c r="BJ418" i="2"/>
  <c r="BY418" i="2" s="1"/>
  <c r="BI418" i="2"/>
  <c r="BH418" i="2"/>
  <c r="BG418" i="2"/>
  <c r="BV418" i="2" s="1"/>
  <c r="BF418" i="2"/>
  <c r="BU418" i="2" s="1"/>
  <c r="BE418" i="2"/>
  <c r="BD418" i="2"/>
  <c r="BC418" i="2"/>
  <c r="BR418" i="2" s="1"/>
  <c r="BB418" i="2"/>
  <c r="BQ418" i="2" s="1"/>
  <c r="BA418" i="2"/>
  <c r="AZ418" i="2"/>
  <c r="CG417" i="2"/>
  <c r="CI417" i="2" s="1"/>
  <c r="CB417" i="2"/>
  <c r="BY417" i="2"/>
  <c r="BX417" i="2"/>
  <c r="BU417" i="2"/>
  <c r="BT417" i="2"/>
  <c r="BQ417" i="2"/>
  <c r="BP417" i="2"/>
  <c r="BM417" i="2"/>
  <c r="BL417" i="2"/>
  <c r="CA417" i="2" s="1"/>
  <c r="BK417" i="2"/>
  <c r="BZ417" i="2" s="1"/>
  <c r="BJ417" i="2"/>
  <c r="BI417" i="2"/>
  <c r="BH417" i="2"/>
  <c r="BW417" i="2" s="1"/>
  <c r="BG417" i="2"/>
  <c r="BV417" i="2" s="1"/>
  <c r="BF417" i="2"/>
  <c r="BE417" i="2"/>
  <c r="BD417" i="2"/>
  <c r="BS417" i="2" s="1"/>
  <c r="BC417" i="2"/>
  <c r="BR417" i="2" s="1"/>
  <c r="BB417" i="2"/>
  <c r="BA417" i="2"/>
  <c r="AZ417" i="2"/>
  <c r="BO417" i="2" s="1"/>
  <c r="CH417" i="2" s="1"/>
  <c r="CJ417" i="2" s="1"/>
  <c r="CL417" i="2" s="1"/>
  <c r="CG416" i="2"/>
  <c r="CI416" i="2" s="1"/>
  <c r="BZ416" i="2"/>
  <c r="BY416" i="2"/>
  <c r="BV416" i="2"/>
  <c r="BU416" i="2"/>
  <c r="BR416" i="2"/>
  <c r="BQ416" i="2"/>
  <c r="BM416" i="2"/>
  <c r="CB416" i="2" s="1"/>
  <c r="BL416" i="2"/>
  <c r="CA416" i="2" s="1"/>
  <c r="BK416" i="2"/>
  <c r="BJ416" i="2"/>
  <c r="BI416" i="2"/>
  <c r="BX416" i="2" s="1"/>
  <c r="BH416" i="2"/>
  <c r="BW416" i="2" s="1"/>
  <c r="BG416" i="2"/>
  <c r="BF416" i="2"/>
  <c r="BE416" i="2"/>
  <c r="BT416" i="2" s="1"/>
  <c r="BD416" i="2"/>
  <c r="BS416" i="2" s="1"/>
  <c r="BC416" i="2"/>
  <c r="BB416" i="2"/>
  <c r="BA416" i="2"/>
  <c r="BP416" i="2" s="1"/>
  <c r="AZ416" i="2"/>
  <c r="BO416" i="2" s="1"/>
  <c r="CH416" i="2" s="1"/>
  <c r="CJ416" i="2" s="1"/>
  <c r="CL416" i="2" s="1"/>
  <c r="CI415" i="2"/>
  <c r="CG415" i="2"/>
  <c r="CA415" i="2"/>
  <c r="BZ415" i="2"/>
  <c r="BW415" i="2"/>
  <c r="BV415" i="2"/>
  <c r="BS415" i="2"/>
  <c r="BR415" i="2"/>
  <c r="BO415" i="2"/>
  <c r="BM415" i="2"/>
  <c r="CB415" i="2" s="1"/>
  <c r="BL415" i="2"/>
  <c r="BK415" i="2"/>
  <c r="BJ415" i="2"/>
  <c r="BY415" i="2" s="1"/>
  <c r="BI415" i="2"/>
  <c r="BX415" i="2" s="1"/>
  <c r="BH415" i="2"/>
  <c r="BG415" i="2"/>
  <c r="BF415" i="2"/>
  <c r="BU415" i="2" s="1"/>
  <c r="BE415" i="2"/>
  <c r="BT415" i="2" s="1"/>
  <c r="BD415" i="2"/>
  <c r="BC415" i="2"/>
  <c r="BB415" i="2"/>
  <c r="BQ415" i="2" s="1"/>
  <c r="BA415" i="2"/>
  <c r="BP415" i="2" s="1"/>
  <c r="AZ415" i="2"/>
  <c r="CI414" i="2"/>
  <c r="CG414" i="2"/>
  <c r="CB414" i="2"/>
  <c r="CA414" i="2"/>
  <c r="BX414" i="2"/>
  <c r="BW414" i="2"/>
  <c r="BT414" i="2"/>
  <c r="BS414" i="2"/>
  <c r="BP414" i="2"/>
  <c r="BO414" i="2"/>
  <c r="BM414" i="2"/>
  <c r="BL414" i="2"/>
  <c r="BK414" i="2"/>
  <c r="BZ414" i="2" s="1"/>
  <c r="BJ414" i="2"/>
  <c r="BY414" i="2" s="1"/>
  <c r="BI414" i="2"/>
  <c r="BH414" i="2"/>
  <c r="BG414" i="2"/>
  <c r="BV414" i="2" s="1"/>
  <c r="BF414" i="2"/>
  <c r="BU414" i="2" s="1"/>
  <c r="BE414" i="2"/>
  <c r="BD414" i="2"/>
  <c r="BC414" i="2"/>
  <c r="BR414" i="2" s="1"/>
  <c r="BB414" i="2"/>
  <c r="BQ414" i="2" s="1"/>
  <c r="BA414" i="2"/>
  <c r="AZ414" i="2"/>
  <c r="CG413" i="2"/>
  <c r="CI413" i="2" s="1"/>
  <c r="CB413" i="2"/>
  <c r="BY413" i="2"/>
  <c r="BX413" i="2"/>
  <c r="BU413" i="2"/>
  <c r="BT413" i="2"/>
  <c r="BQ413" i="2"/>
  <c r="BP413" i="2"/>
  <c r="BM413" i="2"/>
  <c r="BL413" i="2"/>
  <c r="CA413" i="2" s="1"/>
  <c r="BK413" i="2"/>
  <c r="BZ413" i="2" s="1"/>
  <c r="BJ413" i="2"/>
  <c r="BI413" i="2"/>
  <c r="BH413" i="2"/>
  <c r="BW413" i="2" s="1"/>
  <c r="BG413" i="2"/>
  <c r="BV413" i="2" s="1"/>
  <c r="BF413" i="2"/>
  <c r="BE413" i="2"/>
  <c r="BD413" i="2"/>
  <c r="BS413" i="2" s="1"/>
  <c r="BC413" i="2"/>
  <c r="BR413" i="2" s="1"/>
  <c r="BB413" i="2"/>
  <c r="BA413" i="2"/>
  <c r="AZ413" i="2"/>
  <c r="BO413" i="2" s="1"/>
  <c r="CG412" i="2"/>
  <c r="CI412" i="2" s="1"/>
  <c r="BZ412" i="2"/>
  <c r="BY412" i="2"/>
  <c r="BV412" i="2"/>
  <c r="BU412" i="2"/>
  <c r="BR412" i="2"/>
  <c r="BQ412" i="2"/>
  <c r="BM412" i="2"/>
  <c r="CB412" i="2" s="1"/>
  <c r="BL412" i="2"/>
  <c r="CA412" i="2" s="1"/>
  <c r="BK412" i="2"/>
  <c r="BJ412" i="2"/>
  <c r="BI412" i="2"/>
  <c r="BX412" i="2" s="1"/>
  <c r="BH412" i="2"/>
  <c r="BW412" i="2" s="1"/>
  <c r="BG412" i="2"/>
  <c r="BF412" i="2"/>
  <c r="BE412" i="2"/>
  <c r="BT412" i="2" s="1"/>
  <c r="BD412" i="2"/>
  <c r="BS412" i="2" s="1"/>
  <c r="BC412" i="2"/>
  <c r="BB412" i="2"/>
  <c r="BA412" i="2"/>
  <c r="BP412" i="2" s="1"/>
  <c r="AZ412" i="2"/>
  <c r="BO412" i="2" s="1"/>
  <c r="CI411" i="2"/>
  <c r="CG411" i="2"/>
  <c r="CA411" i="2"/>
  <c r="BZ411" i="2"/>
  <c r="BW411" i="2"/>
  <c r="BV411" i="2"/>
  <c r="BS411" i="2"/>
  <c r="BR411" i="2"/>
  <c r="BO411" i="2"/>
  <c r="BM411" i="2"/>
  <c r="CB411" i="2" s="1"/>
  <c r="BL411" i="2"/>
  <c r="BK411" i="2"/>
  <c r="BJ411" i="2"/>
  <c r="BY411" i="2" s="1"/>
  <c r="BI411" i="2"/>
  <c r="BX411" i="2" s="1"/>
  <c r="BH411" i="2"/>
  <c r="BG411" i="2"/>
  <c r="BF411" i="2"/>
  <c r="BU411" i="2" s="1"/>
  <c r="BE411" i="2"/>
  <c r="BT411" i="2" s="1"/>
  <c r="BD411" i="2"/>
  <c r="BC411" i="2"/>
  <c r="BB411" i="2"/>
  <c r="BQ411" i="2" s="1"/>
  <c r="BA411" i="2"/>
  <c r="BP411" i="2" s="1"/>
  <c r="CH411" i="2" s="1"/>
  <c r="CJ411" i="2" s="1"/>
  <c r="CL411" i="2" s="1"/>
  <c r="AZ411" i="2"/>
  <c r="CI410" i="2"/>
  <c r="CG410" i="2"/>
  <c r="CB410" i="2"/>
  <c r="CA410" i="2"/>
  <c r="BX410" i="2"/>
  <c r="BW410" i="2"/>
  <c r="BT410" i="2"/>
  <c r="BS410" i="2"/>
  <c r="BP410" i="2"/>
  <c r="BO410" i="2"/>
  <c r="BM410" i="2"/>
  <c r="BL410" i="2"/>
  <c r="BK410" i="2"/>
  <c r="BZ410" i="2" s="1"/>
  <c r="BJ410" i="2"/>
  <c r="BY410" i="2" s="1"/>
  <c r="BI410" i="2"/>
  <c r="BH410" i="2"/>
  <c r="BG410" i="2"/>
  <c r="BV410" i="2" s="1"/>
  <c r="BF410" i="2"/>
  <c r="BU410" i="2" s="1"/>
  <c r="BE410" i="2"/>
  <c r="BD410" i="2"/>
  <c r="BC410" i="2"/>
  <c r="BR410" i="2" s="1"/>
  <c r="BB410" i="2"/>
  <c r="BQ410" i="2" s="1"/>
  <c r="BA410" i="2"/>
  <c r="AZ410" i="2"/>
  <c r="CG409" i="2"/>
  <c r="CI409" i="2" s="1"/>
  <c r="CB409" i="2"/>
  <c r="BY409" i="2"/>
  <c r="BX409" i="2"/>
  <c r="BU409" i="2"/>
  <c r="BT409" i="2"/>
  <c r="BQ409" i="2"/>
  <c r="BP409" i="2"/>
  <c r="BM409" i="2"/>
  <c r="BL409" i="2"/>
  <c r="CA409" i="2" s="1"/>
  <c r="BK409" i="2"/>
  <c r="BZ409" i="2" s="1"/>
  <c r="BJ409" i="2"/>
  <c r="BI409" i="2"/>
  <c r="BH409" i="2"/>
  <c r="BW409" i="2" s="1"/>
  <c r="BG409" i="2"/>
  <c r="BV409" i="2" s="1"/>
  <c r="BF409" i="2"/>
  <c r="BE409" i="2"/>
  <c r="BD409" i="2"/>
  <c r="BS409" i="2" s="1"/>
  <c r="BC409" i="2"/>
  <c r="BR409" i="2" s="1"/>
  <c r="BB409" i="2"/>
  <c r="BA409" i="2"/>
  <c r="AZ409" i="2"/>
  <c r="BO409" i="2" s="1"/>
  <c r="CG408" i="2"/>
  <c r="CI408" i="2" s="1"/>
  <c r="BZ408" i="2"/>
  <c r="BY408" i="2"/>
  <c r="BV408" i="2"/>
  <c r="BU408" i="2"/>
  <c r="BR408" i="2"/>
  <c r="BQ408" i="2"/>
  <c r="BM408" i="2"/>
  <c r="CB408" i="2" s="1"/>
  <c r="BL408" i="2"/>
  <c r="CA408" i="2" s="1"/>
  <c r="BK408" i="2"/>
  <c r="BJ408" i="2"/>
  <c r="BI408" i="2"/>
  <c r="BX408" i="2" s="1"/>
  <c r="BH408" i="2"/>
  <c r="BW408" i="2" s="1"/>
  <c r="BG408" i="2"/>
  <c r="BF408" i="2"/>
  <c r="BE408" i="2"/>
  <c r="BT408" i="2" s="1"/>
  <c r="CH408" i="2" s="1"/>
  <c r="CJ408" i="2" s="1"/>
  <c r="CL408" i="2" s="1"/>
  <c r="BD408" i="2"/>
  <c r="BS408" i="2" s="1"/>
  <c r="BC408" i="2"/>
  <c r="BB408" i="2"/>
  <c r="BA408" i="2"/>
  <c r="BP408" i="2" s="1"/>
  <c r="AZ408" i="2"/>
  <c r="BO408" i="2" s="1"/>
  <c r="CI407" i="2"/>
  <c r="CG407" i="2"/>
  <c r="CA407" i="2"/>
  <c r="BZ407" i="2"/>
  <c r="BW407" i="2"/>
  <c r="BV407" i="2"/>
  <c r="BS407" i="2"/>
  <c r="BR407" i="2"/>
  <c r="BO407" i="2"/>
  <c r="BM407" i="2"/>
  <c r="CB407" i="2" s="1"/>
  <c r="BL407" i="2"/>
  <c r="BK407" i="2"/>
  <c r="BJ407" i="2"/>
  <c r="BY407" i="2" s="1"/>
  <c r="BI407" i="2"/>
  <c r="BX407" i="2" s="1"/>
  <c r="BH407" i="2"/>
  <c r="BG407" i="2"/>
  <c r="BF407" i="2"/>
  <c r="BU407" i="2" s="1"/>
  <c r="BE407" i="2"/>
  <c r="BT407" i="2" s="1"/>
  <c r="BD407" i="2"/>
  <c r="BC407" i="2"/>
  <c r="BB407" i="2"/>
  <c r="BQ407" i="2" s="1"/>
  <c r="BA407" i="2"/>
  <c r="BP407" i="2" s="1"/>
  <c r="AZ407" i="2"/>
  <c r="CI406" i="2"/>
  <c r="CG406" i="2"/>
  <c r="CB406" i="2"/>
  <c r="CA406" i="2"/>
  <c r="BX406" i="2"/>
  <c r="BW406" i="2"/>
  <c r="BT406" i="2"/>
  <c r="BS406" i="2"/>
  <c r="BP406" i="2"/>
  <c r="BO406" i="2"/>
  <c r="BM406" i="2"/>
  <c r="BL406" i="2"/>
  <c r="BK406" i="2"/>
  <c r="BZ406" i="2" s="1"/>
  <c r="BJ406" i="2"/>
  <c r="BY406" i="2" s="1"/>
  <c r="BI406" i="2"/>
  <c r="BH406" i="2"/>
  <c r="BG406" i="2"/>
  <c r="BV406" i="2" s="1"/>
  <c r="BF406" i="2"/>
  <c r="BU406" i="2" s="1"/>
  <c r="BE406" i="2"/>
  <c r="BD406" i="2"/>
  <c r="BC406" i="2"/>
  <c r="BR406" i="2" s="1"/>
  <c r="BB406" i="2"/>
  <c r="BQ406" i="2" s="1"/>
  <c r="BA406" i="2"/>
  <c r="AZ406" i="2"/>
  <c r="CG405" i="2"/>
  <c r="CI405" i="2" s="1"/>
  <c r="CB405" i="2"/>
  <c r="BY405" i="2"/>
  <c r="BX405" i="2"/>
  <c r="BU405" i="2"/>
  <c r="BT405" i="2"/>
  <c r="BQ405" i="2"/>
  <c r="BP405" i="2"/>
  <c r="BM405" i="2"/>
  <c r="BL405" i="2"/>
  <c r="CA405" i="2" s="1"/>
  <c r="BK405" i="2"/>
  <c r="BZ405" i="2" s="1"/>
  <c r="BJ405" i="2"/>
  <c r="BI405" i="2"/>
  <c r="BH405" i="2"/>
  <c r="BW405" i="2" s="1"/>
  <c r="BG405" i="2"/>
  <c r="BV405" i="2" s="1"/>
  <c r="BF405" i="2"/>
  <c r="BE405" i="2"/>
  <c r="BD405" i="2"/>
  <c r="BS405" i="2" s="1"/>
  <c r="BC405" i="2"/>
  <c r="BR405" i="2" s="1"/>
  <c r="BB405" i="2"/>
  <c r="BA405" i="2"/>
  <c r="AZ405" i="2"/>
  <c r="BO405" i="2" s="1"/>
  <c r="CG404" i="2"/>
  <c r="CI404" i="2" s="1"/>
  <c r="BZ404" i="2"/>
  <c r="BY404" i="2"/>
  <c r="BV404" i="2"/>
  <c r="BU404" i="2"/>
  <c r="BR404" i="2"/>
  <c r="BQ404" i="2"/>
  <c r="BM404" i="2"/>
  <c r="CB404" i="2" s="1"/>
  <c r="BL404" i="2"/>
  <c r="CA404" i="2" s="1"/>
  <c r="BK404" i="2"/>
  <c r="BJ404" i="2"/>
  <c r="BI404" i="2"/>
  <c r="BX404" i="2" s="1"/>
  <c r="BH404" i="2"/>
  <c r="BW404" i="2" s="1"/>
  <c r="BG404" i="2"/>
  <c r="BF404" i="2"/>
  <c r="BE404" i="2"/>
  <c r="BT404" i="2" s="1"/>
  <c r="BD404" i="2"/>
  <c r="BS404" i="2" s="1"/>
  <c r="BC404" i="2"/>
  <c r="BB404" i="2"/>
  <c r="BA404" i="2"/>
  <c r="BP404" i="2" s="1"/>
  <c r="AZ404" i="2"/>
  <c r="BO404" i="2" s="1"/>
  <c r="CI403" i="2"/>
  <c r="CG403" i="2"/>
  <c r="CA403" i="2"/>
  <c r="BZ403" i="2"/>
  <c r="BW403" i="2"/>
  <c r="BV403" i="2"/>
  <c r="BS403" i="2"/>
  <c r="BR403" i="2"/>
  <c r="BO403" i="2"/>
  <c r="BM403" i="2"/>
  <c r="CB403" i="2" s="1"/>
  <c r="BL403" i="2"/>
  <c r="BK403" i="2"/>
  <c r="BJ403" i="2"/>
  <c r="BY403" i="2" s="1"/>
  <c r="BI403" i="2"/>
  <c r="BX403" i="2" s="1"/>
  <c r="BH403" i="2"/>
  <c r="BG403" i="2"/>
  <c r="BF403" i="2"/>
  <c r="BU403" i="2" s="1"/>
  <c r="BE403" i="2"/>
  <c r="BT403" i="2" s="1"/>
  <c r="BD403" i="2"/>
  <c r="BC403" i="2"/>
  <c r="BB403" i="2"/>
  <c r="BQ403" i="2" s="1"/>
  <c r="BA403" i="2"/>
  <c r="BP403" i="2" s="1"/>
  <c r="AZ403" i="2"/>
  <c r="CI402" i="2"/>
  <c r="CG402" i="2"/>
  <c r="CB402" i="2"/>
  <c r="CA402" i="2"/>
  <c r="BX402" i="2"/>
  <c r="BW402" i="2"/>
  <c r="BT402" i="2"/>
  <c r="BS402" i="2"/>
  <c r="BP402" i="2"/>
  <c r="BO402" i="2"/>
  <c r="BM402" i="2"/>
  <c r="BL402" i="2"/>
  <c r="BK402" i="2"/>
  <c r="BZ402" i="2" s="1"/>
  <c r="BJ402" i="2"/>
  <c r="BY402" i="2" s="1"/>
  <c r="BI402" i="2"/>
  <c r="BH402" i="2"/>
  <c r="BG402" i="2"/>
  <c r="BV402" i="2" s="1"/>
  <c r="BF402" i="2"/>
  <c r="BU402" i="2" s="1"/>
  <c r="BE402" i="2"/>
  <c r="BD402" i="2"/>
  <c r="BC402" i="2"/>
  <c r="BR402" i="2" s="1"/>
  <c r="BB402" i="2"/>
  <c r="BQ402" i="2" s="1"/>
  <c r="BA402" i="2"/>
  <c r="AZ402" i="2"/>
  <c r="CG401" i="2"/>
  <c r="CI401" i="2" s="1"/>
  <c r="CB401" i="2"/>
  <c r="BY401" i="2"/>
  <c r="BX401" i="2"/>
  <c r="BU401" i="2"/>
  <c r="BT401" i="2"/>
  <c r="BQ401" i="2"/>
  <c r="BP401" i="2"/>
  <c r="BM401" i="2"/>
  <c r="BL401" i="2"/>
  <c r="CA401" i="2" s="1"/>
  <c r="BK401" i="2"/>
  <c r="BZ401" i="2" s="1"/>
  <c r="BJ401" i="2"/>
  <c r="BI401" i="2"/>
  <c r="BH401" i="2"/>
  <c r="BW401" i="2" s="1"/>
  <c r="BG401" i="2"/>
  <c r="BV401" i="2" s="1"/>
  <c r="BF401" i="2"/>
  <c r="BE401" i="2"/>
  <c r="BD401" i="2"/>
  <c r="BS401" i="2" s="1"/>
  <c r="BC401" i="2"/>
  <c r="BR401" i="2" s="1"/>
  <c r="BB401" i="2"/>
  <c r="BA401" i="2"/>
  <c r="AZ401" i="2"/>
  <c r="BO401" i="2" s="1"/>
  <c r="CH401" i="2" s="1"/>
  <c r="CJ401" i="2" s="1"/>
  <c r="CL401" i="2" s="1"/>
  <c r="CG400" i="2"/>
  <c r="CI400" i="2" s="1"/>
  <c r="BZ400" i="2"/>
  <c r="BY400" i="2"/>
  <c r="BV400" i="2"/>
  <c r="BU400" i="2"/>
  <c r="BR400" i="2"/>
  <c r="BQ400" i="2"/>
  <c r="BM400" i="2"/>
  <c r="CB400" i="2" s="1"/>
  <c r="BL400" i="2"/>
  <c r="CA400" i="2" s="1"/>
  <c r="BK400" i="2"/>
  <c r="BJ400" i="2"/>
  <c r="BI400" i="2"/>
  <c r="BX400" i="2" s="1"/>
  <c r="BH400" i="2"/>
  <c r="BW400" i="2" s="1"/>
  <c r="BG400" i="2"/>
  <c r="BF400" i="2"/>
  <c r="BE400" i="2"/>
  <c r="BT400" i="2" s="1"/>
  <c r="BD400" i="2"/>
  <c r="BS400" i="2" s="1"/>
  <c r="CH400" i="2" s="1"/>
  <c r="CJ400" i="2" s="1"/>
  <c r="CL400" i="2" s="1"/>
  <c r="BC400" i="2"/>
  <c r="BB400" i="2"/>
  <c r="BA400" i="2"/>
  <c r="BP400" i="2" s="1"/>
  <c r="AZ400" i="2"/>
  <c r="BO400" i="2" s="1"/>
  <c r="CI399" i="2"/>
  <c r="CG399" i="2"/>
  <c r="CA399" i="2"/>
  <c r="BZ399" i="2"/>
  <c r="BW399" i="2"/>
  <c r="BV399" i="2"/>
  <c r="BS399" i="2"/>
  <c r="BR399" i="2"/>
  <c r="BO399" i="2"/>
  <c r="BM399" i="2"/>
  <c r="CB399" i="2" s="1"/>
  <c r="BL399" i="2"/>
  <c r="BK399" i="2"/>
  <c r="BJ399" i="2"/>
  <c r="BY399" i="2" s="1"/>
  <c r="BI399" i="2"/>
  <c r="BX399" i="2" s="1"/>
  <c r="BH399" i="2"/>
  <c r="BG399" i="2"/>
  <c r="BF399" i="2"/>
  <c r="BU399" i="2" s="1"/>
  <c r="BE399" i="2"/>
  <c r="BT399" i="2" s="1"/>
  <c r="BD399" i="2"/>
  <c r="BC399" i="2"/>
  <c r="BB399" i="2"/>
  <c r="BQ399" i="2" s="1"/>
  <c r="BA399" i="2"/>
  <c r="BP399" i="2" s="1"/>
  <c r="AZ399" i="2"/>
  <c r="CI398" i="2"/>
  <c r="CG398" i="2"/>
  <c r="CB398" i="2"/>
  <c r="CA398" i="2"/>
  <c r="BX398" i="2"/>
  <c r="BW398" i="2"/>
  <c r="BT398" i="2"/>
  <c r="BS398" i="2"/>
  <c r="BP398" i="2"/>
  <c r="BO398" i="2"/>
  <c r="BM398" i="2"/>
  <c r="BL398" i="2"/>
  <c r="BK398" i="2"/>
  <c r="BZ398" i="2" s="1"/>
  <c r="BJ398" i="2"/>
  <c r="BY398" i="2" s="1"/>
  <c r="BI398" i="2"/>
  <c r="BH398" i="2"/>
  <c r="BG398" i="2"/>
  <c r="BV398" i="2" s="1"/>
  <c r="BF398" i="2"/>
  <c r="BU398" i="2" s="1"/>
  <c r="BE398" i="2"/>
  <c r="BD398" i="2"/>
  <c r="BC398" i="2"/>
  <c r="BR398" i="2" s="1"/>
  <c r="BB398" i="2"/>
  <c r="BQ398" i="2" s="1"/>
  <c r="BA398" i="2"/>
  <c r="AZ398" i="2"/>
  <c r="CG397" i="2"/>
  <c r="CI397" i="2" s="1"/>
  <c r="CB397" i="2"/>
  <c r="BY397" i="2"/>
  <c r="BX397" i="2"/>
  <c r="BU397" i="2"/>
  <c r="BT397" i="2"/>
  <c r="BQ397" i="2"/>
  <c r="BP397" i="2"/>
  <c r="BM397" i="2"/>
  <c r="BL397" i="2"/>
  <c r="CA397" i="2" s="1"/>
  <c r="BK397" i="2"/>
  <c r="BZ397" i="2" s="1"/>
  <c r="BJ397" i="2"/>
  <c r="BI397" i="2"/>
  <c r="BH397" i="2"/>
  <c r="BW397" i="2" s="1"/>
  <c r="BG397" i="2"/>
  <c r="BV397" i="2" s="1"/>
  <c r="BF397" i="2"/>
  <c r="BE397" i="2"/>
  <c r="BD397" i="2"/>
  <c r="BS397" i="2" s="1"/>
  <c r="BC397" i="2"/>
  <c r="BR397" i="2" s="1"/>
  <c r="BB397" i="2"/>
  <c r="BA397" i="2"/>
  <c r="AZ397" i="2"/>
  <c r="BO397" i="2" s="1"/>
  <c r="CG396" i="2"/>
  <c r="CI396" i="2" s="1"/>
  <c r="BZ396" i="2"/>
  <c r="BY396" i="2"/>
  <c r="BV396" i="2"/>
  <c r="BU396" i="2"/>
  <c r="BR396" i="2"/>
  <c r="BQ396" i="2"/>
  <c r="BM396" i="2"/>
  <c r="CB396" i="2" s="1"/>
  <c r="BL396" i="2"/>
  <c r="CA396" i="2" s="1"/>
  <c r="BK396" i="2"/>
  <c r="BJ396" i="2"/>
  <c r="BI396" i="2"/>
  <c r="BX396" i="2" s="1"/>
  <c r="BH396" i="2"/>
  <c r="BW396" i="2" s="1"/>
  <c r="BG396" i="2"/>
  <c r="BF396" i="2"/>
  <c r="BE396" i="2"/>
  <c r="BT396" i="2" s="1"/>
  <c r="BD396" i="2"/>
  <c r="BS396" i="2" s="1"/>
  <c r="BC396" i="2"/>
  <c r="BB396" i="2"/>
  <c r="BA396" i="2"/>
  <c r="BP396" i="2" s="1"/>
  <c r="AZ396" i="2"/>
  <c r="BO396" i="2" s="1"/>
  <c r="CI395" i="2"/>
  <c r="CG395" i="2"/>
  <c r="CA395" i="2"/>
  <c r="BZ395" i="2"/>
  <c r="BW395" i="2"/>
  <c r="BV395" i="2"/>
  <c r="BS395" i="2"/>
  <c r="BR395" i="2"/>
  <c r="BO395" i="2"/>
  <c r="BM395" i="2"/>
  <c r="CB395" i="2" s="1"/>
  <c r="BL395" i="2"/>
  <c r="BK395" i="2"/>
  <c r="BJ395" i="2"/>
  <c r="BY395" i="2" s="1"/>
  <c r="BI395" i="2"/>
  <c r="BX395" i="2" s="1"/>
  <c r="BH395" i="2"/>
  <c r="BG395" i="2"/>
  <c r="BF395" i="2"/>
  <c r="BU395" i="2" s="1"/>
  <c r="BE395" i="2"/>
  <c r="BT395" i="2" s="1"/>
  <c r="BD395" i="2"/>
  <c r="BC395" i="2"/>
  <c r="BB395" i="2"/>
  <c r="BQ395" i="2" s="1"/>
  <c r="BA395" i="2"/>
  <c r="BP395" i="2" s="1"/>
  <c r="AZ395" i="2"/>
  <c r="CI394" i="2"/>
  <c r="CG394" i="2"/>
  <c r="CB394" i="2"/>
  <c r="CA394" i="2"/>
  <c r="BX394" i="2"/>
  <c r="BW394" i="2"/>
  <c r="BT394" i="2"/>
  <c r="BS394" i="2"/>
  <c r="BP394" i="2"/>
  <c r="BO394" i="2"/>
  <c r="BM394" i="2"/>
  <c r="BL394" i="2"/>
  <c r="BK394" i="2"/>
  <c r="BZ394" i="2" s="1"/>
  <c r="BJ394" i="2"/>
  <c r="BY394" i="2" s="1"/>
  <c r="BI394" i="2"/>
  <c r="BH394" i="2"/>
  <c r="BG394" i="2"/>
  <c r="BV394" i="2" s="1"/>
  <c r="BF394" i="2"/>
  <c r="BU394" i="2" s="1"/>
  <c r="BE394" i="2"/>
  <c r="BD394" i="2"/>
  <c r="BC394" i="2"/>
  <c r="BR394" i="2" s="1"/>
  <c r="BB394" i="2"/>
  <c r="BQ394" i="2" s="1"/>
  <c r="BA394" i="2"/>
  <c r="AZ394" i="2"/>
  <c r="CG393" i="2"/>
  <c r="CI393" i="2" s="1"/>
  <c r="CB393" i="2"/>
  <c r="BY393" i="2"/>
  <c r="BX393" i="2"/>
  <c r="BU393" i="2"/>
  <c r="BT393" i="2"/>
  <c r="BQ393" i="2"/>
  <c r="BP393" i="2"/>
  <c r="BM393" i="2"/>
  <c r="BL393" i="2"/>
  <c r="CA393" i="2" s="1"/>
  <c r="BK393" i="2"/>
  <c r="BZ393" i="2" s="1"/>
  <c r="BJ393" i="2"/>
  <c r="BI393" i="2"/>
  <c r="BH393" i="2"/>
  <c r="BW393" i="2" s="1"/>
  <c r="BG393" i="2"/>
  <c r="BV393" i="2" s="1"/>
  <c r="BF393" i="2"/>
  <c r="BE393" i="2"/>
  <c r="BD393" i="2"/>
  <c r="BS393" i="2" s="1"/>
  <c r="BC393" i="2"/>
  <c r="BR393" i="2" s="1"/>
  <c r="BB393" i="2"/>
  <c r="BA393" i="2"/>
  <c r="AZ393" i="2"/>
  <c r="BO393" i="2" s="1"/>
  <c r="CG392" i="2"/>
  <c r="CI392" i="2" s="1"/>
  <c r="BZ392" i="2"/>
  <c r="BY392" i="2"/>
  <c r="BV392" i="2"/>
  <c r="BU392" i="2"/>
  <c r="BR392" i="2"/>
  <c r="BQ392" i="2"/>
  <c r="BM392" i="2"/>
  <c r="CB392" i="2" s="1"/>
  <c r="BL392" i="2"/>
  <c r="CA392" i="2" s="1"/>
  <c r="BK392" i="2"/>
  <c r="BJ392" i="2"/>
  <c r="BI392" i="2"/>
  <c r="BX392" i="2" s="1"/>
  <c r="BH392" i="2"/>
  <c r="BW392" i="2" s="1"/>
  <c r="BG392" i="2"/>
  <c r="BF392" i="2"/>
  <c r="BE392" i="2"/>
  <c r="BT392" i="2" s="1"/>
  <c r="CH392" i="2" s="1"/>
  <c r="CJ392" i="2" s="1"/>
  <c r="CL392" i="2" s="1"/>
  <c r="BD392" i="2"/>
  <c r="BS392" i="2" s="1"/>
  <c r="BC392" i="2"/>
  <c r="BB392" i="2"/>
  <c r="BA392" i="2"/>
  <c r="BP392" i="2" s="1"/>
  <c r="AZ392" i="2"/>
  <c r="BO392" i="2" s="1"/>
  <c r="CI391" i="2"/>
  <c r="CG391" i="2"/>
  <c r="CA391" i="2"/>
  <c r="BZ391" i="2"/>
  <c r="BW391" i="2"/>
  <c r="BV391" i="2"/>
  <c r="BS391" i="2"/>
  <c r="BR391" i="2"/>
  <c r="BO391" i="2"/>
  <c r="BM391" i="2"/>
  <c r="CB391" i="2" s="1"/>
  <c r="BL391" i="2"/>
  <c r="BK391" i="2"/>
  <c r="BJ391" i="2"/>
  <c r="BY391" i="2" s="1"/>
  <c r="BI391" i="2"/>
  <c r="BX391" i="2" s="1"/>
  <c r="BH391" i="2"/>
  <c r="BG391" i="2"/>
  <c r="BF391" i="2"/>
  <c r="BU391" i="2" s="1"/>
  <c r="BE391" i="2"/>
  <c r="BT391" i="2" s="1"/>
  <c r="BD391" i="2"/>
  <c r="BC391" i="2"/>
  <c r="BB391" i="2"/>
  <c r="BQ391" i="2" s="1"/>
  <c r="BA391" i="2"/>
  <c r="BP391" i="2" s="1"/>
  <c r="AZ391" i="2"/>
  <c r="CI390" i="2"/>
  <c r="CG390" i="2"/>
  <c r="CB390" i="2"/>
  <c r="CA390" i="2"/>
  <c r="BX390" i="2"/>
  <c r="BW390" i="2"/>
  <c r="BT390" i="2"/>
  <c r="BS390" i="2"/>
  <c r="BP390" i="2"/>
  <c r="BO390" i="2"/>
  <c r="BM390" i="2"/>
  <c r="BL390" i="2"/>
  <c r="BK390" i="2"/>
  <c r="BZ390" i="2" s="1"/>
  <c r="BJ390" i="2"/>
  <c r="BY390" i="2" s="1"/>
  <c r="BI390" i="2"/>
  <c r="BH390" i="2"/>
  <c r="BG390" i="2"/>
  <c r="BV390" i="2" s="1"/>
  <c r="BF390" i="2"/>
  <c r="BU390" i="2" s="1"/>
  <c r="BE390" i="2"/>
  <c r="BD390" i="2"/>
  <c r="BC390" i="2"/>
  <c r="BR390" i="2" s="1"/>
  <c r="BB390" i="2"/>
  <c r="BQ390" i="2" s="1"/>
  <c r="BA390" i="2"/>
  <c r="AZ390" i="2"/>
  <c r="CG389" i="2"/>
  <c r="CI389" i="2" s="1"/>
  <c r="CB389" i="2"/>
  <c r="BY389" i="2"/>
  <c r="BX389" i="2"/>
  <c r="BU389" i="2"/>
  <c r="BT389" i="2"/>
  <c r="BQ389" i="2"/>
  <c r="BP389" i="2"/>
  <c r="BM389" i="2"/>
  <c r="BL389" i="2"/>
  <c r="CA389" i="2" s="1"/>
  <c r="BK389" i="2"/>
  <c r="BZ389" i="2" s="1"/>
  <c r="BJ389" i="2"/>
  <c r="BI389" i="2"/>
  <c r="BH389" i="2"/>
  <c r="BW389" i="2" s="1"/>
  <c r="BG389" i="2"/>
  <c r="BV389" i="2" s="1"/>
  <c r="BF389" i="2"/>
  <c r="BE389" i="2"/>
  <c r="BD389" i="2"/>
  <c r="BS389" i="2" s="1"/>
  <c r="BC389" i="2"/>
  <c r="BR389" i="2" s="1"/>
  <c r="BB389" i="2"/>
  <c r="BA389" i="2"/>
  <c r="AZ389" i="2"/>
  <c r="BO389" i="2" s="1"/>
  <c r="CG388" i="2"/>
  <c r="CI388" i="2" s="1"/>
  <c r="BZ388" i="2"/>
  <c r="BY388" i="2"/>
  <c r="BV388" i="2"/>
  <c r="BU388" i="2"/>
  <c r="BR388" i="2"/>
  <c r="BQ388" i="2"/>
  <c r="BM388" i="2"/>
  <c r="CB388" i="2" s="1"/>
  <c r="BL388" i="2"/>
  <c r="CA388" i="2" s="1"/>
  <c r="BK388" i="2"/>
  <c r="BJ388" i="2"/>
  <c r="BI388" i="2"/>
  <c r="BX388" i="2" s="1"/>
  <c r="BH388" i="2"/>
  <c r="BW388" i="2" s="1"/>
  <c r="BG388" i="2"/>
  <c r="BF388" i="2"/>
  <c r="BE388" i="2"/>
  <c r="BT388" i="2" s="1"/>
  <c r="BD388" i="2"/>
  <c r="BS388" i="2" s="1"/>
  <c r="BC388" i="2"/>
  <c r="BB388" i="2"/>
  <c r="BA388" i="2"/>
  <c r="BP388" i="2" s="1"/>
  <c r="AZ388" i="2"/>
  <c r="BO388" i="2" s="1"/>
  <c r="CH388" i="2" s="1"/>
  <c r="CJ388" i="2" s="1"/>
  <c r="CL388" i="2" s="1"/>
  <c r="CI387" i="2"/>
  <c r="CG387" i="2"/>
  <c r="CA387" i="2"/>
  <c r="BZ387" i="2"/>
  <c r="BW387" i="2"/>
  <c r="BV387" i="2"/>
  <c r="BS387" i="2"/>
  <c r="BR387" i="2"/>
  <c r="BO387" i="2"/>
  <c r="BM387" i="2"/>
  <c r="CB387" i="2" s="1"/>
  <c r="BL387" i="2"/>
  <c r="BK387" i="2"/>
  <c r="BJ387" i="2"/>
  <c r="BY387" i="2" s="1"/>
  <c r="BI387" i="2"/>
  <c r="BX387" i="2" s="1"/>
  <c r="BH387" i="2"/>
  <c r="BG387" i="2"/>
  <c r="BF387" i="2"/>
  <c r="BU387" i="2" s="1"/>
  <c r="BE387" i="2"/>
  <c r="BT387" i="2" s="1"/>
  <c r="BD387" i="2"/>
  <c r="BC387" i="2"/>
  <c r="BB387" i="2"/>
  <c r="BQ387" i="2" s="1"/>
  <c r="BA387" i="2"/>
  <c r="BP387" i="2" s="1"/>
  <c r="AZ387" i="2"/>
  <c r="CI386" i="2"/>
  <c r="CG386" i="2"/>
  <c r="CB386" i="2"/>
  <c r="CA386" i="2"/>
  <c r="BX386" i="2"/>
  <c r="BW386" i="2"/>
  <c r="BT386" i="2"/>
  <c r="BS386" i="2"/>
  <c r="BP386" i="2"/>
  <c r="BO386" i="2"/>
  <c r="BM386" i="2"/>
  <c r="BL386" i="2"/>
  <c r="BK386" i="2"/>
  <c r="BZ386" i="2" s="1"/>
  <c r="BJ386" i="2"/>
  <c r="BY386" i="2" s="1"/>
  <c r="BI386" i="2"/>
  <c r="BH386" i="2"/>
  <c r="BG386" i="2"/>
  <c r="BV386" i="2" s="1"/>
  <c r="BF386" i="2"/>
  <c r="BU386" i="2" s="1"/>
  <c r="BE386" i="2"/>
  <c r="BD386" i="2"/>
  <c r="BC386" i="2"/>
  <c r="BR386" i="2" s="1"/>
  <c r="BB386" i="2"/>
  <c r="BQ386" i="2" s="1"/>
  <c r="BA386" i="2"/>
  <c r="AZ386" i="2"/>
  <c r="CG385" i="2"/>
  <c r="CI385" i="2" s="1"/>
  <c r="CB385" i="2"/>
  <c r="BY385" i="2"/>
  <c r="BX385" i="2"/>
  <c r="BU385" i="2"/>
  <c r="BT385" i="2"/>
  <c r="BQ385" i="2"/>
  <c r="BP385" i="2"/>
  <c r="BM385" i="2"/>
  <c r="BL385" i="2"/>
  <c r="CA385" i="2" s="1"/>
  <c r="BK385" i="2"/>
  <c r="BZ385" i="2" s="1"/>
  <c r="BJ385" i="2"/>
  <c r="BI385" i="2"/>
  <c r="BH385" i="2"/>
  <c r="BW385" i="2" s="1"/>
  <c r="BG385" i="2"/>
  <c r="BV385" i="2" s="1"/>
  <c r="BF385" i="2"/>
  <c r="BE385" i="2"/>
  <c r="BD385" i="2"/>
  <c r="BS385" i="2" s="1"/>
  <c r="BC385" i="2"/>
  <c r="BR385" i="2" s="1"/>
  <c r="BB385" i="2"/>
  <c r="BA385" i="2"/>
  <c r="AZ385" i="2"/>
  <c r="BO385" i="2" s="1"/>
  <c r="CG384" i="2"/>
  <c r="CI384" i="2" s="1"/>
  <c r="BZ384" i="2"/>
  <c r="BV384" i="2"/>
  <c r="BU384" i="2"/>
  <c r="BR384" i="2"/>
  <c r="BM384" i="2"/>
  <c r="CB384" i="2" s="1"/>
  <c r="BL384" i="2"/>
  <c r="CA384" i="2" s="1"/>
  <c r="BK384" i="2"/>
  <c r="BJ384" i="2"/>
  <c r="BY384" i="2" s="1"/>
  <c r="BI384" i="2"/>
  <c r="BX384" i="2" s="1"/>
  <c r="BH384" i="2"/>
  <c r="BW384" i="2" s="1"/>
  <c r="BG384" i="2"/>
  <c r="BF384" i="2"/>
  <c r="BE384" i="2"/>
  <c r="BT384" i="2" s="1"/>
  <c r="BD384" i="2"/>
  <c r="BS384" i="2" s="1"/>
  <c r="BC384" i="2"/>
  <c r="BB384" i="2"/>
  <c r="BQ384" i="2" s="1"/>
  <c r="BA384" i="2"/>
  <c r="BP384" i="2" s="1"/>
  <c r="AZ384" i="2"/>
  <c r="BO384" i="2" s="1"/>
  <c r="CH384" i="2" s="1"/>
  <c r="CJ384" i="2" s="1"/>
  <c r="CL384" i="2" s="1"/>
  <c r="CI383" i="2"/>
  <c r="CG383" i="2"/>
  <c r="CB383" i="2"/>
  <c r="CA383" i="2"/>
  <c r="BW383" i="2"/>
  <c r="BV383" i="2"/>
  <c r="BT383" i="2"/>
  <c r="BS383" i="2"/>
  <c r="BO383" i="2"/>
  <c r="BM383" i="2"/>
  <c r="BL383" i="2"/>
  <c r="BK383" i="2"/>
  <c r="BZ383" i="2" s="1"/>
  <c r="BJ383" i="2"/>
  <c r="BY383" i="2" s="1"/>
  <c r="BI383" i="2"/>
  <c r="BX383" i="2" s="1"/>
  <c r="BH383" i="2"/>
  <c r="BG383" i="2"/>
  <c r="BF383" i="2"/>
  <c r="BU383" i="2" s="1"/>
  <c r="BE383" i="2"/>
  <c r="BD383" i="2"/>
  <c r="BC383" i="2"/>
  <c r="BR383" i="2" s="1"/>
  <c r="BB383" i="2"/>
  <c r="BQ383" i="2" s="1"/>
  <c r="BA383" i="2"/>
  <c r="BP383" i="2" s="1"/>
  <c r="AZ383" i="2"/>
  <c r="CG382" i="2"/>
  <c r="CI382" i="2" s="1"/>
  <c r="CB382" i="2"/>
  <c r="BX382" i="2"/>
  <c r="BU382" i="2"/>
  <c r="BT382" i="2"/>
  <c r="BP382" i="2"/>
  <c r="BM382" i="2"/>
  <c r="BL382" i="2"/>
  <c r="CA382" i="2" s="1"/>
  <c r="BK382" i="2"/>
  <c r="BZ382" i="2" s="1"/>
  <c r="BJ382" i="2"/>
  <c r="BY382" i="2" s="1"/>
  <c r="BI382" i="2"/>
  <c r="BH382" i="2"/>
  <c r="BW382" i="2" s="1"/>
  <c r="BG382" i="2"/>
  <c r="BV382" i="2" s="1"/>
  <c r="BF382" i="2"/>
  <c r="BE382" i="2"/>
  <c r="BD382" i="2"/>
  <c r="BS382" i="2" s="1"/>
  <c r="BC382" i="2"/>
  <c r="BR382" i="2" s="1"/>
  <c r="BB382" i="2"/>
  <c r="BQ382" i="2" s="1"/>
  <c r="BA382" i="2"/>
  <c r="AZ382" i="2"/>
  <c r="BO382" i="2" s="1"/>
  <c r="CG381" i="2"/>
  <c r="CI381" i="2" s="1"/>
  <c r="BY381" i="2"/>
  <c r="BV381" i="2"/>
  <c r="BU381" i="2"/>
  <c r="BQ381" i="2"/>
  <c r="BM381" i="2"/>
  <c r="CB381" i="2" s="1"/>
  <c r="BL381" i="2"/>
  <c r="CA381" i="2" s="1"/>
  <c r="BK381" i="2"/>
  <c r="BZ381" i="2" s="1"/>
  <c r="BJ381" i="2"/>
  <c r="BI381" i="2"/>
  <c r="BX381" i="2" s="1"/>
  <c r="BH381" i="2"/>
  <c r="BW381" i="2" s="1"/>
  <c r="BG381" i="2"/>
  <c r="BF381" i="2"/>
  <c r="BE381" i="2"/>
  <c r="BT381" i="2" s="1"/>
  <c r="BD381" i="2"/>
  <c r="BS381" i="2" s="1"/>
  <c r="BC381" i="2"/>
  <c r="BR381" i="2" s="1"/>
  <c r="BB381" i="2"/>
  <c r="BA381" i="2"/>
  <c r="BP381" i="2" s="1"/>
  <c r="AZ381" i="2"/>
  <c r="BO381" i="2" s="1"/>
  <c r="CH381" i="2" s="1"/>
  <c r="CJ381" i="2" s="1"/>
  <c r="CL381" i="2" s="1"/>
  <c r="CI380" i="2"/>
  <c r="CG380" i="2"/>
  <c r="BZ380" i="2"/>
  <c r="BW380" i="2"/>
  <c r="BV380" i="2"/>
  <c r="BR380" i="2"/>
  <c r="BO380" i="2"/>
  <c r="BM380" i="2"/>
  <c r="CB380" i="2" s="1"/>
  <c r="BL380" i="2"/>
  <c r="CA380" i="2" s="1"/>
  <c r="BK380" i="2"/>
  <c r="BJ380" i="2"/>
  <c r="BY380" i="2" s="1"/>
  <c r="BI380" i="2"/>
  <c r="BX380" i="2" s="1"/>
  <c r="BH380" i="2"/>
  <c r="BG380" i="2"/>
  <c r="BF380" i="2"/>
  <c r="BU380" i="2" s="1"/>
  <c r="BE380" i="2"/>
  <c r="BT380" i="2" s="1"/>
  <c r="BD380" i="2"/>
  <c r="BS380" i="2" s="1"/>
  <c r="BC380" i="2"/>
  <c r="BB380" i="2"/>
  <c r="BQ380" i="2" s="1"/>
  <c r="BA380" i="2"/>
  <c r="BP380" i="2" s="1"/>
  <c r="AZ380" i="2"/>
  <c r="CI379" i="2"/>
  <c r="CG379" i="2"/>
  <c r="CA379" i="2"/>
  <c r="BX379" i="2"/>
  <c r="BW379" i="2"/>
  <c r="BS379" i="2"/>
  <c r="BP379" i="2"/>
  <c r="BO379" i="2"/>
  <c r="BM379" i="2"/>
  <c r="CB379" i="2" s="1"/>
  <c r="BL379" i="2"/>
  <c r="BK379" i="2"/>
  <c r="BZ379" i="2" s="1"/>
  <c r="BJ379" i="2"/>
  <c r="BY379" i="2" s="1"/>
  <c r="BI379" i="2"/>
  <c r="BH379" i="2"/>
  <c r="BG379" i="2"/>
  <c r="BV379" i="2" s="1"/>
  <c r="BF379" i="2"/>
  <c r="BU379" i="2" s="1"/>
  <c r="BE379" i="2"/>
  <c r="BT379" i="2" s="1"/>
  <c r="BD379" i="2"/>
  <c r="BC379" i="2"/>
  <c r="BR379" i="2" s="1"/>
  <c r="BB379" i="2"/>
  <c r="BQ379" i="2" s="1"/>
  <c r="BA379" i="2"/>
  <c r="AZ379" i="2"/>
  <c r="CI378" i="2"/>
  <c r="CG378" i="2"/>
  <c r="CB378" i="2"/>
  <c r="BY378" i="2"/>
  <c r="BX378" i="2"/>
  <c r="BT378" i="2"/>
  <c r="BQ378" i="2"/>
  <c r="BP378" i="2"/>
  <c r="BM378" i="2"/>
  <c r="BL378" i="2"/>
  <c r="CA378" i="2" s="1"/>
  <c r="BK378" i="2"/>
  <c r="BZ378" i="2" s="1"/>
  <c r="BJ378" i="2"/>
  <c r="BI378" i="2"/>
  <c r="BH378" i="2"/>
  <c r="BW378" i="2" s="1"/>
  <c r="BG378" i="2"/>
  <c r="BV378" i="2" s="1"/>
  <c r="BF378" i="2"/>
  <c r="BU378" i="2" s="1"/>
  <c r="BE378" i="2"/>
  <c r="BD378" i="2"/>
  <c r="BS378" i="2" s="1"/>
  <c r="BC378" i="2"/>
  <c r="BR378" i="2" s="1"/>
  <c r="BB378" i="2"/>
  <c r="BA378" i="2"/>
  <c r="AZ378" i="2"/>
  <c r="BO378" i="2" s="1"/>
  <c r="CG377" i="2"/>
  <c r="CI377" i="2" s="1"/>
  <c r="BZ377" i="2"/>
  <c r="BY377" i="2"/>
  <c r="BU377" i="2"/>
  <c r="BR377" i="2"/>
  <c r="BQ377" i="2"/>
  <c r="BM377" i="2"/>
  <c r="CB377" i="2" s="1"/>
  <c r="BL377" i="2"/>
  <c r="CA377" i="2" s="1"/>
  <c r="BK377" i="2"/>
  <c r="BJ377" i="2"/>
  <c r="BI377" i="2"/>
  <c r="BX377" i="2" s="1"/>
  <c r="BH377" i="2"/>
  <c r="BW377" i="2" s="1"/>
  <c r="BG377" i="2"/>
  <c r="BV377" i="2" s="1"/>
  <c r="BF377" i="2"/>
  <c r="BE377" i="2"/>
  <c r="BT377" i="2" s="1"/>
  <c r="BD377" i="2"/>
  <c r="BS377" i="2" s="1"/>
  <c r="BC377" i="2"/>
  <c r="BB377" i="2"/>
  <c r="BA377" i="2"/>
  <c r="BP377" i="2" s="1"/>
  <c r="AZ377" i="2"/>
  <c r="BO377" i="2" s="1"/>
  <c r="CG376" i="2"/>
  <c r="CI376" i="2" s="1"/>
  <c r="CA376" i="2"/>
  <c r="BZ376" i="2"/>
  <c r="BV376" i="2"/>
  <c r="BS376" i="2"/>
  <c r="BR376" i="2"/>
  <c r="BM376" i="2"/>
  <c r="CB376" i="2" s="1"/>
  <c r="BL376" i="2"/>
  <c r="BK376" i="2"/>
  <c r="BJ376" i="2"/>
  <c r="BY376" i="2" s="1"/>
  <c r="BI376" i="2"/>
  <c r="BX376" i="2" s="1"/>
  <c r="BH376" i="2"/>
  <c r="BW376" i="2" s="1"/>
  <c r="BG376" i="2"/>
  <c r="BF376" i="2"/>
  <c r="BU376" i="2" s="1"/>
  <c r="BE376" i="2"/>
  <c r="BT376" i="2" s="1"/>
  <c r="BD376" i="2"/>
  <c r="BC376" i="2"/>
  <c r="BB376" i="2"/>
  <c r="BQ376" i="2" s="1"/>
  <c r="BA376" i="2"/>
  <c r="BP376" i="2" s="1"/>
  <c r="AZ376" i="2"/>
  <c r="BO376" i="2" s="1"/>
  <c r="CI375" i="2"/>
  <c r="CG375" i="2"/>
  <c r="CB375" i="2"/>
  <c r="CA375" i="2"/>
  <c r="BW375" i="2"/>
  <c r="BT375" i="2"/>
  <c r="BS375" i="2"/>
  <c r="BO375" i="2"/>
  <c r="BM375" i="2"/>
  <c r="BL375" i="2"/>
  <c r="BK375" i="2"/>
  <c r="BZ375" i="2" s="1"/>
  <c r="BJ375" i="2"/>
  <c r="BY375" i="2" s="1"/>
  <c r="BI375" i="2"/>
  <c r="BX375" i="2" s="1"/>
  <c r="BH375" i="2"/>
  <c r="BG375" i="2"/>
  <c r="BV375" i="2" s="1"/>
  <c r="BF375" i="2"/>
  <c r="BU375" i="2" s="1"/>
  <c r="BE375" i="2"/>
  <c r="BD375" i="2"/>
  <c r="BC375" i="2"/>
  <c r="BR375" i="2" s="1"/>
  <c r="BB375" i="2"/>
  <c r="BQ375" i="2" s="1"/>
  <c r="BA375" i="2"/>
  <c r="BP375" i="2" s="1"/>
  <c r="AZ375" i="2"/>
  <c r="CG374" i="2"/>
  <c r="CI374" i="2" s="1"/>
  <c r="CB374" i="2"/>
  <c r="BX374" i="2"/>
  <c r="BU374" i="2"/>
  <c r="BT374" i="2"/>
  <c r="BP374" i="2"/>
  <c r="BM374" i="2"/>
  <c r="BL374" i="2"/>
  <c r="CA374" i="2" s="1"/>
  <c r="BK374" i="2"/>
  <c r="BZ374" i="2" s="1"/>
  <c r="BJ374" i="2"/>
  <c r="BY374" i="2" s="1"/>
  <c r="BI374" i="2"/>
  <c r="BH374" i="2"/>
  <c r="BW374" i="2" s="1"/>
  <c r="BG374" i="2"/>
  <c r="BV374" i="2" s="1"/>
  <c r="BF374" i="2"/>
  <c r="BE374" i="2"/>
  <c r="BD374" i="2"/>
  <c r="BS374" i="2" s="1"/>
  <c r="BC374" i="2"/>
  <c r="BR374" i="2" s="1"/>
  <c r="BB374" i="2"/>
  <c r="BQ374" i="2" s="1"/>
  <c r="BA374" i="2"/>
  <c r="AZ374" i="2"/>
  <c r="BO374" i="2" s="1"/>
  <c r="CG373" i="2"/>
  <c r="CI373" i="2" s="1"/>
  <c r="BY373" i="2"/>
  <c r="BV373" i="2"/>
  <c r="BU373" i="2"/>
  <c r="BQ373" i="2"/>
  <c r="BM373" i="2"/>
  <c r="CB373" i="2" s="1"/>
  <c r="BL373" i="2"/>
  <c r="CA373" i="2" s="1"/>
  <c r="BK373" i="2"/>
  <c r="BZ373" i="2" s="1"/>
  <c r="BJ373" i="2"/>
  <c r="BI373" i="2"/>
  <c r="BX373" i="2" s="1"/>
  <c r="BH373" i="2"/>
  <c r="BW373" i="2" s="1"/>
  <c r="BG373" i="2"/>
  <c r="BF373" i="2"/>
  <c r="BE373" i="2"/>
  <c r="BT373" i="2" s="1"/>
  <c r="BD373" i="2"/>
  <c r="BS373" i="2" s="1"/>
  <c r="BC373" i="2"/>
  <c r="BR373" i="2" s="1"/>
  <c r="BB373" i="2"/>
  <c r="BA373" i="2"/>
  <c r="BP373" i="2" s="1"/>
  <c r="AZ373" i="2"/>
  <c r="BO373" i="2" s="1"/>
  <c r="CI372" i="2"/>
  <c r="CG372" i="2"/>
  <c r="BZ372" i="2"/>
  <c r="BW372" i="2"/>
  <c r="BV372" i="2"/>
  <c r="BR372" i="2"/>
  <c r="BO372" i="2"/>
  <c r="BM372" i="2"/>
  <c r="CB372" i="2" s="1"/>
  <c r="BL372" i="2"/>
  <c r="CA372" i="2" s="1"/>
  <c r="BK372" i="2"/>
  <c r="BJ372" i="2"/>
  <c r="BY372" i="2" s="1"/>
  <c r="BI372" i="2"/>
  <c r="BX372" i="2" s="1"/>
  <c r="BH372" i="2"/>
  <c r="BG372" i="2"/>
  <c r="BF372" i="2"/>
  <c r="BU372" i="2" s="1"/>
  <c r="BE372" i="2"/>
  <c r="BT372" i="2" s="1"/>
  <c r="BD372" i="2"/>
  <c r="BS372" i="2" s="1"/>
  <c r="BC372" i="2"/>
  <c r="BB372" i="2"/>
  <c r="BQ372" i="2" s="1"/>
  <c r="BA372" i="2"/>
  <c r="BP372" i="2" s="1"/>
  <c r="AZ372" i="2"/>
  <c r="CI371" i="2"/>
  <c r="CG371" i="2"/>
  <c r="CA371" i="2"/>
  <c r="BX371" i="2"/>
  <c r="BW371" i="2"/>
  <c r="BS371" i="2"/>
  <c r="BP371" i="2"/>
  <c r="BO371" i="2"/>
  <c r="BM371" i="2"/>
  <c r="CB371" i="2" s="1"/>
  <c r="BL371" i="2"/>
  <c r="BK371" i="2"/>
  <c r="BZ371" i="2" s="1"/>
  <c r="BJ371" i="2"/>
  <c r="BY371" i="2" s="1"/>
  <c r="BI371" i="2"/>
  <c r="BH371" i="2"/>
  <c r="BG371" i="2"/>
  <c r="BV371" i="2" s="1"/>
  <c r="BF371" i="2"/>
  <c r="BU371" i="2" s="1"/>
  <c r="BE371" i="2"/>
  <c r="BT371" i="2" s="1"/>
  <c r="BD371" i="2"/>
  <c r="BC371" i="2"/>
  <c r="BR371" i="2" s="1"/>
  <c r="BB371" i="2"/>
  <c r="BQ371" i="2" s="1"/>
  <c r="BA371" i="2"/>
  <c r="AZ371" i="2"/>
  <c r="CI370" i="2"/>
  <c r="CG370" i="2"/>
  <c r="CB370" i="2"/>
  <c r="BY370" i="2"/>
  <c r="BX370" i="2"/>
  <c r="BT370" i="2"/>
  <c r="BQ370" i="2"/>
  <c r="BP370" i="2"/>
  <c r="BM370" i="2"/>
  <c r="BL370" i="2"/>
  <c r="CA370" i="2" s="1"/>
  <c r="BK370" i="2"/>
  <c r="BZ370" i="2" s="1"/>
  <c r="BJ370" i="2"/>
  <c r="BI370" i="2"/>
  <c r="BH370" i="2"/>
  <c r="BW370" i="2" s="1"/>
  <c r="BG370" i="2"/>
  <c r="BV370" i="2" s="1"/>
  <c r="BF370" i="2"/>
  <c r="BU370" i="2" s="1"/>
  <c r="BE370" i="2"/>
  <c r="BD370" i="2"/>
  <c r="BS370" i="2" s="1"/>
  <c r="BC370" i="2"/>
  <c r="BR370" i="2" s="1"/>
  <c r="BB370" i="2"/>
  <c r="BA370" i="2"/>
  <c r="AZ370" i="2"/>
  <c r="BO370" i="2" s="1"/>
  <c r="CG369" i="2"/>
  <c r="CI369" i="2" s="1"/>
  <c r="BZ369" i="2"/>
  <c r="BY369" i="2"/>
  <c r="BU369" i="2"/>
  <c r="BR369" i="2"/>
  <c r="BQ369" i="2"/>
  <c r="BM369" i="2"/>
  <c r="CB369" i="2" s="1"/>
  <c r="BL369" i="2"/>
  <c r="CA369" i="2" s="1"/>
  <c r="BK369" i="2"/>
  <c r="BJ369" i="2"/>
  <c r="BI369" i="2"/>
  <c r="BX369" i="2" s="1"/>
  <c r="BH369" i="2"/>
  <c r="BW369" i="2" s="1"/>
  <c r="BG369" i="2"/>
  <c r="BV369" i="2" s="1"/>
  <c r="BF369" i="2"/>
  <c r="BE369" i="2"/>
  <c r="BT369" i="2" s="1"/>
  <c r="BD369" i="2"/>
  <c r="BS369" i="2" s="1"/>
  <c r="BC369" i="2"/>
  <c r="BB369" i="2"/>
  <c r="BA369" i="2"/>
  <c r="BP369" i="2" s="1"/>
  <c r="AZ369" i="2"/>
  <c r="BO369" i="2" s="1"/>
  <c r="CI368" i="2"/>
  <c r="CG368" i="2"/>
  <c r="CA368" i="2"/>
  <c r="BZ368" i="2"/>
  <c r="BV368" i="2"/>
  <c r="BS368" i="2"/>
  <c r="BR368" i="2"/>
  <c r="BM368" i="2"/>
  <c r="CB368" i="2" s="1"/>
  <c r="BL368" i="2"/>
  <c r="BK368" i="2"/>
  <c r="BJ368" i="2"/>
  <c r="BY368" i="2" s="1"/>
  <c r="BI368" i="2"/>
  <c r="BX368" i="2" s="1"/>
  <c r="BH368" i="2"/>
  <c r="BW368" i="2" s="1"/>
  <c r="BG368" i="2"/>
  <c r="BF368" i="2"/>
  <c r="BU368" i="2" s="1"/>
  <c r="BE368" i="2"/>
  <c r="BT368" i="2" s="1"/>
  <c r="BD368" i="2"/>
  <c r="BC368" i="2"/>
  <c r="BB368" i="2"/>
  <c r="BQ368" i="2" s="1"/>
  <c r="BA368" i="2"/>
  <c r="BP368" i="2" s="1"/>
  <c r="AZ368" i="2"/>
  <c r="BO368" i="2" s="1"/>
  <c r="CG367" i="2"/>
  <c r="CI367" i="2" s="1"/>
  <c r="CB367" i="2"/>
  <c r="CA367" i="2"/>
  <c r="BW367" i="2"/>
  <c r="BU367" i="2"/>
  <c r="BT367" i="2"/>
  <c r="BS367" i="2"/>
  <c r="BO367" i="2"/>
  <c r="BM367" i="2"/>
  <c r="BL367" i="2"/>
  <c r="BK367" i="2"/>
  <c r="BZ367" i="2" s="1"/>
  <c r="BJ367" i="2"/>
  <c r="BY367" i="2" s="1"/>
  <c r="BI367" i="2"/>
  <c r="BX367" i="2" s="1"/>
  <c r="BH367" i="2"/>
  <c r="BG367" i="2"/>
  <c r="BV367" i="2" s="1"/>
  <c r="BF367" i="2"/>
  <c r="BE367" i="2"/>
  <c r="BD367" i="2"/>
  <c r="BC367" i="2"/>
  <c r="BR367" i="2" s="1"/>
  <c r="BB367" i="2"/>
  <c r="BQ367" i="2" s="1"/>
  <c r="BA367" i="2"/>
  <c r="BP367" i="2" s="1"/>
  <c r="AZ367" i="2"/>
  <c r="CG366" i="2"/>
  <c r="CI366" i="2" s="1"/>
  <c r="CB366" i="2"/>
  <c r="BX366" i="2"/>
  <c r="BV366" i="2"/>
  <c r="BU366" i="2"/>
  <c r="BT366" i="2"/>
  <c r="BP366" i="2"/>
  <c r="BM366" i="2"/>
  <c r="BL366" i="2"/>
  <c r="CA366" i="2" s="1"/>
  <c r="BK366" i="2"/>
  <c r="BZ366" i="2" s="1"/>
  <c r="BJ366" i="2"/>
  <c r="BY366" i="2" s="1"/>
  <c r="BI366" i="2"/>
  <c r="BH366" i="2"/>
  <c r="BW366" i="2" s="1"/>
  <c r="BG366" i="2"/>
  <c r="BF366" i="2"/>
  <c r="BE366" i="2"/>
  <c r="BD366" i="2"/>
  <c r="BS366" i="2" s="1"/>
  <c r="BC366" i="2"/>
  <c r="BR366" i="2" s="1"/>
  <c r="BB366" i="2"/>
  <c r="BQ366" i="2" s="1"/>
  <c r="BA366" i="2"/>
  <c r="AZ366" i="2"/>
  <c r="BO366" i="2" s="1"/>
  <c r="CH366" i="2" s="1"/>
  <c r="CJ366" i="2" s="1"/>
  <c r="CL366" i="2" s="1"/>
  <c r="CG365" i="2"/>
  <c r="CI365" i="2" s="1"/>
  <c r="BY365" i="2"/>
  <c r="BW365" i="2"/>
  <c r="BV365" i="2"/>
  <c r="BU365" i="2"/>
  <c r="BQ365" i="2"/>
  <c r="BO365" i="2"/>
  <c r="BM365" i="2"/>
  <c r="CB365" i="2" s="1"/>
  <c r="BL365" i="2"/>
  <c r="CA365" i="2" s="1"/>
  <c r="BK365" i="2"/>
  <c r="BZ365" i="2" s="1"/>
  <c r="BJ365" i="2"/>
  <c r="BI365" i="2"/>
  <c r="BX365" i="2" s="1"/>
  <c r="BH365" i="2"/>
  <c r="BG365" i="2"/>
  <c r="BF365" i="2"/>
  <c r="BE365" i="2"/>
  <c r="BT365" i="2" s="1"/>
  <c r="CH365" i="2" s="1"/>
  <c r="CJ365" i="2" s="1"/>
  <c r="CL365" i="2" s="1"/>
  <c r="BD365" i="2"/>
  <c r="BS365" i="2" s="1"/>
  <c r="BC365" i="2"/>
  <c r="BR365" i="2" s="1"/>
  <c r="BB365" i="2"/>
  <c r="BA365" i="2"/>
  <c r="BP365" i="2" s="1"/>
  <c r="AZ365" i="2"/>
  <c r="CI364" i="2"/>
  <c r="CG364" i="2"/>
  <c r="BZ364" i="2"/>
  <c r="BX364" i="2"/>
  <c r="BW364" i="2"/>
  <c r="BV364" i="2"/>
  <c r="BR364" i="2"/>
  <c r="BP364" i="2"/>
  <c r="BO364" i="2"/>
  <c r="BM364" i="2"/>
  <c r="CB364" i="2" s="1"/>
  <c r="BL364" i="2"/>
  <c r="CA364" i="2" s="1"/>
  <c r="BK364" i="2"/>
  <c r="BJ364" i="2"/>
  <c r="BY364" i="2" s="1"/>
  <c r="BI364" i="2"/>
  <c r="BH364" i="2"/>
  <c r="BG364" i="2"/>
  <c r="BF364" i="2"/>
  <c r="BU364" i="2" s="1"/>
  <c r="BE364" i="2"/>
  <c r="BT364" i="2" s="1"/>
  <c r="BD364" i="2"/>
  <c r="BS364" i="2" s="1"/>
  <c r="BC364" i="2"/>
  <c r="BB364" i="2"/>
  <c r="BQ364" i="2" s="1"/>
  <c r="BA364" i="2"/>
  <c r="AZ364" i="2"/>
  <c r="CI363" i="2"/>
  <c r="CG363" i="2"/>
  <c r="CA363" i="2"/>
  <c r="BY363" i="2"/>
  <c r="BX363" i="2"/>
  <c r="BW363" i="2"/>
  <c r="BS363" i="2"/>
  <c r="BQ363" i="2"/>
  <c r="BP363" i="2"/>
  <c r="BO363" i="2"/>
  <c r="BM363" i="2"/>
  <c r="CB363" i="2" s="1"/>
  <c r="BL363" i="2"/>
  <c r="BK363" i="2"/>
  <c r="BZ363" i="2" s="1"/>
  <c r="BJ363" i="2"/>
  <c r="BI363" i="2"/>
  <c r="BH363" i="2"/>
  <c r="BG363" i="2"/>
  <c r="BV363" i="2" s="1"/>
  <c r="BF363" i="2"/>
  <c r="BU363" i="2" s="1"/>
  <c r="BE363" i="2"/>
  <c r="BT363" i="2" s="1"/>
  <c r="BD363" i="2"/>
  <c r="BC363" i="2"/>
  <c r="BR363" i="2" s="1"/>
  <c r="BB363" i="2"/>
  <c r="BA363" i="2"/>
  <c r="AZ363" i="2"/>
  <c r="CI362" i="2"/>
  <c r="CG362" i="2"/>
  <c r="CB362" i="2"/>
  <c r="BZ362" i="2"/>
  <c r="BY362" i="2"/>
  <c r="BX362" i="2"/>
  <c r="BT362" i="2"/>
  <c r="BR362" i="2"/>
  <c r="BQ362" i="2"/>
  <c r="BP362" i="2"/>
  <c r="BM362" i="2"/>
  <c r="BL362" i="2"/>
  <c r="CA362" i="2" s="1"/>
  <c r="BK362" i="2"/>
  <c r="BJ362" i="2"/>
  <c r="BI362" i="2"/>
  <c r="BH362" i="2"/>
  <c r="BW362" i="2" s="1"/>
  <c r="BG362" i="2"/>
  <c r="BV362" i="2" s="1"/>
  <c r="BF362" i="2"/>
  <c r="BU362" i="2" s="1"/>
  <c r="BE362" i="2"/>
  <c r="BD362" i="2"/>
  <c r="BS362" i="2" s="1"/>
  <c r="BC362" i="2"/>
  <c r="BB362" i="2"/>
  <c r="BA362" i="2"/>
  <c r="AZ362" i="2"/>
  <c r="BO362" i="2" s="1"/>
  <c r="CG361" i="2"/>
  <c r="CI361" i="2" s="1"/>
  <c r="CA361" i="2"/>
  <c r="BZ361" i="2"/>
  <c r="BY361" i="2"/>
  <c r="BU361" i="2"/>
  <c r="BS361" i="2"/>
  <c r="BR361" i="2"/>
  <c r="BQ361" i="2"/>
  <c r="BM361" i="2"/>
  <c r="CB361" i="2" s="1"/>
  <c r="BL361" i="2"/>
  <c r="BK361" i="2"/>
  <c r="BJ361" i="2"/>
  <c r="BI361" i="2"/>
  <c r="BX361" i="2" s="1"/>
  <c r="BH361" i="2"/>
  <c r="BW361" i="2" s="1"/>
  <c r="BG361" i="2"/>
  <c r="BV361" i="2" s="1"/>
  <c r="BF361" i="2"/>
  <c r="BE361" i="2"/>
  <c r="BT361" i="2" s="1"/>
  <c r="BD361" i="2"/>
  <c r="BC361" i="2"/>
  <c r="BB361" i="2"/>
  <c r="BA361" i="2"/>
  <c r="BP361" i="2" s="1"/>
  <c r="AZ361" i="2"/>
  <c r="BO361" i="2" s="1"/>
  <c r="CI360" i="2"/>
  <c r="CG360" i="2"/>
  <c r="CB360" i="2"/>
  <c r="CA360" i="2"/>
  <c r="BZ360" i="2"/>
  <c r="BV360" i="2"/>
  <c r="BT360" i="2"/>
  <c r="BS360" i="2"/>
  <c r="BR360" i="2"/>
  <c r="BM360" i="2"/>
  <c r="BL360" i="2"/>
  <c r="BK360" i="2"/>
  <c r="BJ360" i="2"/>
  <c r="BY360" i="2" s="1"/>
  <c r="BI360" i="2"/>
  <c r="BX360" i="2" s="1"/>
  <c r="BH360" i="2"/>
  <c r="BW360" i="2" s="1"/>
  <c r="BG360" i="2"/>
  <c r="BF360" i="2"/>
  <c r="BU360" i="2" s="1"/>
  <c r="BE360" i="2"/>
  <c r="BD360" i="2"/>
  <c r="BC360" i="2"/>
  <c r="BB360" i="2"/>
  <c r="BQ360" i="2" s="1"/>
  <c r="BA360" i="2"/>
  <c r="BP360" i="2" s="1"/>
  <c r="AZ360" i="2"/>
  <c r="BO360" i="2" s="1"/>
  <c r="CG359" i="2"/>
  <c r="CI359" i="2" s="1"/>
  <c r="CB359" i="2"/>
  <c r="CA359" i="2"/>
  <c r="BW359" i="2"/>
  <c r="BU359" i="2"/>
  <c r="BT359" i="2"/>
  <c r="BS359" i="2"/>
  <c r="BO359" i="2"/>
  <c r="BM359" i="2"/>
  <c r="BL359" i="2"/>
  <c r="BK359" i="2"/>
  <c r="BZ359" i="2" s="1"/>
  <c r="BJ359" i="2"/>
  <c r="BY359" i="2" s="1"/>
  <c r="BI359" i="2"/>
  <c r="BX359" i="2" s="1"/>
  <c r="BH359" i="2"/>
  <c r="BG359" i="2"/>
  <c r="BV359" i="2" s="1"/>
  <c r="BF359" i="2"/>
  <c r="BE359" i="2"/>
  <c r="BD359" i="2"/>
  <c r="BC359" i="2"/>
  <c r="BR359" i="2" s="1"/>
  <c r="BB359" i="2"/>
  <c r="BQ359" i="2" s="1"/>
  <c r="BA359" i="2"/>
  <c r="BP359" i="2" s="1"/>
  <c r="AZ359" i="2"/>
  <c r="CG358" i="2"/>
  <c r="CI358" i="2" s="1"/>
  <c r="CB358" i="2"/>
  <c r="BV358" i="2"/>
  <c r="BU358" i="2"/>
  <c r="BT358" i="2"/>
  <c r="BM358" i="2"/>
  <c r="BL358" i="2"/>
  <c r="CA358" i="2" s="1"/>
  <c r="BK358" i="2"/>
  <c r="BZ358" i="2" s="1"/>
  <c r="BJ358" i="2"/>
  <c r="BY358" i="2" s="1"/>
  <c r="BI358" i="2"/>
  <c r="BX358" i="2" s="1"/>
  <c r="BH358" i="2"/>
  <c r="BW358" i="2" s="1"/>
  <c r="BG358" i="2"/>
  <c r="BF358" i="2"/>
  <c r="BE358" i="2"/>
  <c r="BD358" i="2"/>
  <c r="BS358" i="2" s="1"/>
  <c r="BC358" i="2"/>
  <c r="BR358" i="2" s="1"/>
  <c r="BB358" i="2"/>
  <c r="BQ358" i="2" s="1"/>
  <c r="BA358" i="2"/>
  <c r="BP358" i="2" s="1"/>
  <c r="AZ358" i="2"/>
  <c r="BO358" i="2" s="1"/>
  <c r="CG357" i="2"/>
  <c r="CI357" i="2" s="1"/>
  <c r="CB357" i="2"/>
  <c r="BW357" i="2"/>
  <c r="BV357" i="2"/>
  <c r="BU357" i="2"/>
  <c r="BT357" i="2"/>
  <c r="BO357" i="2"/>
  <c r="BM357" i="2"/>
  <c r="BL357" i="2"/>
  <c r="CA357" i="2" s="1"/>
  <c r="BK357" i="2"/>
  <c r="BZ357" i="2" s="1"/>
  <c r="BJ357" i="2"/>
  <c r="BY357" i="2" s="1"/>
  <c r="BI357" i="2"/>
  <c r="BX357" i="2" s="1"/>
  <c r="BH357" i="2"/>
  <c r="BG357" i="2"/>
  <c r="BF357" i="2"/>
  <c r="BE357" i="2"/>
  <c r="BD357" i="2"/>
  <c r="BS357" i="2" s="1"/>
  <c r="BC357" i="2"/>
  <c r="BR357" i="2" s="1"/>
  <c r="BB357" i="2"/>
  <c r="BQ357" i="2" s="1"/>
  <c r="BA357" i="2"/>
  <c r="BP357" i="2" s="1"/>
  <c r="AZ357" i="2"/>
  <c r="CI356" i="2"/>
  <c r="CG356" i="2"/>
  <c r="BX356" i="2"/>
  <c r="BW356" i="2"/>
  <c r="BV356" i="2"/>
  <c r="BP356" i="2"/>
  <c r="BO356" i="2"/>
  <c r="BM356" i="2"/>
  <c r="CB356" i="2" s="1"/>
  <c r="BL356" i="2"/>
  <c r="CA356" i="2" s="1"/>
  <c r="BK356" i="2"/>
  <c r="BZ356" i="2" s="1"/>
  <c r="BJ356" i="2"/>
  <c r="BY356" i="2" s="1"/>
  <c r="BI356" i="2"/>
  <c r="BH356" i="2"/>
  <c r="BG356" i="2"/>
  <c r="BF356" i="2"/>
  <c r="BU356" i="2" s="1"/>
  <c r="BE356" i="2"/>
  <c r="BT356" i="2" s="1"/>
  <c r="BD356" i="2"/>
  <c r="BS356" i="2" s="1"/>
  <c r="BC356" i="2"/>
  <c r="BR356" i="2" s="1"/>
  <c r="BB356" i="2"/>
  <c r="BQ356" i="2" s="1"/>
  <c r="BA356" i="2"/>
  <c r="AZ356" i="2"/>
  <c r="CI355" i="2"/>
  <c r="CG355" i="2"/>
  <c r="BY355" i="2"/>
  <c r="BX355" i="2"/>
  <c r="BW355" i="2"/>
  <c r="BQ355" i="2"/>
  <c r="BP355" i="2"/>
  <c r="BO355" i="2"/>
  <c r="BM355" i="2"/>
  <c r="CB355" i="2" s="1"/>
  <c r="BL355" i="2"/>
  <c r="CA355" i="2" s="1"/>
  <c r="BK355" i="2"/>
  <c r="BZ355" i="2" s="1"/>
  <c r="BJ355" i="2"/>
  <c r="BI355" i="2"/>
  <c r="BH355" i="2"/>
  <c r="BG355" i="2"/>
  <c r="BV355" i="2" s="1"/>
  <c r="BF355" i="2"/>
  <c r="BU355" i="2" s="1"/>
  <c r="BE355" i="2"/>
  <c r="BT355" i="2" s="1"/>
  <c r="BD355" i="2"/>
  <c r="BS355" i="2" s="1"/>
  <c r="BC355" i="2"/>
  <c r="BR355" i="2" s="1"/>
  <c r="BB355" i="2"/>
  <c r="BA355" i="2"/>
  <c r="AZ355" i="2"/>
  <c r="CI354" i="2"/>
  <c r="CG354" i="2"/>
  <c r="BZ354" i="2"/>
  <c r="BY354" i="2"/>
  <c r="BX354" i="2"/>
  <c r="BR354" i="2"/>
  <c r="BQ354" i="2"/>
  <c r="BP354" i="2"/>
  <c r="BM354" i="2"/>
  <c r="CB354" i="2" s="1"/>
  <c r="BL354" i="2"/>
  <c r="CA354" i="2" s="1"/>
  <c r="BK354" i="2"/>
  <c r="BJ354" i="2"/>
  <c r="BI354" i="2"/>
  <c r="BH354" i="2"/>
  <c r="BW354" i="2" s="1"/>
  <c r="BG354" i="2"/>
  <c r="BV354" i="2" s="1"/>
  <c r="BF354" i="2"/>
  <c r="BU354" i="2" s="1"/>
  <c r="BE354" i="2"/>
  <c r="BT354" i="2" s="1"/>
  <c r="BD354" i="2"/>
  <c r="BS354" i="2" s="1"/>
  <c r="BC354" i="2"/>
  <c r="BB354" i="2"/>
  <c r="BA354" i="2"/>
  <c r="AZ354" i="2"/>
  <c r="BO354" i="2" s="1"/>
  <c r="CH354" i="2" s="1"/>
  <c r="CJ354" i="2" s="1"/>
  <c r="CL354" i="2" s="1"/>
  <c r="CG353" i="2"/>
  <c r="CI353" i="2" s="1"/>
  <c r="CA353" i="2"/>
  <c r="BZ353" i="2"/>
  <c r="BY353" i="2"/>
  <c r="BX353" i="2"/>
  <c r="BS353" i="2"/>
  <c r="BR353" i="2"/>
  <c r="BQ353" i="2"/>
  <c r="BP353" i="2"/>
  <c r="BM353" i="2"/>
  <c r="CB353" i="2" s="1"/>
  <c r="BL353" i="2"/>
  <c r="BK353" i="2"/>
  <c r="BJ353" i="2"/>
  <c r="BI353" i="2"/>
  <c r="BH353" i="2"/>
  <c r="BW353" i="2" s="1"/>
  <c r="BG353" i="2"/>
  <c r="BV353" i="2" s="1"/>
  <c r="BF353" i="2"/>
  <c r="BU353" i="2" s="1"/>
  <c r="BE353" i="2"/>
  <c r="BT353" i="2" s="1"/>
  <c r="BD353" i="2"/>
  <c r="BC353" i="2"/>
  <c r="BB353" i="2"/>
  <c r="BA353" i="2"/>
  <c r="AZ353" i="2"/>
  <c r="BO353" i="2" s="1"/>
  <c r="CI352" i="2"/>
  <c r="CG352" i="2"/>
  <c r="CB352" i="2"/>
  <c r="CA352" i="2"/>
  <c r="BZ352" i="2"/>
  <c r="BT352" i="2"/>
  <c r="BS352" i="2"/>
  <c r="BR352" i="2"/>
  <c r="BQ352" i="2"/>
  <c r="BM352" i="2"/>
  <c r="BL352" i="2"/>
  <c r="BK352" i="2"/>
  <c r="BJ352" i="2"/>
  <c r="BY352" i="2" s="1"/>
  <c r="BI352" i="2"/>
  <c r="BX352" i="2" s="1"/>
  <c r="BH352" i="2"/>
  <c r="BW352" i="2" s="1"/>
  <c r="BG352" i="2"/>
  <c r="BV352" i="2" s="1"/>
  <c r="BF352" i="2"/>
  <c r="BU352" i="2" s="1"/>
  <c r="BE352" i="2"/>
  <c r="BD352" i="2"/>
  <c r="BC352" i="2"/>
  <c r="BB352" i="2"/>
  <c r="BA352" i="2"/>
  <c r="BP352" i="2" s="1"/>
  <c r="AZ352" i="2"/>
  <c r="BO352" i="2" s="1"/>
  <c r="CG351" i="2"/>
  <c r="CI351" i="2" s="1"/>
  <c r="CB351" i="2"/>
  <c r="BU351" i="2"/>
  <c r="BT351" i="2"/>
  <c r="BM351" i="2"/>
  <c r="BL351" i="2"/>
  <c r="CA351" i="2" s="1"/>
  <c r="BK351" i="2"/>
  <c r="BZ351" i="2" s="1"/>
  <c r="BJ351" i="2"/>
  <c r="BY351" i="2" s="1"/>
  <c r="BI351" i="2"/>
  <c r="BX351" i="2" s="1"/>
  <c r="BH351" i="2"/>
  <c r="BW351" i="2" s="1"/>
  <c r="BG351" i="2"/>
  <c r="BV351" i="2" s="1"/>
  <c r="BF351" i="2"/>
  <c r="BE351" i="2"/>
  <c r="BD351" i="2"/>
  <c r="BS351" i="2" s="1"/>
  <c r="BC351" i="2"/>
  <c r="BR351" i="2" s="1"/>
  <c r="BB351" i="2"/>
  <c r="BQ351" i="2" s="1"/>
  <c r="BA351" i="2"/>
  <c r="BP351" i="2" s="1"/>
  <c r="AZ351" i="2"/>
  <c r="BO351" i="2" s="1"/>
  <c r="CG350" i="2"/>
  <c r="CI350" i="2" s="1"/>
  <c r="BV350" i="2"/>
  <c r="BU350" i="2"/>
  <c r="BQ350" i="2"/>
  <c r="BM350" i="2"/>
  <c r="CB350" i="2" s="1"/>
  <c r="BL350" i="2"/>
  <c r="CA350" i="2" s="1"/>
  <c r="BK350" i="2"/>
  <c r="BZ350" i="2" s="1"/>
  <c r="BJ350" i="2"/>
  <c r="BY350" i="2" s="1"/>
  <c r="BI350" i="2"/>
  <c r="BX350" i="2" s="1"/>
  <c r="BH350" i="2"/>
  <c r="BW350" i="2" s="1"/>
  <c r="BG350" i="2"/>
  <c r="BF350" i="2"/>
  <c r="BE350" i="2"/>
  <c r="BT350" i="2" s="1"/>
  <c r="BD350" i="2"/>
  <c r="BS350" i="2" s="1"/>
  <c r="BC350" i="2"/>
  <c r="BR350" i="2" s="1"/>
  <c r="BB350" i="2"/>
  <c r="BA350" i="2"/>
  <c r="BP350" i="2" s="1"/>
  <c r="AZ350" i="2"/>
  <c r="BO350" i="2" s="1"/>
  <c r="CG349" i="2"/>
  <c r="CI349" i="2" s="1"/>
  <c r="BW349" i="2"/>
  <c r="BV349" i="2"/>
  <c r="BR349" i="2"/>
  <c r="BO349" i="2"/>
  <c r="BM349" i="2"/>
  <c r="CB349" i="2" s="1"/>
  <c r="BL349" i="2"/>
  <c r="CA349" i="2" s="1"/>
  <c r="BK349" i="2"/>
  <c r="BZ349" i="2" s="1"/>
  <c r="BJ349" i="2"/>
  <c r="BY349" i="2" s="1"/>
  <c r="BI349" i="2"/>
  <c r="BX349" i="2" s="1"/>
  <c r="BH349" i="2"/>
  <c r="BG349" i="2"/>
  <c r="BF349" i="2"/>
  <c r="BU349" i="2" s="1"/>
  <c r="BE349" i="2"/>
  <c r="BT349" i="2" s="1"/>
  <c r="BD349" i="2"/>
  <c r="BS349" i="2" s="1"/>
  <c r="BC349" i="2"/>
  <c r="BB349" i="2"/>
  <c r="BQ349" i="2" s="1"/>
  <c r="BA349" i="2"/>
  <c r="BP349" i="2" s="1"/>
  <c r="AZ349" i="2"/>
  <c r="CI348" i="2"/>
  <c r="CG348" i="2"/>
  <c r="CA348" i="2"/>
  <c r="BX348" i="2"/>
  <c r="BW348" i="2"/>
  <c r="BV348" i="2"/>
  <c r="BU348" i="2"/>
  <c r="BS348" i="2"/>
  <c r="BP348" i="2"/>
  <c r="BO348" i="2"/>
  <c r="BM348" i="2"/>
  <c r="CB348" i="2" s="1"/>
  <c r="BL348" i="2"/>
  <c r="BK348" i="2"/>
  <c r="BZ348" i="2" s="1"/>
  <c r="BJ348" i="2"/>
  <c r="BY348" i="2" s="1"/>
  <c r="BI348" i="2"/>
  <c r="BH348" i="2"/>
  <c r="BG348" i="2"/>
  <c r="BF348" i="2"/>
  <c r="BE348" i="2"/>
  <c r="BT348" i="2" s="1"/>
  <c r="BD348" i="2"/>
  <c r="BC348" i="2"/>
  <c r="BR348" i="2" s="1"/>
  <c r="BB348" i="2"/>
  <c r="BQ348" i="2" s="1"/>
  <c r="BA348" i="2"/>
  <c r="AZ348" i="2"/>
  <c r="CG347" i="2"/>
  <c r="CI347" i="2" s="1"/>
  <c r="CB347" i="2"/>
  <c r="BY347" i="2"/>
  <c r="BX347" i="2"/>
  <c r="BU347" i="2"/>
  <c r="BT347" i="2"/>
  <c r="BQ347" i="2"/>
  <c r="BP347" i="2"/>
  <c r="BM347" i="2"/>
  <c r="BL347" i="2"/>
  <c r="CA347" i="2" s="1"/>
  <c r="BK347" i="2"/>
  <c r="BZ347" i="2" s="1"/>
  <c r="BJ347" i="2"/>
  <c r="BI347" i="2"/>
  <c r="BH347" i="2"/>
  <c r="BW347" i="2" s="1"/>
  <c r="BG347" i="2"/>
  <c r="BV347" i="2" s="1"/>
  <c r="BF347" i="2"/>
  <c r="BE347" i="2"/>
  <c r="BD347" i="2"/>
  <c r="BS347" i="2" s="1"/>
  <c r="BC347" i="2"/>
  <c r="BR347" i="2" s="1"/>
  <c r="BB347" i="2"/>
  <c r="BA347" i="2"/>
  <c r="AZ347" i="2"/>
  <c r="BO347" i="2" s="1"/>
  <c r="CG346" i="2"/>
  <c r="CI346" i="2" s="1"/>
  <c r="BZ346" i="2"/>
  <c r="BY346" i="2"/>
  <c r="BV346" i="2"/>
  <c r="BU346" i="2"/>
  <c r="BR346" i="2"/>
  <c r="BQ346" i="2"/>
  <c r="BM346" i="2"/>
  <c r="CB346" i="2" s="1"/>
  <c r="BL346" i="2"/>
  <c r="CA346" i="2" s="1"/>
  <c r="BK346" i="2"/>
  <c r="BJ346" i="2"/>
  <c r="BI346" i="2"/>
  <c r="BX346" i="2" s="1"/>
  <c r="BH346" i="2"/>
  <c r="BW346" i="2" s="1"/>
  <c r="BG346" i="2"/>
  <c r="BF346" i="2"/>
  <c r="BE346" i="2"/>
  <c r="BT346" i="2" s="1"/>
  <c r="BD346" i="2"/>
  <c r="BS346" i="2" s="1"/>
  <c r="CH346" i="2" s="1"/>
  <c r="CJ346" i="2" s="1"/>
  <c r="CL346" i="2" s="1"/>
  <c r="BC346" i="2"/>
  <c r="BB346" i="2"/>
  <c r="BA346" i="2"/>
  <c r="BP346" i="2" s="1"/>
  <c r="AZ346" i="2"/>
  <c r="BO346" i="2" s="1"/>
  <c r="CI345" i="2"/>
  <c r="CG345" i="2"/>
  <c r="CA345" i="2"/>
  <c r="BZ345" i="2"/>
  <c r="BW345" i="2"/>
  <c r="BV345" i="2"/>
  <c r="BS345" i="2"/>
  <c r="BR345" i="2"/>
  <c r="BO345" i="2"/>
  <c r="CH345" i="2" s="1"/>
  <c r="CJ345" i="2" s="1"/>
  <c r="CL345" i="2" s="1"/>
  <c r="BM345" i="2"/>
  <c r="CB345" i="2" s="1"/>
  <c r="BL345" i="2"/>
  <c r="BK345" i="2"/>
  <c r="BJ345" i="2"/>
  <c r="BY345" i="2" s="1"/>
  <c r="BI345" i="2"/>
  <c r="BX345" i="2" s="1"/>
  <c r="BH345" i="2"/>
  <c r="BG345" i="2"/>
  <c r="BF345" i="2"/>
  <c r="BU345" i="2" s="1"/>
  <c r="BE345" i="2"/>
  <c r="BT345" i="2" s="1"/>
  <c r="BD345" i="2"/>
  <c r="BC345" i="2"/>
  <c r="BB345" i="2"/>
  <c r="BQ345" i="2" s="1"/>
  <c r="BA345" i="2"/>
  <c r="BP345" i="2" s="1"/>
  <c r="AZ345" i="2"/>
  <c r="CI344" i="2"/>
  <c r="CG344" i="2"/>
  <c r="CB344" i="2"/>
  <c r="CA344" i="2"/>
  <c r="BX344" i="2"/>
  <c r="BW344" i="2"/>
  <c r="BT344" i="2"/>
  <c r="BS344" i="2"/>
  <c r="BP344" i="2"/>
  <c r="BO344" i="2"/>
  <c r="BM344" i="2"/>
  <c r="BL344" i="2"/>
  <c r="BK344" i="2"/>
  <c r="BZ344" i="2" s="1"/>
  <c r="BJ344" i="2"/>
  <c r="BY344" i="2" s="1"/>
  <c r="BI344" i="2"/>
  <c r="BH344" i="2"/>
  <c r="BG344" i="2"/>
  <c r="BV344" i="2" s="1"/>
  <c r="BF344" i="2"/>
  <c r="BU344" i="2" s="1"/>
  <c r="BE344" i="2"/>
  <c r="BD344" i="2"/>
  <c r="BC344" i="2"/>
  <c r="BR344" i="2" s="1"/>
  <c r="BB344" i="2"/>
  <c r="BQ344" i="2" s="1"/>
  <c r="BA344" i="2"/>
  <c r="AZ344" i="2"/>
  <c r="CG343" i="2"/>
  <c r="CI343" i="2" s="1"/>
  <c r="CB343" i="2"/>
  <c r="BY343" i="2"/>
  <c r="BX343" i="2"/>
  <c r="BU343" i="2"/>
  <c r="BT343" i="2"/>
  <c r="BQ343" i="2"/>
  <c r="BP343" i="2"/>
  <c r="BM343" i="2"/>
  <c r="BL343" i="2"/>
  <c r="CA343" i="2" s="1"/>
  <c r="BK343" i="2"/>
  <c r="BZ343" i="2" s="1"/>
  <c r="BJ343" i="2"/>
  <c r="BI343" i="2"/>
  <c r="BH343" i="2"/>
  <c r="BW343" i="2" s="1"/>
  <c r="BG343" i="2"/>
  <c r="BV343" i="2" s="1"/>
  <c r="BF343" i="2"/>
  <c r="BE343" i="2"/>
  <c r="BD343" i="2"/>
  <c r="BS343" i="2" s="1"/>
  <c r="BC343" i="2"/>
  <c r="BR343" i="2" s="1"/>
  <c r="BB343" i="2"/>
  <c r="BA343" i="2"/>
  <c r="AZ343" i="2"/>
  <c r="BO343" i="2" s="1"/>
  <c r="CH343" i="2" s="1"/>
  <c r="CG342" i="2"/>
  <c r="CI342" i="2" s="1"/>
  <c r="BZ342" i="2"/>
  <c r="BY342" i="2"/>
  <c r="BV342" i="2"/>
  <c r="BU342" i="2"/>
  <c r="BR342" i="2"/>
  <c r="BQ342" i="2"/>
  <c r="BM342" i="2"/>
  <c r="CB342" i="2" s="1"/>
  <c r="BL342" i="2"/>
  <c r="CA342" i="2" s="1"/>
  <c r="BK342" i="2"/>
  <c r="BJ342" i="2"/>
  <c r="BI342" i="2"/>
  <c r="BX342" i="2" s="1"/>
  <c r="BH342" i="2"/>
  <c r="BW342" i="2" s="1"/>
  <c r="BG342" i="2"/>
  <c r="BF342" i="2"/>
  <c r="BE342" i="2"/>
  <c r="BT342" i="2" s="1"/>
  <c r="BD342" i="2"/>
  <c r="BS342" i="2" s="1"/>
  <c r="BC342" i="2"/>
  <c r="BB342" i="2"/>
  <c r="BA342" i="2"/>
  <c r="BP342" i="2" s="1"/>
  <c r="AZ342" i="2"/>
  <c r="BO342" i="2" s="1"/>
  <c r="CI341" i="2"/>
  <c r="CG341" i="2"/>
  <c r="CA341" i="2"/>
  <c r="BZ341" i="2"/>
  <c r="BW341" i="2"/>
  <c r="BV341" i="2"/>
  <c r="BS341" i="2"/>
  <c r="BR341" i="2"/>
  <c r="BO341" i="2"/>
  <c r="BM341" i="2"/>
  <c r="CB341" i="2" s="1"/>
  <c r="BL341" i="2"/>
  <c r="BK341" i="2"/>
  <c r="BJ341" i="2"/>
  <c r="BY341" i="2" s="1"/>
  <c r="BI341" i="2"/>
  <c r="BX341" i="2" s="1"/>
  <c r="BH341" i="2"/>
  <c r="BG341" i="2"/>
  <c r="BF341" i="2"/>
  <c r="BU341" i="2" s="1"/>
  <c r="BE341" i="2"/>
  <c r="BT341" i="2" s="1"/>
  <c r="BD341" i="2"/>
  <c r="BC341" i="2"/>
  <c r="BB341" i="2"/>
  <c r="BQ341" i="2" s="1"/>
  <c r="BA341" i="2"/>
  <c r="BP341" i="2" s="1"/>
  <c r="AZ341" i="2"/>
  <c r="CI340" i="2"/>
  <c r="CG340" i="2"/>
  <c r="CB340" i="2"/>
  <c r="CA340" i="2"/>
  <c r="BX340" i="2"/>
  <c r="BW340" i="2"/>
  <c r="BT340" i="2"/>
  <c r="BS340" i="2"/>
  <c r="BP340" i="2"/>
  <c r="BO340" i="2"/>
  <c r="BM340" i="2"/>
  <c r="BL340" i="2"/>
  <c r="BK340" i="2"/>
  <c r="BZ340" i="2" s="1"/>
  <c r="BJ340" i="2"/>
  <c r="BY340" i="2" s="1"/>
  <c r="BI340" i="2"/>
  <c r="BH340" i="2"/>
  <c r="BG340" i="2"/>
  <c r="BV340" i="2" s="1"/>
  <c r="BF340" i="2"/>
  <c r="BU340" i="2" s="1"/>
  <c r="BE340" i="2"/>
  <c r="BD340" i="2"/>
  <c r="BC340" i="2"/>
  <c r="BR340" i="2" s="1"/>
  <c r="BB340" i="2"/>
  <c r="BQ340" i="2" s="1"/>
  <c r="BA340" i="2"/>
  <c r="AZ340" i="2"/>
  <c r="CG339" i="2"/>
  <c r="CI339" i="2" s="1"/>
  <c r="CB339" i="2"/>
  <c r="BY339" i="2"/>
  <c r="BX339" i="2"/>
  <c r="BU339" i="2"/>
  <c r="BT339" i="2"/>
  <c r="BQ339" i="2"/>
  <c r="BP339" i="2"/>
  <c r="BM339" i="2"/>
  <c r="BL339" i="2"/>
  <c r="CA339" i="2" s="1"/>
  <c r="BK339" i="2"/>
  <c r="BZ339" i="2" s="1"/>
  <c r="BJ339" i="2"/>
  <c r="BI339" i="2"/>
  <c r="BH339" i="2"/>
  <c r="BW339" i="2" s="1"/>
  <c r="BG339" i="2"/>
  <c r="BV339" i="2" s="1"/>
  <c r="BF339" i="2"/>
  <c r="BE339" i="2"/>
  <c r="BD339" i="2"/>
  <c r="BS339" i="2" s="1"/>
  <c r="BC339" i="2"/>
  <c r="BR339" i="2" s="1"/>
  <c r="BB339" i="2"/>
  <c r="BA339" i="2"/>
  <c r="AZ339" i="2"/>
  <c r="BO339" i="2" s="1"/>
  <c r="CH339" i="2" s="1"/>
  <c r="CJ339" i="2" s="1"/>
  <c r="CL339" i="2" s="1"/>
  <c r="CG338" i="2"/>
  <c r="CI338" i="2" s="1"/>
  <c r="BZ338" i="2"/>
  <c r="BY338" i="2"/>
  <c r="BV338" i="2"/>
  <c r="BU338" i="2"/>
  <c r="BR338" i="2"/>
  <c r="BQ338" i="2"/>
  <c r="BM338" i="2"/>
  <c r="CB338" i="2" s="1"/>
  <c r="BL338" i="2"/>
  <c r="CA338" i="2" s="1"/>
  <c r="BK338" i="2"/>
  <c r="BJ338" i="2"/>
  <c r="BI338" i="2"/>
  <c r="BX338" i="2" s="1"/>
  <c r="BH338" i="2"/>
  <c r="BW338" i="2" s="1"/>
  <c r="BG338" i="2"/>
  <c r="BF338" i="2"/>
  <c r="BE338" i="2"/>
  <c r="BT338" i="2" s="1"/>
  <c r="BD338" i="2"/>
  <c r="BS338" i="2" s="1"/>
  <c r="BC338" i="2"/>
  <c r="BB338" i="2"/>
  <c r="BA338" i="2"/>
  <c r="BP338" i="2" s="1"/>
  <c r="CH338" i="2" s="1"/>
  <c r="CJ338" i="2" s="1"/>
  <c r="CL338" i="2" s="1"/>
  <c r="AZ338" i="2"/>
  <c r="BO338" i="2" s="1"/>
  <c r="CI337" i="2"/>
  <c r="CG337" i="2"/>
  <c r="CA337" i="2"/>
  <c r="BZ337" i="2"/>
  <c r="BW337" i="2"/>
  <c r="BV337" i="2"/>
  <c r="BS337" i="2"/>
  <c r="BR337" i="2"/>
  <c r="BO337" i="2"/>
  <c r="CH337" i="2" s="1"/>
  <c r="CJ337" i="2" s="1"/>
  <c r="CL337" i="2" s="1"/>
  <c r="BM337" i="2"/>
  <c r="CB337" i="2" s="1"/>
  <c r="BL337" i="2"/>
  <c r="BK337" i="2"/>
  <c r="BJ337" i="2"/>
  <c r="BY337" i="2" s="1"/>
  <c r="BI337" i="2"/>
  <c r="BX337" i="2" s="1"/>
  <c r="BH337" i="2"/>
  <c r="BG337" i="2"/>
  <c r="BF337" i="2"/>
  <c r="BU337" i="2" s="1"/>
  <c r="BE337" i="2"/>
  <c r="BT337" i="2" s="1"/>
  <c r="BD337" i="2"/>
  <c r="BC337" i="2"/>
  <c r="BB337" i="2"/>
  <c r="BQ337" i="2" s="1"/>
  <c r="BA337" i="2"/>
  <c r="BP337" i="2" s="1"/>
  <c r="AZ337" i="2"/>
  <c r="CI336" i="2"/>
  <c r="CG336" i="2"/>
  <c r="CA336" i="2"/>
  <c r="BX336" i="2"/>
  <c r="BW336" i="2"/>
  <c r="BV336" i="2"/>
  <c r="BT336" i="2"/>
  <c r="BS336" i="2"/>
  <c r="BP336" i="2"/>
  <c r="BO336" i="2"/>
  <c r="BM336" i="2"/>
  <c r="CB336" i="2" s="1"/>
  <c r="BL336" i="2"/>
  <c r="BK336" i="2"/>
  <c r="BZ336" i="2" s="1"/>
  <c r="BJ336" i="2"/>
  <c r="BY336" i="2" s="1"/>
  <c r="BI336" i="2"/>
  <c r="BH336" i="2"/>
  <c r="BG336" i="2"/>
  <c r="BF336" i="2"/>
  <c r="BU336" i="2" s="1"/>
  <c r="BE336" i="2"/>
  <c r="BD336" i="2"/>
  <c r="BC336" i="2"/>
  <c r="BR336" i="2" s="1"/>
  <c r="BB336" i="2"/>
  <c r="BQ336" i="2" s="1"/>
  <c r="BA336" i="2"/>
  <c r="AZ336" i="2"/>
  <c r="CG335" i="2"/>
  <c r="CI335" i="2" s="1"/>
  <c r="CB335" i="2"/>
  <c r="BY335" i="2"/>
  <c r="BX335" i="2"/>
  <c r="BW335" i="2"/>
  <c r="BT335" i="2"/>
  <c r="BQ335" i="2"/>
  <c r="BP335" i="2"/>
  <c r="BO335" i="2"/>
  <c r="BM335" i="2"/>
  <c r="BL335" i="2"/>
  <c r="CA335" i="2" s="1"/>
  <c r="BK335" i="2"/>
  <c r="BZ335" i="2" s="1"/>
  <c r="BJ335" i="2"/>
  <c r="BI335" i="2"/>
  <c r="BH335" i="2"/>
  <c r="BG335" i="2"/>
  <c r="BV335" i="2" s="1"/>
  <c r="BF335" i="2"/>
  <c r="BU335" i="2" s="1"/>
  <c r="BE335" i="2"/>
  <c r="BD335" i="2"/>
  <c r="BS335" i="2" s="1"/>
  <c r="BC335" i="2"/>
  <c r="BR335" i="2" s="1"/>
  <c r="BB335" i="2"/>
  <c r="BA335" i="2"/>
  <c r="AZ335" i="2"/>
  <c r="CG334" i="2"/>
  <c r="CI334" i="2" s="1"/>
  <c r="BZ334" i="2"/>
  <c r="BY334" i="2"/>
  <c r="BU334" i="2"/>
  <c r="BR334" i="2"/>
  <c r="BQ334" i="2"/>
  <c r="BP334" i="2"/>
  <c r="BM334" i="2"/>
  <c r="CB334" i="2" s="1"/>
  <c r="BL334" i="2"/>
  <c r="CA334" i="2" s="1"/>
  <c r="BK334" i="2"/>
  <c r="BJ334" i="2"/>
  <c r="BI334" i="2"/>
  <c r="BX334" i="2" s="1"/>
  <c r="BH334" i="2"/>
  <c r="BW334" i="2" s="1"/>
  <c r="BG334" i="2"/>
  <c r="BV334" i="2" s="1"/>
  <c r="BF334" i="2"/>
  <c r="BE334" i="2"/>
  <c r="BT334" i="2" s="1"/>
  <c r="BD334" i="2"/>
  <c r="BS334" i="2" s="1"/>
  <c r="BC334" i="2"/>
  <c r="BB334" i="2"/>
  <c r="BA334" i="2"/>
  <c r="AZ334" i="2"/>
  <c r="BO334" i="2" s="1"/>
  <c r="CI333" i="2"/>
  <c r="CG333" i="2"/>
  <c r="CA333" i="2"/>
  <c r="BZ333" i="2"/>
  <c r="BV333" i="2"/>
  <c r="BS333" i="2"/>
  <c r="BR333" i="2"/>
  <c r="BQ333" i="2"/>
  <c r="BM333" i="2"/>
  <c r="CB333" i="2" s="1"/>
  <c r="BL333" i="2"/>
  <c r="BK333" i="2"/>
  <c r="BJ333" i="2"/>
  <c r="BY333" i="2" s="1"/>
  <c r="BI333" i="2"/>
  <c r="BX333" i="2" s="1"/>
  <c r="BH333" i="2"/>
  <c r="BW333" i="2" s="1"/>
  <c r="BG333" i="2"/>
  <c r="BF333" i="2"/>
  <c r="BU333" i="2" s="1"/>
  <c r="BE333" i="2"/>
  <c r="BT333" i="2" s="1"/>
  <c r="BD333" i="2"/>
  <c r="BC333" i="2"/>
  <c r="BB333" i="2"/>
  <c r="BA333" i="2"/>
  <c r="BP333" i="2" s="1"/>
  <c r="AZ333" i="2"/>
  <c r="BO333" i="2" s="1"/>
  <c r="CI332" i="2"/>
  <c r="CG332" i="2"/>
  <c r="CB332" i="2"/>
  <c r="CA332" i="2"/>
  <c r="BX332" i="2"/>
  <c r="BW332" i="2"/>
  <c r="BT332" i="2"/>
  <c r="BS332" i="2"/>
  <c r="BP332" i="2"/>
  <c r="BO332" i="2"/>
  <c r="BM332" i="2"/>
  <c r="BL332" i="2"/>
  <c r="BK332" i="2"/>
  <c r="BZ332" i="2" s="1"/>
  <c r="BJ332" i="2"/>
  <c r="BY332" i="2" s="1"/>
  <c r="BI332" i="2"/>
  <c r="BH332" i="2"/>
  <c r="BG332" i="2"/>
  <c r="BV332" i="2" s="1"/>
  <c r="BF332" i="2"/>
  <c r="BU332" i="2" s="1"/>
  <c r="BE332" i="2"/>
  <c r="BD332" i="2"/>
  <c r="BC332" i="2"/>
  <c r="BR332" i="2" s="1"/>
  <c r="BB332" i="2"/>
  <c r="BQ332" i="2" s="1"/>
  <c r="BA332" i="2"/>
  <c r="AZ332" i="2"/>
  <c r="CG331" i="2"/>
  <c r="CI331" i="2" s="1"/>
  <c r="CB331" i="2"/>
  <c r="BY331" i="2"/>
  <c r="BX331" i="2"/>
  <c r="BU331" i="2"/>
  <c r="BT331" i="2"/>
  <c r="BQ331" i="2"/>
  <c r="BP331" i="2"/>
  <c r="BM331" i="2"/>
  <c r="BL331" i="2"/>
  <c r="CA331" i="2" s="1"/>
  <c r="BK331" i="2"/>
  <c r="BZ331" i="2" s="1"/>
  <c r="BJ331" i="2"/>
  <c r="BI331" i="2"/>
  <c r="BH331" i="2"/>
  <c r="BW331" i="2" s="1"/>
  <c r="BG331" i="2"/>
  <c r="BV331" i="2" s="1"/>
  <c r="BF331" i="2"/>
  <c r="BE331" i="2"/>
  <c r="BD331" i="2"/>
  <c r="BS331" i="2" s="1"/>
  <c r="BC331" i="2"/>
  <c r="BR331" i="2" s="1"/>
  <c r="BB331" i="2"/>
  <c r="BA331" i="2"/>
  <c r="AZ331" i="2"/>
  <c r="BO331" i="2" s="1"/>
  <c r="CG330" i="2"/>
  <c r="CI330" i="2" s="1"/>
  <c r="BZ330" i="2"/>
  <c r="BY330" i="2"/>
  <c r="BV330" i="2"/>
  <c r="BU330" i="2"/>
  <c r="BR330" i="2"/>
  <c r="BQ330" i="2"/>
  <c r="BM330" i="2"/>
  <c r="CB330" i="2" s="1"/>
  <c r="BL330" i="2"/>
  <c r="CA330" i="2" s="1"/>
  <c r="BK330" i="2"/>
  <c r="BJ330" i="2"/>
  <c r="BI330" i="2"/>
  <c r="BX330" i="2" s="1"/>
  <c r="BH330" i="2"/>
  <c r="BW330" i="2" s="1"/>
  <c r="BG330" i="2"/>
  <c r="BF330" i="2"/>
  <c r="BE330" i="2"/>
  <c r="BT330" i="2" s="1"/>
  <c r="BD330" i="2"/>
  <c r="BS330" i="2" s="1"/>
  <c r="BC330" i="2"/>
  <c r="BB330" i="2"/>
  <c r="BA330" i="2"/>
  <c r="BP330" i="2" s="1"/>
  <c r="AZ330" i="2"/>
  <c r="BO330" i="2" s="1"/>
  <c r="CI329" i="2"/>
  <c r="CG329" i="2"/>
  <c r="CA329" i="2"/>
  <c r="BZ329" i="2"/>
  <c r="BW329" i="2"/>
  <c r="BV329" i="2"/>
  <c r="BS329" i="2"/>
  <c r="BR329" i="2"/>
  <c r="BO329" i="2"/>
  <c r="BM329" i="2"/>
  <c r="CB329" i="2" s="1"/>
  <c r="BL329" i="2"/>
  <c r="BK329" i="2"/>
  <c r="BJ329" i="2"/>
  <c r="BY329" i="2" s="1"/>
  <c r="BI329" i="2"/>
  <c r="BX329" i="2" s="1"/>
  <c r="BH329" i="2"/>
  <c r="BG329" i="2"/>
  <c r="BF329" i="2"/>
  <c r="BU329" i="2" s="1"/>
  <c r="BE329" i="2"/>
  <c r="BT329" i="2" s="1"/>
  <c r="BD329" i="2"/>
  <c r="BC329" i="2"/>
  <c r="BB329" i="2"/>
  <c r="BQ329" i="2" s="1"/>
  <c r="BA329" i="2"/>
  <c r="BP329" i="2" s="1"/>
  <c r="AZ329" i="2"/>
  <c r="CI328" i="2"/>
  <c r="CG328" i="2"/>
  <c r="CA328" i="2"/>
  <c r="BX328" i="2"/>
  <c r="BW328" i="2"/>
  <c r="BT328" i="2"/>
  <c r="BS328" i="2"/>
  <c r="BP328" i="2"/>
  <c r="BO328" i="2"/>
  <c r="BM328" i="2"/>
  <c r="CB328" i="2" s="1"/>
  <c r="BL328" i="2"/>
  <c r="BK328" i="2"/>
  <c r="BZ328" i="2" s="1"/>
  <c r="BJ328" i="2"/>
  <c r="BY328" i="2" s="1"/>
  <c r="BI328" i="2"/>
  <c r="BH328" i="2"/>
  <c r="BG328" i="2"/>
  <c r="BV328" i="2" s="1"/>
  <c r="CH328" i="2" s="1"/>
  <c r="CJ328" i="2" s="1"/>
  <c r="CL328" i="2" s="1"/>
  <c r="BF328" i="2"/>
  <c r="BU328" i="2" s="1"/>
  <c r="BE328" i="2"/>
  <c r="BD328" i="2"/>
  <c r="BC328" i="2"/>
  <c r="BR328" i="2" s="1"/>
  <c r="BB328" i="2"/>
  <c r="BQ328" i="2" s="1"/>
  <c r="BA328" i="2"/>
  <c r="AZ328" i="2"/>
  <c r="CG327" i="2"/>
  <c r="CI327" i="2" s="1"/>
  <c r="CB327" i="2"/>
  <c r="BY327" i="2"/>
  <c r="BX327" i="2"/>
  <c r="BW327" i="2"/>
  <c r="BT327" i="2"/>
  <c r="BQ327" i="2"/>
  <c r="BP327" i="2"/>
  <c r="BO327" i="2"/>
  <c r="BM327" i="2"/>
  <c r="BL327" i="2"/>
  <c r="CA327" i="2" s="1"/>
  <c r="BK327" i="2"/>
  <c r="BZ327" i="2" s="1"/>
  <c r="BJ327" i="2"/>
  <c r="BI327" i="2"/>
  <c r="BH327" i="2"/>
  <c r="BG327" i="2"/>
  <c r="BV327" i="2" s="1"/>
  <c r="BF327" i="2"/>
  <c r="BU327" i="2" s="1"/>
  <c r="BE327" i="2"/>
  <c r="BD327" i="2"/>
  <c r="BS327" i="2" s="1"/>
  <c r="BC327" i="2"/>
  <c r="BR327" i="2" s="1"/>
  <c r="BB327" i="2"/>
  <c r="BA327" i="2"/>
  <c r="AZ327" i="2"/>
  <c r="CG326" i="2"/>
  <c r="CI326" i="2" s="1"/>
  <c r="BZ326" i="2"/>
  <c r="BY326" i="2"/>
  <c r="BU326" i="2"/>
  <c r="BR326" i="2"/>
  <c r="BQ326" i="2"/>
  <c r="BP326" i="2"/>
  <c r="BM326" i="2"/>
  <c r="CB326" i="2" s="1"/>
  <c r="BL326" i="2"/>
  <c r="CA326" i="2" s="1"/>
  <c r="BK326" i="2"/>
  <c r="BJ326" i="2"/>
  <c r="BI326" i="2"/>
  <c r="BX326" i="2" s="1"/>
  <c r="BH326" i="2"/>
  <c r="BW326" i="2" s="1"/>
  <c r="BG326" i="2"/>
  <c r="BV326" i="2" s="1"/>
  <c r="BF326" i="2"/>
  <c r="BE326" i="2"/>
  <c r="BT326" i="2" s="1"/>
  <c r="BD326" i="2"/>
  <c r="BS326" i="2" s="1"/>
  <c r="BC326" i="2"/>
  <c r="BB326" i="2"/>
  <c r="BA326" i="2"/>
  <c r="AZ326" i="2"/>
  <c r="BO326" i="2" s="1"/>
  <c r="CI325" i="2"/>
  <c r="CG325" i="2"/>
  <c r="CA325" i="2"/>
  <c r="BZ325" i="2"/>
  <c r="BV325" i="2"/>
  <c r="BS325" i="2"/>
  <c r="BR325" i="2"/>
  <c r="BQ325" i="2"/>
  <c r="BO325" i="2"/>
  <c r="BM325" i="2"/>
  <c r="CB325" i="2" s="1"/>
  <c r="BL325" i="2"/>
  <c r="BK325" i="2"/>
  <c r="BJ325" i="2"/>
  <c r="BY325" i="2" s="1"/>
  <c r="BI325" i="2"/>
  <c r="BX325" i="2" s="1"/>
  <c r="BH325" i="2"/>
  <c r="BW325" i="2" s="1"/>
  <c r="BG325" i="2"/>
  <c r="BF325" i="2"/>
  <c r="BU325" i="2" s="1"/>
  <c r="BE325" i="2"/>
  <c r="BT325" i="2" s="1"/>
  <c r="BD325" i="2"/>
  <c r="BC325" i="2"/>
  <c r="BB325" i="2"/>
  <c r="BA325" i="2"/>
  <c r="BP325" i="2" s="1"/>
  <c r="AZ325" i="2"/>
  <c r="CI324" i="2"/>
  <c r="CG324" i="2"/>
  <c r="CB324" i="2"/>
  <c r="CA324" i="2"/>
  <c r="BZ324" i="2"/>
  <c r="BW324" i="2"/>
  <c r="BT324" i="2"/>
  <c r="BS324" i="2"/>
  <c r="BO324" i="2"/>
  <c r="BM324" i="2"/>
  <c r="BL324" i="2"/>
  <c r="BK324" i="2"/>
  <c r="BJ324" i="2"/>
  <c r="BY324" i="2" s="1"/>
  <c r="BI324" i="2"/>
  <c r="BX324" i="2" s="1"/>
  <c r="BH324" i="2"/>
  <c r="BG324" i="2"/>
  <c r="BV324" i="2" s="1"/>
  <c r="BF324" i="2"/>
  <c r="BU324" i="2" s="1"/>
  <c r="BE324" i="2"/>
  <c r="BD324" i="2"/>
  <c r="BC324" i="2"/>
  <c r="BR324" i="2" s="1"/>
  <c r="BB324" i="2"/>
  <c r="BQ324" i="2" s="1"/>
  <c r="BA324" i="2"/>
  <c r="BP324" i="2" s="1"/>
  <c r="AZ324" i="2"/>
  <c r="CG323" i="2"/>
  <c r="CI323" i="2" s="1"/>
  <c r="CB323" i="2"/>
  <c r="BX323" i="2"/>
  <c r="BU323" i="2"/>
  <c r="BT323" i="2"/>
  <c r="BP323" i="2"/>
  <c r="BM323" i="2"/>
  <c r="BL323" i="2"/>
  <c r="CA323" i="2" s="1"/>
  <c r="BK323" i="2"/>
  <c r="BZ323" i="2" s="1"/>
  <c r="BJ323" i="2"/>
  <c r="BY323" i="2" s="1"/>
  <c r="BI323" i="2"/>
  <c r="BH323" i="2"/>
  <c r="BW323" i="2" s="1"/>
  <c r="BG323" i="2"/>
  <c r="BV323" i="2" s="1"/>
  <c r="BF323" i="2"/>
  <c r="BE323" i="2"/>
  <c r="BD323" i="2"/>
  <c r="BS323" i="2" s="1"/>
  <c r="BC323" i="2"/>
  <c r="BR323" i="2" s="1"/>
  <c r="BB323" i="2"/>
  <c r="BQ323" i="2" s="1"/>
  <c r="BA323" i="2"/>
  <c r="AZ323" i="2"/>
  <c r="BO323" i="2" s="1"/>
  <c r="CG322" i="2"/>
  <c r="CI322" i="2" s="1"/>
  <c r="BY322" i="2"/>
  <c r="BV322" i="2"/>
  <c r="BU322" i="2"/>
  <c r="BQ322" i="2"/>
  <c r="BM322" i="2"/>
  <c r="CB322" i="2" s="1"/>
  <c r="BL322" i="2"/>
  <c r="CA322" i="2" s="1"/>
  <c r="BK322" i="2"/>
  <c r="BZ322" i="2" s="1"/>
  <c r="BJ322" i="2"/>
  <c r="BI322" i="2"/>
  <c r="BX322" i="2" s="1"/>
  <c r="BH322" i="2"/>
  <c r="BW322" i="2" s="1"/>
  <c r="BG322" i="2"/>
  <c r="BF322" i="2"/>
  <c r="BE322" i="2"/>
  <c r="BT322" i="2" s="1"/>
  <c r="BD322" i="2"/>
  <c r="BS322" i="2" s="1"/>
  <c r="BC322" i="2"/>
  <c r="BR322" i="2" s="1"/>
  <c r="CH322" i="2" s="1"/>
  <c r="CJ322" i="2" s="1"/>
  <c r="CL322" i="2" s="1"/>
  <c r="BB322" i="2"/>
  <c r="BA322" i="2"/>
  <c r="BP322" i="2" s="1"/>
  <c r="AZ322" i="2"/>
  <c r="BO322" i="2" s="1"/>
  <c r="CG321" i="2"/>
  <c r="CI321" i="2" s="1"/>
  <c r="BZ321" i="2"/>
  <c r="BW321" i="2"/>
  <c r="BV321" i="2"/>
  <c r="BR321" i="2"/>
  <c r="BO321" i="2"/>
  <c r="BM321" i="2"/>
  <c r="CB321" i="2" s="1"/>
  <c r="BL321" i="2"/>
  <c r="CA321" i="2" s="1"/>
  <c r="BK321" i="2"/>
  <c r="BJ321" i="2"/>
  <c r="BY321" i="2" s="1"/>
  <c r="BI321" i="2"/>
  <c r="BX321" i="2" s="1"/>
  <c r="BH321" i="2"/>
  <c r="BG321" i="2"/>
  <c r="BF321" i="2"/>
  <c r="BU321" i="2" s="1"/>
  <c r="BE321" i="2"/>
  <c r="BT321" i="2" s="1"/>
  <c r="BD321" i="2"/>
  <c r="BS321" i="2" s="1"/>
  <c r="BC321" i="2"/>
  <c r="BB321" i="2"/>
  <c r="BQ321" i="2" s="1"/>
  <c r="BA321" i="2"/>
  <c r="BP321" i="2" s="1"/>
  <c r="AZ321" i="2"/>
  <c r="CI320" i="2"/>
  <c r="CG320" i="2"/>
  <c r="CB320" i="2"/>
  <c r="CA320" i="2"/>
  <c r="BX320" i="2"/>
  <c r="BW320" i="2"/>
  <c r="BT320" i="2"/>
  <c r="BS320" i="2"/>
  <c r="BP320" i="2"/>
  <c r="BO320" i="2"/>
  <c r="CH320" i="2" s="1"/>
  <c r="CJ320" i="2" s="1"/>
  <c r="CL320" i="2" s="1"/>
  <c r="BM320" i="2"/>
  <c r="BL320" i="2"/>
  <c r="BK320" i="2"/>
  <c r="BZ320" i="2" s="1"/>
  <c r="BJ320" i="2"/>
  <c r="BY320" i="2" s="1"/>
  <c r="BI320" i="2"/>
  <c r="BH320" i="2"/>
  <c r="BG320" i="2"/>
  <c r="BV320" i="2" s="1"/>
  <c r="BF320" i="2"/>
  <c r="BU320" i="2" s="1"/>
  <c r="BE320" i="2"/>
  <c r="BD320" i="2"/>
  <c r="BC320" i="2"/>
  <c r="BR320" i="2" s="1"/>
  <c r="BB320" i="2"/>
  <c r="BQ320" i="2" s="1"/>
  <c r="BA320" i="2"/>
  <c r="AZ320" i="2"/>
  <c r="CG319" i="2"/>
  <c r="CI319" i="2" s="1"/>
  <c r="CB319" i="2"/>
  <c r="BY319" i="2"/>
  <c r="BX319" i="2"/>
  <c r="BW319" i="2"/>
  <c r="BU319" i="2"/>
  <c r="BT319" i="2"/>
  <c r="BQ319" i="2"/>
  <c r="BP319" i="2"/>
  <c r="BO319" i="2"/>
  <c r="BM319" i="2"/>
  <c r="BL319" i="2"/>
  <c r="CA319" i="2" s="1"/>
  <c r="BK319" i="2"/>
  <c r="BZ319" i="2" s="1"/>
  <c r="BJ319" i="2"/>
  <c r="BI319" i="2"/>
  <c r="BH319" i="2"/>
  <c r="BG319" i="2"/>
  <c r="BV319" i="2" s="1"/>
  <c r="BF319" i="2"/>
  <c r="BE319" i="2"/>
  <c r="BD319" i="2"/>
  <c r="BS319" i="2" s="1"/>
  <c r="BC319" i="2"/>
  <c r="BR319" i="2" s="1"/>
  <c r="BB319" i="2"/>
  <c r="BA319" i="2"/>
  <c r="AZ319" i="2"/>
  <c r="CG318" i="2"/>
  <c r="CI318" i="2" s="1"/>
  <c r="BZ318" i="2"/>
  <c r="BY318" i="2"/>
  <c r="BX318" i="2"/>
  <c r="BU318" i="2"/>
  <c r="BR318" i="2"/>
  <c r="BQ318" i="2"/>
  <c r="BP318" i="2"/>
  <c r="BM318" i="2"/>
  <c r="CB318" i="2" s="1"/>
  <c r="BL318" i="2"/>
  <c r="CA318" i="2" s="1"/>
  <c r="BK318" i="2"/>
  <c r="BJ318" i="2"/>
  <c r="BI318" i="2"/>
  <c r="BH318" i="2"/>
  <c r="BW318" i="2" s="1"/>
  <c r="BG318" i="2"/>
  <c r="BV318" i="2" s="1"/>
  <c r="BF318" i="2"/>
  <c r="BE318" i="2"/>
  <c r="BT318" i="2" s="1"/>
  <c r="BD318" i="2"/>
  <c r="BS318" i="2" s="1"/>
  <c r="BC318" i="2"/>
  <c r="BB318" i="2"/>
  <c r="BA318" i="2"/>
  <c r="AZ318" i="2"/>
  <c r="BO318" i="2" s="1"/>
  <c r="CI317" i="2"/>
  <c r="CG317" i="2"/>
  <c r="CA317" i="2"/>
  <c r="BZ317" i="2"/>
  <c r="BV317" i="2"/>
  <c r="BS317" i="2"/>
  <c r="BR317" i="2"/>
  <c r="BQ317" i="2"/>
  <c r="BP317" i="2"/>
  <c r="BM317" i="2"/>
  <c r="CB317" i="2" s="1"/>
  <c r="BL317" i="2"/>
  <c r="BK317" i="2"/>
  <c r="BJ317" i="2"/>
  <c r="BY317" i="2" s="1"/>
  <c r="BI317" i="2"/>
  <c r="BX317" i="2" s="1"/>
  <c r="BH317" i="2"/>
  <c r="BW317" i="2" s="1"/>
  <c r="BG317" i="2"/>
  <c r="BF317" i="2"/>
  <c r="BU317" i="2" s="1"/>
  <c r="BE317" i="2"/>
  <c r="BT317" i="2" s="1"/>
  <c r="BD317" i="2"/>
  <c r="BC317" i="2"/>
  <c r="BB317" i="2"/>
  <c r="BA317" i="2"/>
  <c r="AZ317" i="2"/>
  <c r="BO317" i="2" s="1"/>
  <c r="CI316" i="2"/>
  <c r="CG316" i="2"/>
  <c r="CB316" i="2"/>
  <c r="CA316" i="2"/>
  <c r="BZ316" i="2"/>
  <c r="BY316" i="2"/>
  <c r="BT316" i="2"/>
  <c r="BS316" i="2"/>
  <c r="BR316" i="2"/>
  <c r="BQ316" i="2"/>
  <c r="BO316" i="2"/>
  <c r="BM316" i="2"/>
  <c r="BL316" i="2"/>
  <c r="BK316" i="2"/>
  <c r="BJ316" i="2"/>
  <c r="BI316" i="2"/>
  <c r="BX316" i="2" s="1"/>
  <c r="BH316" i="2"/>
  <c r="BW316" i="2" s="1"/>
  <c r="BG316" i="2"/>
  <c r="BV316" i="2" s="1"/>
  <c r="BF316" i="2"/>
  <c r="BU316" i="2" s="1"/>
  <c r="BE316" i="2"/>
  <c r="BD316" i="2"/>
  <c r="BC316" i="2"/>
  <c r="BB316" i="2"/>
  <c r="BA316" i="2"/>
  <c r="BP316" i="2" s="1"/>
  <c r="AZ316" i="2"/>
  <c r="CG315" i="2"/>
  <c r="CI315" i="2" s="1"/>
  <c r="CA315" i="2"/>
  <c r="BZ315" i="2"/>
  <c r="BY315" i="2"/>
  <c r="BW315" i="2"/>
  <c r="BV315" i="2"/>
  <c r="BS315" i="2"/>
  <c r="BR315" i="2"/>
  <c r="BQ315" i="2"/>
  <c r="BO315" i="2"/>
  <c r="BM315" i="2"/>
  <c r="CB315" i="2" s="1"/>
  <c r="BL315" i="2"/>
  <c r="BK315" i="2"/>
  <c r="BJ315" i="2"/>
  <c r="BI315" i="2"/>
  <c r="BX315" i="2" s="1"/>
  <c r="BH315" i="2"/>
  <c r="BG315" i="2"/>
  <c r="BF315" i="2"/>
  <c r="BU315" i="2" s="1"/>
  <c r="BE315" i="2"/>
  <c r="BT315" i="2" s="1"/>
  <c r="BD315" i="2"/>
  <c r="BC315" i="2"/>
  <c r="BB315" i="2"/>
  <c r="BA315" i="2"/>
  <c r="BP315" i="2" s="1"/>
  <c r="AZ315" i="2"/>
  <c r="CI314" i="2"/>
  <c r="CG314" i="2"/>
  <c r="CB314" i="2"/>
  <c r="CA314" i="2"/>
  <c r="BZ314" i="2"/>
  <c r="BX314" i="2"/>
  <c r="BW314" i="2"/>
  <c r="BT314" i="2"/>
  <c r="BS314" i="2"/>
  <c r="BR314" i="2"/>
  <c r="BP314" i="2"/>
  <c r="BO314" i="2"/>
  <c r="BM314" i="2"/>
  <c r="BL314" i="2"/>
  <c r="BK314" i="2"/>
  <c r="BJ314" i="2"/>
  <c r="BY314" i="2" s="1"/>
  <c r="BI314" i="2"/>
  <c r="BH314" i="2"/>
  <c r="BG314" i="2"/>
  <c r="BV314" i="2" s="1"/>
  <c r="BF314" i="2"/>
  <c r="BU314" i="2" s="1"/>
  <c r="BE314" i="2"/>
  <c r="BD314" i="2"/>
  <c r="BC314" i="2"/>
  <c r="BB314" i="2"/>
  <c r="BQ314" i="2" s="1"/>
  <c r="BA314" i="2"/>
  <c r="AZ314" i="2"/>
  <c r="CG313" i="2"/>
  <c r="CI313" i="2" s="1"/>
  <c r="CB313" i="2"/>
  <c r="CA313" i="2"/>
  <c r="BY313" i="2"/>
  <c r="BX313" i="2"/>
  <c r="BU313" i="2"/>
  <c r="BT313" i="2"/>
  <c r="BS313" i="2"/>
  <c r="BQ313" i="2"/>
  <c r="BP313" i="2"/>
  <c r="BM313" i="2"/>
  <c r="BL313" i="2"/>
  <c r="BK313" i="2"/>
  <c r="BZ313" i="2" s="1"/>
  <c r="BJ313" i="2"/>
  <c r="BI313" i="2"/>
  <c r="BH313" i="2"/>
  <c r="BW313" i="2" s="1"/>
  <c r="BG313" i="2"/>
  <c r="BV313" i="2" s="1"/>
  <c r="BF313" i="2"/>
  <c r="BE313" i="2"/>
  <c r="BD313" i="2"/>
  <c r="BC313" i="2"/>
  <c r="BR313" i="2" s="1"/>
  <c r="BB313" i="2"/>
  <c r="BA313" i="2"/>
  <c r="AZ313" i="2"/>
  <c r="BO313" i="2" s="1"/>
  <c r="CG312" i="2"/>
  <c r="CI312" i="2" s="1"/>
  <c r="CB312" i="2"/>
  <c r="BZ312" i="2"/>
  <c r="BY312" i="2"/>
  <c r="BV312" i="2"/>
  <c r="BU312" i="2"/>
  <c r="BT312" i="2"/>
  <c r="BR312" i="2"/>
  <c r="BQ312" i="2"/>
  <c r="BM312" i="2"/>
  <c r="BL312" i="2"/>
  <c r="CA312" i="2" s="1"/>
  <c r="BK312" i="2"/>
  <c r="BJ312" i="2"/>
  <c r="BI312" i="2"/>
  <c r="BX312" i="2" s="1"/>
  <c r="BH312" i="2"/>
  <c r="BW312" i="2" s="1"/>
  <c r="BG312" i="2"/>
  <c r="BF312" i="2"/>
  <c r="BE312" i="2"/>
  <c r="BD312" i="2"/>
  <c r="BS312" i="2" s="1"/>
  <c r="BC312" i="2"/>
  <c r="BB312" i="2"/>
  <c r="BA312" i="2"/>
  <c r="BP312" i="2" s="1"/>
  <c r="AZ312" i="2"/>
  <c r="BO312" i="2" s="1"/>
  <c r="CG311" i="2"/>
  <c r="CI311" i="2" s="1"/>
  <c r="CA311" i="2"/>
  <c r="BZ311" i="2"/>
  <c r="BW311" i="2"/>
  <c r="BV311" i="2"/>
  <c r="BU311" i="2"/>
  <c r="BS311" i="2"/>
  <c r="BR311" i="2"/>
  <c r="BO311" i="2"/>
  <c r="BM311" i="2"/>
  <c r="CB311" i="2" s="1"/>
  <c r="BL311" i="2"/>
  <c r="BK311" i="2"/>
  <c r="BJ311" i="2"/>
  <c r="BY311" i="2" s="1"/>
  <c r="BI311" i="2"/>
  <c r="BX311" i="2" s="1"/>
  <c r="BH311" i="2"/>
  <c r="BG311" i="2"/>
  <c r="BF311" i="2"/>
  <c r="BE311" i="2"/>
  <c r="BT311" i="2" s="1"/>
  <c r="BD311" i="2"/>
  <c r="BC311" i="2"/>
  <c r="BB311" i="2"/>
  <c r="BQ311" i="2" s="1"/>
  <c r="CH311" i="2" s="1"/>
  <c r="CJ311" i="2" s="1"/>
  <c r="CL311" i="2" s="1"/>
  <c r="BA311" i="2"/>
  <c r="BP311" i="2" s="1"/>
  <c r="AZ311" i="2"/>
  <c r="CI310" i="2"/>
  <c r="CG310" i="2"/>
  <c r="CB310" i="2"/>
  <c r="CA310" i="2"/>
  <c r="BX310" i="2"/>
  <c r="BW310" i="2"/>
  <c r="BV310" i="2"/>
  <c r="BT310" i="2"/>
  <c r="BS310" i="2"/>
  <c r="BP310" i="2"/>
  <c r="BO310" i="2"/>
  <c r="BM310" i="2"/>
  <c r="BL310" i="2"/>
  <c r="BK310" i="2"/>
  <c r="BZ310" i="2" s="1"/>
  <c r="BJ310" i="2"/>
  <c r="BY310" i="2" s="1"/>
  <c r="BI310" i="2"/>
  <c r="BH310" i="2"/>
  <c r="BG310" i="2"/>
  <c r="BF310" i="2"/>
  <c r="BU310" i="2" s="1"/>
  <c r="BE310" i="2"/>
  <c r="BD310" i="2"/>
  <c r="BC310" i="2"/>
  <c r="BR310" i="2" s="1"/>
  <c r="BB310" i="2"/>
  <c r="BQ310" i="2" s="1"/>
  <c r="BA310" i="2"/>
  <c r="AZ310" i="2"/>
  <c r="CG309" i="2"/>
  <c r="CI309" i="2" s="1"/>
  <c r="CB309" i="2"/>
  <c r="BY309" i="2"/>
  <c r="BX309" i="2"/>
  <c r="BW309" i="2"/>
  <c r="BU309" i="2"/>
  <c r="BT309" i="2"/>
  <c r="BQ309" i="2"/>
  <c r="BP309" i="2"/>
  <c r="BO309" i="2"/>
  <c r="BM309" i="2"/>
  <c r="BL309" i="2"/>
  <c r="CA309" i="2" s="1"/>
  <c r="BK309" i="2"/>
  <c r="BZ309" i="2" s="1"/>
  <c r="BJ309" i="2"/>
  <c r="BI309" i="2"/>
  <c r="BH309" i="2"/>
  <c r="BG309" i="2"/>
  <c r="BV309" i="2" s="1"/>
  <c r="BF309" i="2"/>
  <c r="BE309" i="2"/>
  <c r="BD309" i="2"/>
  <c r="BS309" i="2" s="1"/>
  <c r="BC309" i="2"/>
  <c r="BR309" i="2" s="1"/>
  <c r="BB309" i="2"/>
  <c r="BA309" i="2"/>
  <c r="AZ309" i="2"/>
  <c r="CG308" i="2"/>
  <c r="CI308" i="2" s="1"/>
  <c r="BZ308" i="2"/>
  <c r="BY308" i="2"/>
  <c r="BX308" i="2"/>
  <c r="BV308" i="2"/>
  <c r="BU308" i="2"/>
  <c r="BR308" i="2"/>
  <c r="BQ308" i="2"/>
  <c r="CH308" i="2" s="1"/>
  <c r="CJ308" i="2" s="1"/>
  <c r="CL308" i="2" s="1"/>
  <c r="BP308" i="2"/>
  <c r="BM308" i="2"/>
  <c r="CB308" i="2" s="1"/>
  <c r="BL308" i="2"/>
  <c r="CA308" i="2" s="1"/>
  <c r="BK308" i="2"/>
  <c r="BJ308" i="2"/>
  <c r="BI308" i="2"/>
  <c r="BH308" i="2"/>
  <c r="BW308" i="2" s="1"/>
  <c r="BG308" i="2"/>
  <c r="BF308" i="2"/>
  <c r="BE308" i="2"/>
  <c r="BT308" i="2" s="1"/>
  <c r="BD308" i="2"/>
  <c r="BS308" i="2" s="1"/>
  <c r="BC308" i="2"/>
  <c r="BB308" i="2"/>
  <c r="BA308" i="2"/>
  <c r="AZ308" i="2"/>
  <c r="BO308" i="2" s="1"/>
  <c r="CI307" i="2"/>
  <c r="CG307" i="2"/>
  <c r="CA307" i="2"/>
  <c r="BZ307" i="2"/>
  <c r="BY307" i="2"/>
  <c r="BW307" i="2"/>
  <c r="BV307" i="2"/>
  <c r="BS307" i="2"/>
  <c r="BR307" i="2"/>
  <c r="BQ307" i="2"/>
  <c r="BO307" i="2"/>
  <c r="BM307" i="2"/>
  <c r="CB307" i="2" s="1"/>
  <c r="BL307" i="2"/>
  <c r="BK307" i="2"/>
  <c r="BJ307" i="2"/>
  <c r="BI307" i="2"/>
  <c r="BX307" i="2" s="1"/>
  <c r="BH307" i="2"/>
  <c r="BG307" i="2"/>
  <c r="BF307" i="2"/>
  <c r="BU307" i="2" s="1"/>
  <c r="BE307" i="2"/>
  <c r="BT307" i="2" s="1"/>
  <c r="BD307" i="2"/>
  <c r="BC307" i="2"/>
  <c r="BB307" i="2"/>
  <c r="BA307" i="2"/>
  <c r="BP307" i="2" s="1"/>
  <c r="CH307" i="2" s="1"/>
  <c r="CJ307" i="2" s="1"/>
  <c r="CL307" i="2" s="1"/>
  <c r="AZ307" i="2"/>
  <c r="CI306" i="2"/>
  <c r="CG306" i="2"/>
  <c r="CB306" i="2"/>
  <c r="CA306" i="2"/>
  <c r="BZ306" i="2"/>
  <c r="BX306" i="2"/>
  <c r="BW306" i="2"/>
  <c r="BT306" i="2"/>
  <c r="BS306" i="2"/>
  <c r="BR306" i="2"/>
  <c r="BP306" i="2"/>
  <c r="BO306" i="2"/>
  <c r="BM306" i="2"/>
  <c r="BL306" i="2"/>
  <c r="BK306" i="2"/>
  <c r="BJ306" i="2"/>
  <c r="BY306" i="2" s="1"/>
  <c r="BI306" i="2"/>
  <c r="BH306" i="2"/>
  <c r="BG306" i="2"/>
  <c r="BV306" i="2" s="1"/>
  <c r="BF306" i="2"/>
  <c r="BU306" i="2" s="1"/>
  <c r="BE306" i="2"/>
  <c r="BD306" i="2"/>
  <c r="BC306" i="2"/>
  <c r="BB306" i="2"/>
  <c r="BQ306" i="2" s="1"/>
  <c r="BA306" i="2"/>
  <c r="AZ306" i="2"/>
  <c r="CG305" i="2"/>
  <c r="CI305" i="2" s="1"/>
  <c r="CB305" i="2"/>
  <c r="CA305" i="2"/>
  <c r="BY305" i="2"/>
  <c r="BX305" i="2"/>
  <c r="BU305" i="2"/>
  <c r="BT305" i="2"/>
  <c r="BS305" i="2"/>
  <c r="BQ305" i="2"/>
  <c r="BP305" i="2"/>
  <c r="BM305" i="2"/>
  <c r="BL305" i="2"/>
  <c r="BK305" i="2"/>
  <c r="BZ305" i="2" s="1"/>
  <c r="BJ305" i="2"/>
  <c r="BI305" i="2"/>
  <c r="BH305" i="2"/>
  <c r="BW305" i="2" s="1"/>
  <c r="BG305" i="2"/>
  <c r="BV305" i="2" s="1"/>
  <c r="BF305" i="2"/>
  <c r="BE305" i="2"/>
  <c r="BD305" i="2"/>
  <c r="BC305" i="2"/>
  <c r="BR305" i="2" s="1"/>
  <c r="BB305" i="2"/>
  <c r="BA305" i="2"/>
  <c r="AZ305" i="2"/>
  <c r="BO305" i="2" s="1"/>
  <c r="CG304" i="2"/>
  <c r="CI304" i="2" s="1"/>
  <c r="CB304" i="2"/>
  <c r="BZ304" i="2"/>
  <c r="BY304" i="2"/>
  <c r="BV304" i="2"/>
  <c r="BU304" i="2"/>
  <c r="BT304" i="2"/>
  <c r="BR304" i="2"/>
  <c r="BQ304" i="2"/>
  <c r="BM304" i="2"/>
  <c r="BL304" i="2"/>
  <c r="CA304" i="2" s="1"/>
  <c r="BK304" i="2"/>
  <c r="BJ304" i="2"/>
  <c r="BI304" i="2"/>
  <c r="BX304" i="2" s="1"/>
  <c r="BH304" i="2"/>
  <c r="BW304" i="2" s="1"/>
  <c r="BG304" i="2"/>
  <c r="BF304" i="2"/>
  <c r="BE304" i="2"/>
  <c r="BD304" i="2"/>
  <c r="BS304" i="2" s="1"/>
  <c r="BC304" i="2"/>
  <c r="BB304" i="2"/>
  <c r="BA304" i="2"/>
  <c r="BP304" i="2" s="1"/>
  <c r="AZ304" i="2"/>
  <c r="BO304" i="2" s="1"/>
  <c r="CG303" i="2"/>
  <c r="CI303" i="2" s="1"/>
  <c r="CA303" i="2"/>
  <c r="BZ303" i="2"/>
  <c r="BW303" i="2"/>
  <c r="BV303" i="2"/>
  <c r="BU303" i="2"/>
  <c r="BS303" i="2"/>
  <c r="BO303" i="2"/>
  <c r="BM303" i="2"/>
  <c r="CB303" i="2" s="1"/>
  <c r="BL303" i="2"/>
  <c r="BK303" i="2"/>
  <c r="BJ303" i="2"/>
  <c r="BY303" i="2" s="1"/>
  <c r="BI303" i="2"/>
  <c r="BX303" i="2" s="1"/>
  <c r="BH303" i="2"/>
  <c r="BG303" i="2"/>
  <c r="BF303" i="2"/>
  <c r="BE303" i="2"/>
  <c r="BT303" i="2" s="1"/>
  <c r="BD303" i="2"/>
  <c r="BC303" i="2"/>
  <c r="BR303" i="2" s="1"/>
  <c r="BB303" i="2"/>
  <c r="BQ303" i="2" s="1"/>
  <c r="BA303" i="2"/>
  <c r="BP303" i="2" s="1"/>
  <c r="AZ303" i="2"/>
  <c r="CG302" i="2"/>
  <c r="CI302" i="2" s="1"/>
  <c r="CB302" i="2"/>
  <c r="BX302" i="2"/>
  <c r="BW302" i="2"/>
  <c r="BV302" i="2"/>
  <c r="BT302" i="2"/>
  <c r="BS302" i="2"/>
  <c r="BP302" i="2"/>
  <c r="BO302" i="2"/>
  <c r="BM302" i="2"/>
  <c r="BL302" i="2"/>
  <c r="CA302" i="2" s="1"/>
  <c r="BK302" i="2"/>
  <c r="BZ302" i="2" s="1"/>
  <c r="BJ302" i="2"/>
  <c r="BY302" i="2" s="1"/>
  <c r="BI302" i="2"/>
  <c r="BH302" i="2"/>
  <c r="BG302" i="2"/>
  <c r="BF302" i="2"/>
  <c r="BU302" i="2" s="1"/>
  <c r="BE302" i="2"/>
  <c r="BD302" i="2"/>
  <c r="BC302" i="2"/>
  <c r="BR302" i="2" s="1"/>
  <c r="BB302" i="2"/>
  <c r="BQ302" i="2" s="1"/>
  <c r="BA302" i="2"/>
  <c r="AZ302" i="2"/>
  <c r="CG301" i="2"/>
  <c r="CI301" i="2" s="1"/>
  <c r="CB301" i="2"/>
  <c r="BY301" i="2"/>
  <c r="BX301" i="2"/>
  <c r="BW301" i="2"/>
  <c r="BV301" i="2"/>
  <c r="BU301" i="2"/>
  <c r="BT301" i="2"/>
  <c r="BQ301" i="2"/>
  <c r="BP301" i="2"/>
  <c r="BO301" i="2"/>
  <c r="BM301" i="2"/>
  <c r="BL301" i="2"/>
  <c r="CA301" i="2" s="1"/>
  <c r="BK301" i="2"/>
  <c r="BZ301" i="2" s="1"/>
  <c r="BJ301" i="2"/>
  <c r="BI301" i="2"/>
  <c r="BH301" i="2"/>
  <c r="BG301" i="2"/>
  <c r="BF301" i="2"/>
  <c r="BE301" i="2"/>
  <c r="BD301" i="2"/>
  <c r="BS301" i="2" s="1"/>
  <c r="BC301" i="2"/>
  <c r="BR301" i="2" s="1"/>
  <c r="CH301" i="2" s="1"/>
  <c r="CJ301" i="2" s="1"/>
  <c r="CL301" i="2" s="1"/>
  <c r="BB301" i="2"/>
  <c r="BA301" i="2"/>
  <c r="AZ301" i="2"/>
  <c r="CI300" i="2"/>
  <c r="CG300" i="2"/>
  <c r="BZ300" i="2"/>
  <c r="BY300" i="2"/>
  <c r="BX300" i="2"/>
  <c r="BV300" i="2"/>
  <c r="BR300" i="2"/>
  <c r="BQ300" i="2"/>
  <c r="BP300" i="2"/>
  <c r="BO300" i="2"/>
  <c r="BM300" i="2"/>
  <c r="CB300" i="2" s="1"/>
  <c r="BL300" i="2"/>
  <c r="CA300" i="2" s="1"/>
  <c r="BK300" i="2"/>
  <c r="BJ300" i="2"/>
  <c r="BI300" i="2"/>
  <c r="BH300" i="2"/>
  <c r="BW300" i="2" s="1"/>
  <c r="BG300" i="2"/>
  <c r="BF300" i="2"/>
  <c r="BU300" i="2" s="1"/>
  <c r="BE300" i="2"/>
  <c r="BT300" i="2" s="1"/>
  <c r="BD300" i="2"/>
  <c r="BS300" i="2" s="1"/>
  <c r="BC300" i="2"/>
  <c r="BB300" i="2"/>
  <c r="BA300" i="2"/>
  <c r="AZ300" i="2"/>
  <c r="CI299" i="2"/>
  <c r="CG299" i="2"/>
  <c r="CA299" i="2"/>
  <c r="BZ299" i="2"/>
  <c r="BY299" i="2"/>
  <c r="BW299" i="2"/>
  <c r="BV299" i="2"/>
  <c r="BS299" i="2"/>
  <c r="BR299" i="2"/>
  <c r="BQ299" i="2"/>
  <c r="BP299" i="2"/>
  <c r="BO299" i="2"/>
  <c r="BM299" i="2"/>
  <c r="CB299" i="2" s="1"/>
  <c r="BL299" i="2"/>
  <c r="BK299" i="2"/>
  <c r="BJ299" i="2"/>
  <c r="BI299" i="2"/>
  <c r="BX299" i="2" s="1"/>
  <c r="BH299" i="2"/>
  <c r="BG299" i="2"/>
  <c r="BF299" i="2"/>
  <c r="BU299" i="2" s="1"/>
  <c r="BE299" i="2"/>
  <c r="BT299" i="2" s="1"/>
  <c r="BD299" i="2"/>
  <c r="BC299" i="2"/>
  <c r="BB299" i="2"/>
  <c r="BA299" i="2"/>
  <c r="AZ299" i="2"/>
  <c r="CI298" i="2"/>
  <c r="CG298" i="2"/>
  <c r="CB298" i="2"/>
  <c r="CA298" i="2"/>
  <c r="BZ298" i="2"/>
  <c r="BX298" i="2"/>
  <c r="BT298" i="2"/>
  <c r="BS298" i="2"/>
  <c r="BR298" i="2"/>
  <c r="BP298" i="2"/>
  <c r="BM298" i="2"/>
  <c r="BL298" i="2"/>
  <c r="BK298" i="2"/>
  <c r="BJ298" i="2"/>
  <c r="BY298" i="2" s="1"/>
  <c r="BI298" i="2"/>
  <c r="BH298" i="2"/>
  <c r="BW298" i="2" s="1"/>
  <c r="BG298" i="2"/>
  <c r="BV298" i="2" s="1"/>
  <c r="BF298" i="2"/>
  <c r="BU298" i="2" s="1"/>
  <c r="BE298" i="2"/>
  <c r="BD298" i="2"/>
  <c r="BC298" i="2"/>
  <c r="BB298" i="2"/>
  <c r="BQ298" i="2" s="1"/>
  <c r="BA298" i="2"/>
  <c r="AZ298" i="2"/>
  <c r="BO298" i="2" s="1"/>
  <c r="CH298" i="2" s="1"/>
  <c r="CJ298" i="2" s="1"/>
  <c r="CL298" i="2" s="1"/>
  <c r="CG297" i="2"/>
  <c r="CI297" i="2" s="1"/>
  <c r="CB297" i="2"/>
  <c r="CA297" i="2"/>
  <c r="BZ297" i="2"/>
  <c r="BY297" i="2"/>
  <c r="BX297" i="2"/>
  <c r="BU297" i="2"/>
  <c r="BT297" i="2"/>
  <c r="BS297" i="2"/>
  <c r="BR297" i="2"/>
  <c r="BP297" i="2"/>
  <c r="BM297" i="2"/>
  <c r="BL297" i="2"/>
  <c r="BK297" i="2"/>
  <c r="BJ297" i="2"/>
  <c r="BI297" i="2"/>
  <c r="BH297" i="2"/>
  <c r="BW297" i="2" s="1"/>
  <c r="BG297" i="2"/>
  <c r="BV297" i="2" s="1"/>
  <c r="BF297" i="2"/>
  <c r="BE297" i="2"/>
  <c r="BD297" i="2"/>
  <c r="BC297" i="2"/>
  <c r="BB297" i="2"/>
  <c r="BQ297" i="2" s="1"/>
  <c r="BA297" i="2"/>
  <c r="AZ297" i="2"/>
  <c r="BO297" i="2" s="1"/>
  <c r="CG296" i="2"/>
  <c r="CI296" i="2" s="1"/>
  <c r="CB296" i="2"/>
  <c r="BY296" i="2"/>
  <c r="BV296" i="2"/>
  <c r="BU296" i="2"/>
  <c r="BT296" i="2"/>
  <c r="BS296" i="2"/>
  <c r="BR296" i="2"/>
  <c r="BQ296" i="2"/>
  <c r="BM296" i="2"/>
  <c r="BL296" i="2"/>
  <c r="CA296" i="2" s="1"/>
  <c r="BK296" i="2"/>
  <c r="BZ296" i="2" s="1"/>
  <c r="BJ296" i="2"/>
  <c r="BI296" i="2"/>
  <c r="BX296" i="2" s="1"/>
  <c r="BH296" i="2"/>
  <c r="BW296" i="2" s="1"/>
  <c r="BG296" i="2"/>
  <c r="BF296" i="2"/>
  <c r="BE296" i="2"/>
  <c r="BD296" i="2"/>
  <c r="BC296" i="2"/>
  <c r="BB296" i="2"/>
  <c r="BA296" i="2"/>
  <c r="BP296" i="2" s="1"/>
  <c r="AZ296" i="2"/>
  <c r="BO296" i="2" s="1"/>
  <c r="CH296" i="2" s="1"/>
  <c r="CJ296" i="2" s="1"/>
  <c r="CL296" i="2" s="1"/>
  <c r="CG295" i="2"/>
  <c r="CI295" i="2" s="1"/>
  <c r="CA295" i="2"/>
  <c r="BZ295" i="2"/>
  <c r="BW295" i="2"/>
  <c r="BV295" i="2"/>
  <c r="BU295" i="2"/>
  <c r="BT295" i="2"/>
  <c r="CH295" i="2" s="1"/>
  <c r="CJ295" i="2" s="1"/>
  <c r="CL295" i="2" s="1"/>
  <c r="BS295" i="2"/>
  <c r="BO295" i="2"/>
  <c r="BM295" i="2"/>
  <c r="CB295" i="2" s="1"/>
  <c r="BL295" i="2"/>
  <c r="BK295" i="2"/>
  <c r="BJ295" i="2"/>
  <c r="BY295" i="2" s="1"/>
  <c r="BI295" i="2"/>
  <c r="BX295" i="2" s="1"/>
  <c r="BH295" i="2"/>
  <c r="BG295" i="2"/>
  <c r="BF295" i="2"/>
  <c r="BE295" i="2"/>
  <c r="BD295" i="2"/>
  <c r="BC295" i="2"/>
  <c r="BR295" i="2" s="1"/>
  <c r="BB295" i="2"/>
  <c r="BQ295" i="2" s="1"/>
  <c r="BA295" i="2"/>
  <c r="BP295" i="2" s="1"/>
  <c r="AZ295" i="2"/>
  <c r="CI294" i="2"/>
  <c r="CG294" i="2"/>
  <c r="CA294" i="2"/>
  <c r="BX294" i="2"/>
  <c r="BW294" i="2"/>
  <c r="BP294" i="2"/>
  <c r="BO294" i="2"/>
  <c r="BM294" i="2"/>
  <c r="CB294" i="2" s="1"/>
  <c r="BL294" i="2"/>
  <c r="BK294" i="2"/>
  <c r="BZ294" i="2" s="1"/>
  <c r="BJ294" i="2"/>
  <c r="BY294" i="2" s="1"/>
  <c r="BI294" i="2"/>
  <c r="BH294" i="2"/>
  <c r="BG294" i="2"/>
  <c r="BV294" i="2" s="1"/>
  <c r="BF294" i="2"/>
  <c r="BU294" i="2" s="1"/>
  <c r="BE294" i="2"/>
  <c r="BT294" i="2" s="1"/>
  <c r="BD294" i="2"/>
  <c r="BS294" i="2" s="1"/>
  <c r="BC294" i="2"/>
  <c r="BR294" i="2" s="1"/>
  <c r="BB294" i="2"/>
  <c r="BQ294" i="2" s="1"/>
  <c r="BA294" i="2"/>
  <c r="AZ294" i="2"/>
  <c r="CI293" i="2"/>
  <c r="CG293" i="2"/>
  <c r="CB293" i="2"/>
  <c r="BY293" i="2"/>
  <c r="BX293" i="2"/>
  <c r="BV293" i="2"/>
  <c r="BU293" i="2"/>
  <c r="BT293" i="2"/>
  <c r="BQ293" i="2"/>
  <c r="BP293" i="2"/>
  <c r="CH293" i="2" s="1"/>
  <c r="CJ293" i="2" s="1"/>
  <c r="CL293" i="2" s="1"/>
  <c r="BO293" i="2"/>
  <c r="BM293" i="2"/>
  <c r="BL293" i="2"/>
  <c r="CA293" i="2" s="1"/>
  <c r="BK293" i="2"/>
  <c r="BZ293" i="2" s="1"/>
  <c r="BJ293" i="2"/>
  <c r="BI293" i="2"/>
  <c r="BH293" i="2"/>
  <c r="BW293" i="2" s="1"/>
  <c r="BG293" i="2"/>
  <c r="BF293" i="2"/>
  <c r="BE293" i="2"/>
  <c r="BD293" i="2"/>
  <c r="BS293" i="2" s="1"/>
  <c r="BC293" i="2"/>
  <c r="BR293" i="2" s="1"/>
  <c r="BB293" i="2"/>
  <c r="BA293" i="2"/>
  <c r="AZ293" i="2"/>
  <c r="CG292" i="2"/>
  <c r="CI292" i="2" s="1"/>
  <c r="BZ292" i="2"/>
  <c r="BY292" i="2"/>
  <c r="BR292" i="2"/>
  <c r="BQ292" i="2"/>
  <c r="BP292" i="2"/>
  <c r="BM292" i="2"/>
  <c r="CB292" i="2" s="1"/>
  <c r="BL292" i="2"/>
  <c r="CA292" i="2" s="1"/>
  <c r="BK292" i="2"/>
  <c r="BJ292" i="2"/>
  <c r="BI292" i="2"/>
  <c r="BX292" i="2" s="1"/>
  <c r="BH292" i="2"/>
  <c r="BW292" i="2" s="1"/>
  <c r="BG292" i="2"/>
  <c r="BV292" i="2" s="1"/>
  <c r="BF292" i="2"/>
  <c r="BU292" i="2" s="1"/>
  <c r="BE292" i="2"/>
  <c r="BT292" i="2" s="1"/>
  <c r="BD292" i="2"/>
  <c r="BS292" i="2" s="1"/>
  <c r="BC292" i="2"/>
  <c r="BB292" i="2"/>
  <c r="BA292" i="2"/>
  <c r="AZ292" i="2"/>
  <c r="BO292" i="2" s="1"/>
  <c r="CI291" i="2"/>
  <c r="CG291" i="2"/>
  <c r="CA291" i="2"/>
  <c r="BZ291" i="2"/>
  <c r="BY291" i="2"/>
  <c r="BX291" i="2"/>
  <c r="BW291" i="2"/>
  <c r="BS291" i="2"/>
  <c r="BR291" i="2"/>
  <c r="BO291" i="2"/>
  <c r="BM291" i="2"/>
  <c r="CB291" i="2" s="1"/>
  <c r="BL291" i="2"/>
  <c r="BK291" i="2"/>
  <c r="BJ291" i="2"/>
  <c r="BI291" i="2"/>
  <c r="BH291" i="2"/>
  <c r="BG291" i="2"/>
  <c r="BV291" i="2" s="1"/>
  <c r="BF291" i="2"/>
  <c r="BU291" i="2" s="1"/>
  <c r="BE291" i="2"/>
  <c r="BT291" i="2" s="1"/>
  <c r="BD291" i="2"/>
  <c r="BC291" i="2"/>
  <c r="BB291" i="2"/>
  <c r="BQ291" i="2" s="1"/>
  <c r="BA291" i="2"/>
  <c r="BP291" i="2" s="1"/>
  <c r="AZ291" i="2"/>
  <c r="CI290" i="2"/>
  <c r="CG290" i="2"/>
  <c r="CB290" i="2"/>
  <c r="CA290" i="2"/>
  <c r="BW290" i="2"/>
  <c r="BT290" i="2"/>
  <c r="BS290" i="2"/>
  <c r="BQ290" i="2"/>
  <c r="BP290" i="2"/>
  <c r="BM290" i="2"/>
  <c r="BL290" i="2"/>
  <c r="BK290" i="2"/>
  <c r="BZ290" i="2" s="1"/>
  <c r="BJ290" i="2"/>
  <c r="BY290" i="2" s="1"/>
  <c r="BI290" i="2"/>
  <c r="BX290" i="2" s="1"/>
  <c r="BH290" i="2"/>
  <c r="BG290" i="2"/>
  <c r="BV290" i="2" s="1"/>
  <c r="BF290" i="2"/>
  <c r="BU290" i="2" s="1"/>
  <c r="BE290" i="2"/>
  <c r="BD290" i="2"/>
  <c r="BC290" i="2"/>
  <c r="BR290" i="2" s="1"/>
  <c r="BB290" i="2"/>
  <c r="BA290" i="2"/>
  <c r="AZ290" i="2"/>
  <c r="BO290" i="2" s="1"/>
  <c r="CG289" i="2"/>
  <c r="CI289" i="2" s="1"/>
  <c r="CB289" i="2"/>
  <c r="CA289" i="2"/>
  <c r="BZ289" i="2"/>
  <c r="BX289" i="2"/>
  <c r="BU289" i="2"/>
  <c r="BT289" i="2"/>
  <c r="BR289" i="2"/>
  <c r="BQ289" i="2"/>
  <c r="BP289" i="2"/>
  <c r="BM289" i="2"/>
  <c r="BL289" i="2"/>
  <c r="BK289" i="2"/>
  <c r="BJ289" i="2"/>
  <c r="BY289" i="2" s="1"/>
  <c r="BI289" i="2"/>
  <c r="BH289" i="2"/>
  <c r="BW289" i="2" s="1"/>
  <c r="BG289" i="2"/>
  <c r="BV289" i="2" s="1"/>
  <c r="BF289" i="2"/>
  <c r="BE289" i="2"/>
  <c r="BD289" i="2"/>
  <c r="BS289" i="2" s="1"/>
  <c r="BC289" i="2"/>
  <c r="BB289" i="2"/>
  <c r="BA289" i="2"/>
  <c r="AZ289" i="2"/>
  <c r="BO289" i="2" s="1"/>
  <c r="CG288" i="2"/>
  <c r="CI288" i="2" s="1"/>
  <c r="CB288" i="2"/>
  <c r="CA288" i="2"/>
  <c r="BV288" i="2"/>
  <c r="BU288" i="2"/>
  <c r="BT288" i="2"/>
  <c r="BM288" i="2"/>
  <c r="BL288" i="2"/>
  <c r="BK288" i="2"/>
  <c r="BZ288" i="2" s="1"/>
  <c r="BJ288" i="2"/>
  <c r="BY288" i="2" s="1"/>
  <c r="BI288" i="2"/>
  <c r="BX288" i="2" s="1"/>
  <c r="BH288" i="2"/>
  <c r="BW288" i="2" s="1"/>
  <c r="BG288" i="2"/>
  <c r="BF288" i="2"/>
  <c r="BE288" i="2"/>
  <c r="BD288" i="2"/>
  <c r="BS288" i="2" s="1"/>
  <c r="BC288" i="2"/>
  <c r="BR288" i="2" s="1"/>
  <c r="BB288" i="2"/>
  <c r="BQ288" i="2" s="1"/>
  <c r="BA288" i="2"/>
  <c r="BP288" i="2" s="1"/>
  <c r="CH288" i="2" s="1"/>
  <c r="CJ288" i="2" s="1"/>
  <c r="CL288" i="2" s="1"/>
  <c r="AZ288" i="2"/>
  <c r="BO288" i="2" s="1"/>
  <c r="CI287" i="2"/>
  <c r="CG287" i="2"/>
  <c r="CA287" i="2"/>
  <c r="BZ287" i="2"/>
  <c r="BW287" i="2"/>
  <c r="BO287" i="2"/>
  <c r="BM287" i="2"/>
  <c r="CB287" i="2" s="1"/>
  <c r="BL287" i="2"/>
  <c r="BK287" i="2"/>
  <c r="BJ287" i="2"/>
  <c r="BY287" i="2" s="1"/>
  <c r="BI287" i="2"/>
  <c r="BX287" i="2" s="1"/>
  <c r="BH287" i="2"/>
  <c r="BG287" i="2"/>
  <c r="BV287" i="2" s="1"/>
  <c r="BF287" i="2"/>
  <c r="BU287" i="2" s="1"/>
  <c r="BE287" i="2"/>
  <c r="BT287" i="2" s="1"/>
  <c r="BD287" i="2"/>
  <c r="BS287" i="2" s="1"/>
  <c r="BC287" i="2"/>
  <c r="BR287" i="2" s="1"/>
  <c r="BB287" i="2"/>
  <c r="BQ287" i="2" s="1"/>
  <c r="BA287" i="2"/>
  <c r="BP287" i="2" s="1"/>
  <c r="AZ287" i="2"/>
  <c r="CI286" i="2"/>
  <c r="CG286" i="2"/>
  <c r="BY286" i="2"/>
  <c r="BX286" i="2"/>
  <c r="BW286" i="2"/>
  <c r="BV286" i="2"/>
  <c r="BU286" i="2"/>
  <c r="BQ286" i="2"/>
  <c r="BP286" i="2"/>
  <c r="BM286" i="2"/>
  <c r="CB286" i="2" s="1"/>
  <c r="BL286" i="2"/>
  <c r="CA286" i="2" s="1"/>
  <c r="BK286" i="2"/>
  <c r="BZ286" i="2" s="1"/>
  <c r="BJ286" i="2"/>
  <c r="BI286" i="2"/>
  <c r="BH286" i="2"/>
  <c r="BG286" i="2"/>
  <c r="BF286" i="2"/>
  <c r="BE286" i="2"/>
  <c r="BT286" i="2" s="1"/>
  <c r="BD286" i="2"/>
  <c r="BS286" i="2" s="1"/>
  <c r="BC286" i="2"/>
  <c r="BR286" i="2" s="1"/>
  <c r="BB286" i="2"/>
  <c r="BA286" i="2"/>
  <c r="AZ286" i="2"/>
  <c r="BO286" i="2" s="1"/>
  <c r="CI285" i="2"/>
  <c r="CG285" i="2"/>
  <c r="BX285" i="2"/>
  <c r="BV285" i="2"/>
  <c r="BU285" i="2"/>
  <c r="BT285" i="2"/>
  <c r="BP285" i="2"/>
  <c r="BM285" i="2"/>
  <c r="CB285" i="2" s="1"/>
  <c r="BL285" i="2"/>
  <c r="CA285" i="2" s="1"/>
  <c r="BK285" i="2"/>
  <c r="BZ285" i="2" s="1"/>
  <c r="BJ285" i="2"/>
  <c r="BY285" i="2" s="1"/>
  <c r="BI285" i="2"/>
  <c r="BH285" i="2"/>
  <c r="BW285" i="2" s="1"/>
  <c r="BG285" i="2"/>
  <c r="BF285" i="2"/>
  <c r="BE285" i="2"/>
  <c r="BD285" i="2"/>
  <c r="BS285" i="2" s="1"/>
  <c r="BC285" i="2"/>
  <c r="BR285" i="2" s="1"/>
  <c r="BB285" i="2"/>
  <c r="BQ285" i="2" s="1"/>
  <c r="CH285" i="2" s="1"/>
  <c r="CJ285" i="2" s="1"/>
  <c r="CL285" i="2" s="1"/>
  <c r="BA285" i="2"/>
  <c r="AZ285" i="2"/>
  <c r="BO285" i="2" s="1"/>
  <c r="CG284" i="2"/>
  <c r="CI284" i="2" s="1"/>
  <c r="BZ284" i="2"/>
  <c r="BY284" i="2"/>
  <c r="BV284" i="2"/>
  <c r="BU284" i="2"/>
  <c r="BR284" i="2"/>
  <c r="BQ284" i="2"/>
  <c r="BM284" i="2"/>
  <c r="CB284" i="2" s="1"/>
  <c r="BL284" i="2"/>
  <c r="CA284" i="2" s="1"/>
  <c r="BK284" i="2"/>
  <c r="BJ284" i="2"/>
  <c r="BI284" i="2"/>
  <c r="BX284" i="2" s="1"/>
  <c r="BH284" i="2"/>
  <c r="BW284" i="2" s="1"/>
  <c r="BG284" i="2"/>
  <c r="BF284" i="2"/>
  <c r="BE284" i="2"/>
  <c r="BT284" i="2" s="1"/>
  <c r="BD284" i="2"/>
  <c r="BS284" i="2" s="1"/>
  <c r="BC284" i="2"/>
  <c r="BB284" i="2"/>
  <c r="BA284" i="2"/>
  <c r="BP284" i="2" s="1"/>
  <c r="AZ284" i="2"/>
  <c r="BO284" i="2" s="1"/>
  <c r="CH284" i="2" s="1"/>
  <c r="CJ284" i="2" s="1"/>
  <c r="CL284" i="2" s="1"/>
  <c r="CI283" i="2"/>
  <c r="CG283" i="2"/>
  <c r="BZ283" i="2"/>
  <c r="BW283" i="2"/>
  <c r="BV283" i="2"/>
  <c r="BR283" i="2"/>
  <c r="BO283" i="2"/>
  <c r="CH283" i="2" s="1"/>
  <c r="CJ283" i="2" s="1"/>
  <c r="CL283" i="2" s="1"/>
  <c r="BM283" i="2"/>
  <c r="CB283" i="2" s="1"/>
  <c r="BL283" i="2"/>
  <c r="CA283" i="2" s="1"/>
  <c r="BK283" i="2"/>
  <c r="BJ283" i="2"/>
  <c r="BY283" i="2" s="1"/>
  <c r="BI283" i="2"/>
  <c r="BX283" i="2" s="1"/>
  <c r="BH283" i="2"/>
  <c r="BG283" i="2"/>
  <c r="BF283" i="2"/>
  <c r="BU283" i="2" s="1"/>
  <c r="BE283" i="2"/>
  <c r="BT283" i="2" s="1"/>
  <c r="BD283" i="2"/>
  <c r="BS283" i="2" s="1"/>
  <c r="BC283" i="2"/>
  <c r="BB283" i="2"/>
  <c r="BQ283" i="2" s="1"/>
  <c r="BA283" i="2"/>
  <c r="BP283" i="2" s="1"/>
  <c r="AZ283" i="2"/>
  <c r="CI282" i="2"/>
  <c r="CG282" i="2"/>
  <c r="CA282" i="2"/>
  <c r="BX282" i="2"/>
  <c r="BW282" i="2"/>
  <c r="BS282" i="2"/>
  <c r="BP282" i="2"/>
  <c r="BO282" i="2"/>
  <c r="CH282" i="2" s="1"/>
  <c r="CJ282" i="2" s="1"/>
  <c r="CL282" i="2" s="1"/>
  <c r="BM282" i="2"/>
  <c r="CB282" i="2" s="1"/>
  <c r="BL282" i="2"/>
  <c r="BK282" i="2"/>
  <c r="BZ282" i="2" s="1"/>
  <c r="BJ282" i="2"/>
  <c r="BY282" i="2" s="1"/>
  <c r="BI282" i="2"/>
  <c r="BH282" i="2"/>
  <c r="BG282" i="2"/>
  <c r="BV282" i="2" s="1"/>
  <c r="BF282" i="2"/>
  <c r="BU282" i="2" s="1"/>
  <c r="BE282" i="2"/>
  <c r="BT282" i="2" s="1"/>
  <c r="BD282" i="2"/>
  <c r="BC282" i="2"/>
  <c r="BR282" i="2" s="1"/>
  <c r="BB282" i="2"/>
  <c r="BQ282" i="2" s="1"/>
  <c r="BA282" i="2"/>
  <c r="AZ282" i="2"/>
  <c r="CG281" i="2"/>
  <c r="CI281" i="2" s="1"/>
  <c r="CB281" i="2"/>
  <c r="BY281" i="2"/>
  <c r="BX281" i="2"/>
  <c r="BU281" i="2"/>
  <c r="BT281" i="2"/>
  <c r="BQ281" i="2"/>
  <c r="BP281" i="2"/>
  <c r="BM281" i="2"/>
  <c r="BL281" i="2"/>
  <c r="CA281" i="2" s="1"/>
  <c r="BK281" i="2"/>
  <c r="BZ281" i="2" s="1"/>
  <c r="BJ281" i="2"/>
  <c r="BI281" i="2"/>
  <c r="BH281" i="2"/>
  <c r="BW281" i="2" s="1"/>
  <c r="BG281" i="2"/>
  <c r="BV281" i="2" s="1"/>
  <c r="BF281" i="2"/>
  <c r="BE281" i="2"/>
  <c r="BD281" i="2"/>
  <c r="BS281" i="2" s="1"/>
  <c r="BC281" i="2"/>
  <c r="BR281" i="2" s="1"/>
  <c r="BB281" i="2"/>
  <c r="BA281" i="2"/>
  <c r="AZ281" i="2"/>
  <c r="BO281" i="2" s="1"/>
  <c r="CG280" i="2"/>
  <c r="CI280" i="2" s="1"/>
  <c r="BZ280" i="2"/>
  <c r="BY280" i="2"/>
  <c r="BV280" i="2"/>
  <c r="BU280" i="2"/>
  <c r="BR280" i="2"/>
  <c r="BQ280" i="2"/>
  <c r="BM280" i="2"/>
  <c r="CB280" i="2" s="1"/>
  <c r="BL280" i="2"/>
  <c r="CA280" i="2" s="1"/>
  <c r="BK280" i="2"/>
  <c r="BJ280" i="2"/>
  <c r="BI280" i="2"/>
  <c r="BX280" i="2" s="1"/>
  <c r="BH280" i="2"/>
  <c r="BW280" i="2" s="1"/>
  <c r="BG280" i="2"/>
  <c r="BF280" i="2"/>
  <c r="BE280" i="2"/>
  <c r="BT280" i="2" s="1"/>
  <c r="BD280" i="2"/>
  <c r="BS280" i="2" s="1"/>
  <c r="BC280" i="2"/>
  <c r="BB280" i="2"/>
  <c r="BA280" i="2"/>
  <c r="BP280" i="2" s="1"/>
  <c r="AZ280" i="2"/>
  <c r="BO280" i="2" s="1"/>
  <c r="CI279" i="2"/>
  <c r="CG279" i="2"/>
  <c r="CA279" i="2"/>
  <c r="BZ279" i="2"/>
  <c r="BW279" i="2"/>
  <c r="BV279" i="2"/>
  <c r="BS279" i="2"/>
  <c r="BR279" i="2"/>
  <c r="BO279" i="2"/>
  <c r="BM279" i="2"/>
  <c r="CB279" i="2" s="1"/>
  <c r="BL279" i="2"/>
  <c r="BK279" i="2"/>
  <c r="BJ279" i="2"/>
  <c r="BY279" i="2" s="1"/>
  <c r="BI279" i="2"/>
  <c r="BX279" i="2" s="1"/>
  <c r="BH279" i="2"/>
  <c r="BG279" i="2"/>
  <c r="BF279" i="2"/>
  <c r="BU279" i="2" s="1"/>
  <c r="BE279" i="2"/>
  <c r="BT279" i="2" s="1"/>
  <c r="BD279" i="2"/>
  <c r="BC279" i="2"/>
  <c r="BB279" i="2"/>
  <c r="BQ279" i="2" s="1"/>
  <c r="BA279" i="2"/>
  <c r="BP279" i="2" s="1"/>
  <c r="AZ279" i="2"/>
  <c r="CI278" i="2"/>
  <c r="CG278" i="2"/>
  <c r="CB278" i="2"/>
  <c r="CA278" i="2"/>
  <c r="BX278" i="2"/>
  <c r="BW278" i="2"/>
  <c r="BT278" i="2"/>
  <c r="BS278" i="2"/>
  <c r="BP278" i="2"/>
  <c r="BO278" i="2"/>
  <c r="BM278" i="2"/>
  <c r="BL278" i="2"/>
  <c r="BK278" i="2"/>
  <c r="BZ278" i="2" s="1"/>
  <c r="BJ278" i="2"/>
  <c r="BY278" i="2" s="1"/>
  <c r="BI278" i="2"/>
  <c r="BH278" i="2"/>
  <c r="BG278" i="2"/>
  <c r="BV278" i="2" s="1"/>
  <c r="BF278" i="2"/>
  <c r="BU278" i="2" s="1"/>
  <c r="BE278" i="2"/>
  <c r="BD278" i="2"/>
  <c r="BC278" i="2"/>
  <c r="BR278" i="2" s="1"/>
  <c r="BB278" i="2"/>
  <c r="BQ278" i="2" s="1"/>
  <c r="BA278" i="2"/>
  <c r="AZ278" i="2"/>
  <c r="CG277" i="2"/>
  <c r="CI277" i="2" s="1"/>
  <c r="CB277" i="2"/>
  <c r="BY277" i="2"/>
  <c r="BX277" i="2"/>
  <c r="BU277" i="2"/>
  <c r="BT277" i="2"/>
  <c r="BQ277" i="2"/>
  <c r="BP277" i="2"/>
  <c r="BM277" i="2"/>
  <c r="BL277" i="2"/>
  <c r="CA277" i="2" s="1"/>
  <c r="BK277" i="2"/>
  <c r="BZ277" i="2" s="1"/>
  <c r="BJ277" i="2"/>
  <c r="BI277" i="2"/>
  <c r="BH277" i="2"/>
  <c r="BW277" i="2" s="1"/>
  <c r="BG277" i="2"/>
  <c r="BV277" i="2" s="1"/>
  <c r="BF277" i="2"/>
  <c r="BE277" i="2"/>
  <c r="BD277" i="2"/>
  <c r="BS277" i="2" s="1"/>
  <c r="BC277" i="2"/>
  <c r="BR277" i="2" s="1"/>
  <c r="BB277" i="2"/>
  <c r="BA277" i="2"/>
  <c r="AZ277" i="2"/>
  <c r="BO277" i="2" s="1"/>
  <c r="CG276" i="2"/>
  <c r="CI276" i="2" s="1"/>
  <c r="BZ276" i="2"/>
  <c r="BY276" i="2"/>
  <c r="BV276" i="2"/>
  <c r="BU276" i="2"/>
  <c r="BR276" i="2"/>
  <c r="BQ276" i="2"/>
  <c r="BM276" i="2"/>
  <c r="CB276" i="2" s="1"/>
  <c r="BL276" i="2"/>
  <c r="CA276" i="2" s="1"/>
  <c r="BK276" i="2"/>
  <c r="BJ276" i="2"/>
  <c r="BI276" i="2"/>
  <c r="BX276" i="2" s="1"/>
  <c r="BH276" i="2"/>
  <c r="BW276" i="2" s="1"/>
  <c r="BG276" i="2"/>
  <c r="BF276" i="2"/>
  <c r="BE276" i="2"/>
  <c r="BT276" i="2" s="1"/>
  <c r="CH276" i="2" s="1"/>
  <c r="CJ276" i="2" s="1"/>
  <c r="CL276" i="2" s="1"/>
  <c r="BD276" i="2"/>
  <c r="BS276" i="2" s="1"/>
  <c r="BC276" i="2"/>
  <c r="BB276" i="2"/>
  <c r="BA276" i="2"/>
  <c r="BP276" i="2" s="1"/>
  <c r="AZ276" i="2"/>
  <c r="BO276" i="2" s="1"/>
  <c r="CI275" i="2"/>
  <c r="CG275" i="2"/>
  <c r="CA275" i="2"/>
  <c r="BZ275" i="2"/>
  <c r="BW275" i="2"/>
  <c r="BV275" i="2"/>
  <c r="BS275" i="2"/>
  <c r="BR275" i="2"/>
  <c r="BO275" i="2"/>
  <c r="CH275" i="2" s="1"/>
  <c r="CJ275" i="2" s="1"/>
  <c r="CL275" i="2" s="1"/>
  <c r="BM275" i="2"/>
  <c r="CB275" i="2" s="1"/>
  <c r="BL275" i="2"/>
  <c r="BK275" i="2"/>
  <c r="BJ275" i="2"/>
  <c r="BY275" i="2" s="1"/>
  <c r="BI275" i="2"/>
  <c r="BX275" i="2" s="1"/>
  <c r="BH275" i="2"/>
  <c r="BG275" i="2"/>
  <c r="BF275" i="2"/>
  <c r="BU275" i="2" s="1"/>
  <c r="BE275" i="2"/>
  <c r="BT275" i="2" s="1"/>
  <c r="BD275" i="2"/>
  <c r="BC275" i="2"/>
  <c r="BB275" i="2"/>
  <c r="BQ275" i="2" s="1"/>
  <c r="BA275" i="2"/>
  <c r="BP275" i="2" s="1"/>
  <c r="AZ275" i="2"/>
  <c r="CI274" i="2"/>
  <c r="CG274" i="2"/>
  <c r="CB274" i="2"/>
  <c r="CA274" i="2"/>
  <c r="BX274" i="2"/>
  <c r="BW274" i="2"/>
  <c r="BT274" i="2"/>
  <c r="BS274" i="2"/>
  <c r="BP274" i="2"/>
  <c r="BO274" i="2"/>
  <c r="BM274" i="2"/>
  <c r="BL274" i="2"/>
  <c r="BK274" i="2"/>
  <c r="BZ274" i="2" s="1"/>
  <c r="BJ274" i="2"/>
  <c r="BY274" i="2" s="1"/>
  <c r="BI274" i="2"/>
  <c r="BH274" i="2"/>
  <c r="BG274" i="2"/>
  <c r="BV274" i="2" s="1"/>
  <c r="BF274" i="2"/>
  <c r="BU274" i="2" s="1"/>
  <c r="BE274" i="2"/>
  <c r="BD274" i="2"/>
  <c r="BC274" i="2"/>
  <c r="BR274" i="2" s="1"/>
  <c r="BB274" i="2"/>
  <c r="BQ274" i="2" s="1"/>
  <c r="BA274" i="2"/>
  <c r="AZ274" i="2"/>
  <c r="CG273" i="2"/>
  <c r="CI273" i="2" s="1"/>
  <c r="CB273" i="2"/>
  <c r="BY273" i="2"/>
  <c r="BX273" i="2"/>
  <c r="BU273" i="2"/>
  <c r="BT273" i="2"/>
  <c r="BQ273" i="2"/>
  <c r="BP273" i="2"/>
  <c r="BM273" i="2"/>
  <c r="BL273" i="2"/>
  <c r="CA273" i="2" s="1"/>
  <c r="BK273" i="2"/>
  <c r="BZ273" i="2" s="1"/>
  <c r="BJ273" i="2"/>
  <c r="BI273" i="2"/>
  <c r="BH273" i="2"/>
  <c r="BW273" i="2" s="1"/>
  <c r="BG273" i="2"/>
  <c r="BV273" i="2" s="1"/>
  <c r="BF273" i="2"/>
  <c r="BE273" i="2"/>
  <c r="BD273" i="2"/>
  <c r="BS273" i="2" s="1"/>
  <c r="BC273" i="2"/>
  <c r="BR273" i="2" s="1"/>
  <c r="BB273" i="2"/>
  <c r="BA273" i="2"/>
  <c r="AZ273" i="2"/>
  <c r="BO273" i="2" s="1"/>
  <c r="CH273" i="2" s="1"/>
  <c r="CJ273" i="2" s="1"/>
  <c r="CL273" i="2" s="1"/>
  <c r="CG272" i="2"/>
  <c r="CI272" i="2" s="1"/>
  <c r="BZ272" i="2"/>
  <c r="BY272" i="2"/>
  <c r="BV272" i="2"/>
  <c r="BU272" i="2"/>
  <c r="BR272" i="2"/>
  <c r="BQ272" i="2"/>
  <c r="BM272" i="2"/>
  <c r="CB272" i="2" s="1"/>
  <c r="BL272" i="2"/>
  <c r="CA272" i="2" s="1"/>
  <c r="BK272" i="2"/>
  <c r="BJ272" i="2"/>
  <c r="BI272" i="2"/>
  <c r="BX272" i="2" s="1"/>
  <c r="BH272" i="2"/>
  <c r="BW272" i="2" s="1"/>
  <c r="BG272" i="2"/>
  <c r="BF272" i="2"/>
  <c r="BE272" i="2"/>
  <c r="BT272" i="2" s="1"/>
  <c r="BD272" i="2"/>
  <c r="BS272" i="2" s="1"/>
  <c r="BC272" i="2"/>
  <c r="BB272" i="2"/>
  <c r="BA272" i="2"/>
  <c r="BP272" i="2" s="1"/>
  <c r="AZ272" i="2"/>
  <c r="BO272" i="2" s="1"/>
  <c r="CI271" i="2"/>
  <c r="CG271" i="2"/>
  <c r="CA271" i="2"/>
  <c r="BZ271" i="2"/>
  <c r="BW271" i="2"/>
  <c r="BV271" i="2"/>
  <c r="BS271" i="2"/>
  <c r="BR271" i="2"/>
  <c r="BO271" i="2"/>
  <c r="BM271" i="2"/>
  <c r="CB271" i="2" s="1"/>
  <c r="BL271" i="2"/>
  <c r="BK271" i="2"/>
  <c r="BJ271" i="2"/>
  <c r="BY271" i="2" s="1"/>
  <c r="BI271" i="2"/>
  <c r="BX271" i="2" s="1"/>
  <c r="BH271" i="2"/>
  <c r="BG271" i="2"/>
  <c r="BF271" i="2"/>
  <c r="BU271" i="2" s="1"/>
  <c r="BE271" i="2"/>
  <c r="BT271" i="2" s="1"/>
  <c r="BD271" i="2"/>
  <c r="BC271" i="2"/>
  <c r="BB271" i="2"/>
  <c r="BQ271" i="2" s="1"/>
  <c r="BA271" i="2"/>
  <c r="BP271" i="2" s="1"/>
  <c r="AZ271" i="2"/>
  <c r="CI270" i="2"/>
  <c r="CG270" i="2"/>
  <c r="CB270" i="2"/>
  <c r="CA270" i="2"/>
  <c r="BX270" i="2"/>
  <c r="BW270" i="2"/>
  <c r="BT270" i="2"/>
  <c r="BS270" i="2"/>
  <c r="BP270" i="2"/>
  <c r="BO270" i="2"/>
  <c r="BM270" i="2"/>
  <c r="BL270" i="2"/>
  <c r="BK270" i="2"/>
  <c r="BZ270" i="2" s="1"/>
  <c r="BJ270" i="2"/>
  <c r="BY270" i="2" s="1"/>
  <c r="BI270" i="2"/>
  <c r="BH270" i="2"/>
  <c r="BG270" i="2"/>
  <c r="BV270" i="2" s="1"/>
  <c r="BF270" i="2"/>
  <c r="BU270" i="2" s="1"/>
  <c r="BE270" i="2"/>
  <c r="BD270" i="2"/>
  <c r="BC270" i="2"/>
  <c r="BR270" i="2" s="1"/>
  <c r="BB270" i="2"/>
  <c r="BQ270" i="2" s="1"/>
  <c r="BA270" i="2"/>
  <c r="AZ270" i="2"/>
  <c r="CG269" i="2"/>
  <c r="CI269" i="2" s="1"/>
  <c r="CB269" i="2"/>
  <c r="BY269" i="2"/>
  <c r="BX269" i="2"/>
  <c r="BU269" i="2"/>
  <c r="BT269" i="2"/>
  <c r="BQ269" i="2"/>
  <c r="BP269" i="2"/>
  <c r="BM269" i="2"/>
  <c r="BL269" i="2"/>
  <c r="CA269" i="2" s="1"/>
  <c r="BK269" i="2"/>
  <c r="BZ269" i="2" s="1"/>
  <c r="BJ269" i="2"/>
  <c r="BI269" i="2"/>
  <c r="BH269" i="2"/>
  <c r="BW269" i="2" s="1"/>
  <c r="BG269" i="2"/>
  <c r="BV269" i="2" s="1"/>
  <c r="BF269" i="2"/>
  <c r="BE269" i="2"/>
  <c r="BD269" i="2"/>
  <c r="BS269" i="2" s="1"/>
  <c r="BC269" i="2"/>
  <c r="BR269" i="2" s="1"/>
  <c r="BB269" i="2"/>
  <c r="BA269" i="2"/>
  <c r="AZ269" i="2"/>
  <c r="BO269" i="2" s="1"/>
  <c r="CG268" i="2"/>
  <c r="CI268" i="2" s="1"/>
  <c r="BZ268" i="2"/>
  <c r="BY268" i="2"/>
  <c r="BV268" i="2"/>
  <c r="BU268" i="2"/>
  <c r="BR268" i="2"/>
  <c r="BQ268" i="2"/>
  <c r="BM268" i="2"/>
  <c r="CB268" i="2" s="1"/>
  <c r="BL268" i="2"/>
  <c r="CA268" i="2" s="1"/>
  <c r="BK268" i="2"/>
  <c r="BJ268" i="2"/>
  <c r="BI268" i="2"/>
  <c r="BX268" i="2" s="1"/>
  <c r="BH268" i="2"/>
  <c r="BW268" i="2" s="1"/>
  <c r="BG268" i="2"/>
  <c r="BF268" i="2"/>
  <c r="BE268" i="2"/>
  <c r="BT268" i="2" s="1"/>
  <c r="BD268" i="2"/>
  <c r="BS268" i="2" s="1"/>
  <c r="BC268" i="2"/>
  <c r="BB268" i="2"/>
  <c r="BA268" i="2"/>
  <c r="BP268" i="2" s="1"/>
  <c r="AZ268" i="2"/>
  <c r="BO268" i="2" s="1"/>
  <c r="CH268" i="2" s="1"/>
  <c r="CJ268" i="2" s="1"/>
  <c r="CL268" i="2" s="1"/>
  <c r="CI267" i="2"/>
  <c r="CG267" i="2"/>
  <c r="CA267" i="2"/>
  <c r="BZ267" i="2"/>
  <c r="BW267" i="2"/>
  <c r="BV267" i="2"/>
  <c r="BS267" i="2"/>
  <c r="BR267" i="2"/>
  <c r="BO267" i="2"/>
  <c r="CH267" i="2" s="1"/>
  <c r="CJ267" i="2" s="1"/>
  <c r="CL267" i="2" s="1"/>
  <c r="BM267" i="2"/>
  <c r="CB267" i="2" s="1"/>
  <c r="BL267" i="2"/>
  <c r="BK267" i="2"/>
  <c r="BJ267" i="2"/>
  <c r="BY267" i="2" s="1"/>
  <c r="BI267" i="2"/>
  <c r="BX267" i="2" s="1"/>
  <c r="BH267" i="2"/>
  <c r="BG267" i="2"/>
  <c r="BF267" i="2"/>
  <c r="BU267" i="2" s="1"/>
  <c r="BE267" i="2"/>
  <c r="BT267" i="2" s="1"/>
  <c r="BD267" i="2"/>
  <c r="BC267" i="2"/>
  <c r="BB267" i="2"/>
  <c r="BQ267" i="2" s="1"/>
  <c r="BA267" i="2"/>
  <c r="BP267" i="2" s="1"/>
  <c r="AZ267" i="2"/>
  <c r="CI266" i="2"/>
  <c r="CG266" i="2"/>
  <c r="CB266" i="2"/>
  <c r="CA266" i="2"/>
  <c r="BX266" i="2"/>
  <c r="BW266" i="2"/>
  <c r="BT266" i="2"/>
  <c r="BS266" i="2"/>
  <c r="BP266" i="2"/>
  <c r="BO266" i="2"/>
  <c r="BM266" i="2"/>
  <c r="BL266" i="2"/>
  <c r="BK266" i="2"/>
  <c r="BZ266" i="2" s="1"/>
  <c r="BJ266" i="2"/>
  <c r="BY266" i="2" s="1"/>
  <c r="BI266" i="2"/>
  <c r="BH266" i="2"/>
  <c r="BG266" i="2"/>
  <c r="BV266" i="2" s="1"/>
  <c r="BF266" i="2"/>
  <c r="BU266" i="2" s="1"/>
  <c r="BE266" i="2"/>
  <c r="BD266" i="2"/>
  <c r="BC266" i="2"/>
  <c r="BR266" i="2" s="1"/>
  <c r="BB266" i="2"/>
  <c r="BQ266" i="2" s="1"/>
  <c r="BA266" i="2"/>
  <c r="AZ266" i="2"/>
  <c r="CG265" i="2"/>
  <c r="CI265" i="2" s="1"/>
  <c r="CB265" i="2"/>
  <c r="BY265" i="2"/>
  <c r="BX265" i="2"/>
  <c r="BU265" i="2"/>
  <c r="BT265" i="2"/>
  <c r="BQ265" i="2"/>
  <c r="BP265" i="2"/>
  <c r="BM265" i="2"/>
  <c r="BL265" i="2"/>
  <c r="CA265" i="2" s="1"/>
  <c r="BK265" i="2"/>
  <c r="BZ265" i="2" s="1"/>
  <c r="BJ265" i="2"/>
  <c r="BI265" i="2"/>
  <c r="BH265" i="2"/>
  <c r="BW265" i="2" s="1"/>
  <c r="BG265" i="2"/>
  <c r="BV265" i="2" s="1"/>
  <c r="BF265" i="2"/>
  <c r="BE265" i="2"/>
  <c r="BD265" i="2"/>
  <c r="BS265" i="2" s="1"/>
  <c r="BC265" i="2"/>
  <c r="BR265" i="2" s="1"/>
  <c r="BB265" i="2"/>
  <c r="BA265" i="2"/>
  <c r="AZ265" i="2"/>
  <c r="BO265" i="2" s="1"/>
  <c r="CG264" i="2"/>
  <c r="CI264" i="2" s="1"/>
  <c r="BZ264" i="2"/>
  <c r="BY264" i="2"/>
  <c r="BV264" i="2"/>
  <c r="BU264" i="2"/>
  <c r="BR264" i="2"/>
  <c r="BQ264" i="2"/>
  <c r="BM264" i="2"/>
  <c r="CB264" i="2" s="1"/>
  <c r="BL264" i="2"/>
  <c r="CA264" i="2" s="1"/>
  <c r="BK264" i="2"/>
  <c r="BJ264" i="2"/>
  <c r="BI264" i="2"/>
  <c r="BX264" i="2" s="1"/>
  <c r="BH264" i="2"/>
  <c r="BW264" i="2" s="1"/>
  <c r="BG264" i="2"/>
  <c r="BF264" i="2"/>
  <c r="BE264" i="2"/>
  <c r="BT264" i="2" s="1"/>
  <c r="BD264" i="2"/>
  <c r="BS264" i="2" s="1"/>
  <c r="BC264" i="2"/>
  <c r="BB264" i="2"/>
  <c r="BA264" i="2"/>
  <c r="BP264" i="2" s="1"/>
  <c r="AZ264" i="2"/>
  <c r="BO264" i="2" s="1"/>
  <c r="CH264" i="2" s="1"/>
  <c r="CJ264" i="2" s="1"/>
  <c r="CL264" i="2" s="1"/>
  <c r="CI263" i="2"/>
  <c r="CG263" i="2"/>
  <c r="CA263" i="2"/>
  <c r="BZ263" i="2"/>
  <c r="BW263" i="2"/>
  <c r="BV263" i="2"/>
  <c r="BS263" i="2"/>
  <c r="BR263" i="2"/>
  <c r="BO263" i="2"/>
  <c r="BM263" i="2"/>
  <c r="CB263" i="2" s="1"/>
  <c r="BL263" i="2"/>
  <c r="BK263" i="2"/>
  <c r="BJ263" i="2"/>
  <c r="BY263" i="2" s="1"/>
  <c r="BI263" i="2"/>
  <c r="BX263" i="2" s="1"/>
  <c r="BH263" i="2"/>
  <c r="BG263" i="2"/>
  <c r="BF263" i="2"/>
  <c r="BU263" i="2" s="1"/>
  <c r="BE263" i="2"/>
  <c r="BT263" i="2" s="1"/>
  <c r="BD263" i="2"/>
  <c r="BC263" i="2"/>
  <c r="BB263" i="2"/>
  <c r="BQ263" i="2" s="1"/>
  <c r="BA263" i="2"/>
  <c r="BP263" i="2" s="1"/>
  <c r="AZ263" i="2"/>
  <c r="CI262" i="2"/>
  <c r="CG262" i="2"/>
  <c r="CB262" i="2"/>
  <c r="CA262" i="2"/>
  <c r="BX262" i="2"/>
  <c r="BW262" i="2"/>
  <c r="BT262" i="2"/>
  <c r="BS262" i="2"/>
  <c r="BP262" i="2"/>
  <c r="CH262" i="2" s="1"/>
  <c r="CJ262" i="2" s="1"/>
  <c r="CL262" i="2" s="1"/>
  <c r="BO262" i="2"/>
  <c r="BM262" i="2"/>
  <c r="BL262" i="2"/>
  <c r="BK262" i="2"/>
  <c r="BZ262" i="2" s="1"/>
  <c r="BJ262" i="2"/>
  <c r="BY262" i="2" s="1"/>
  <c r="BI262" i="2"/>
  <c r="BH262" i="2"/>
  <c r="BG262" i="2"/>
  <c r="BV262" i="2" s="1"/>
  <c r="BF262" i="2"/>
  <c r="BU262" i="2" s="1"/>
  <c r="BE262" i="2"/>
  <c r="BD262" i="2"/>
  <c r="BC262" i="2"/>
  <c r="BR262" i="2" s="1"/>
  <c r="BB262" i="2"/>
  <c r="BQ262" i="2" s="1"/>
  <c r="BA262" i="2"/>
  <c r="AZ262" i="2"/>
  <c r="CG261" i="2"/>
  <c r="CI261" i="2" s="1"/>
  <c r="CB261" i="2"/>
  <c r="BY261" i="2"/>
  <c r="BX261" i="2"/>
  <c r="BU261" i="2"/>
  <c r="BT261" i="2"/>
  <c r="BQ261" i="2"/>
  <c r="BP261" i="2"/>
  <c r="BM261" i="2"/>
  <c r="BL261" i="2"/>
  <c r="CA261" i="2" s="1"/>
  <c r="BK261" i="2"/>
  <c r="BZ261" i="2" s="1"/>
  <c r="BJ261" i="2"/>
  <c r="BI261" i="2"/>
  <c r="BH261" i="2"/>
  <c r="BW261" i="2" s="1"/>
  <c r="BG261" i="2"/>
  <c r="BV261" i="2" s="1"/>
  <c r="BF261" i="2"/>
  <c r="BE261" i="2"/>
  <c r="BD261" i="2"/>
  <c r="BS261" i="2" s="1"/>
  <c r="BC261" i="2"/>
  <c r="BR261" i="2" s="1"/>
  <c r="BB261" i="2"/>
  <c r="BA261" i="2"/>
  <c r="AZ261" i="2"/>
  <c r="BO261" i="2" s="1"/>
  <c r="CG260" i="2"/>
  <c r="CI260" i="2" s="1"/>
  <c r="BZ260" i="2"/>
  <c r="BY260" i="2"/>
  <c r="BV260" i="2"/>
  <c r="BU260" i="2"/>
  <c r="BR260" i="2"/>
  <c r="BQ260" i="2"/>
  <c r="BM260" i="2"/>
  <c r="CB260" i="2" s="1"/>
  <c r="BL260" i="2"/>
  <c r="CA260" i="2" s="1"/>
  <c r="BK260" i="2"/>
  <c r="BJ260" i="2"/>
  <c r="BI260" i="2"/>
  <c r="BX260" i="2" s="1"/>
  <c r="BH260" i="2"/>
  <c r="BW260" i="2" s="1"/>
  <c r="BG260" i="2"/>
  <c r="BF260" i="2"/>
  <c r="BE260" i="2"/>
  <c r="BT260" i="2" s="1"/>
  <c r="BD260" i="2"/>
  <c r="BS260" i="2" s="1"/>
  <c r="BC260" i="2"/>
  <c r="BB260" i="2"/>
  <c r="BA260" i="2"/>
  <c r="BP260" i="2" s="1"/>
  <c r="CH260" i="2" s="1"/>
  <c r="CJ260" i="2" s="1"/>
  <c r="CL260" i="2" s="1"/>
  <c r="AZ260" i="2"/>
  <c r="BO260" i="2" s="1"/>
  <c r="CI259" i="2"/>
  <c r="CG259" i="2"/>
  <c r="CA259" i="2"/>
  <c r="BZ259" i="2"/>
  <c r="BW259" i="2"/>
  <c r="BV259" i="2"/>
  <c r="BS259" i="2"/>
  <c r="BR259" i="2"/>
  <c r="BO259" i="2"/>
  <c r="CH259" i="2" s="1"/>
  <c r="CJ259" i="2" s="1"/>
  <c r="CL259" i="2" s="1"/>
  <c r="BM259" i="2"/>
  <c r="CB259" i="2" s="1"/>
  <c r="BL259" i="2"/>
  <c r="BK259" i="2"/>
  <c r="BJ259" i="2"/>
  <c r="BY259" i="2" s="1"/>
  <c r="BI259" i="2"/>
  <c r="BX259" i="2" s="1"/>
  <c r="BH259" i="2"/>
  <c r="BG259" i="2"/>
  <c r="BF259" i="2"/>
  <c r="BU259" i="2" s="1"/>
  <c r="BE259" i="2"/>
  <c r="BT259" i="2" s="1"/>
  <c r="BD259" i="2"/>
  <c r="BC259" i="2"/>
  <c r="BB259" i="2"/>
  <c r="BQ259" i="2" s="1"/>
  <c r="BA259" i="2"/>
  <c r="BP259" i="2" s="1"/>
  <c r="AZ259" i="2"/>
  <c r="CI258" i="2"/>
  <c r="CG258" i="2"/>
  <c r="CB258" i="2"/>
  <c r="CA258" i="2"/>
  <c r="BX258" i="2"/>
  <c r="BW258" i="2"/>
  <c r="BT258" i="2"/>
  <c r="BS258" i="2"/>
  <c r="BP258" i="2"/>
  <c r="BO258" i="2"/>
  <c r="BM258" i="2"/>
  <c r="BL258" i="2"/>
  <c r="BK258" i="2"/>
  <c r="BZ258" i="2" s="1"/>
  <c r="BJ258" i="2"/>
  <c r="BY258" i="2" s="1"/>
  <c r="BI258" i="2"/>
  <c r="BH258" i="2"/>
  <c r="BG258" i="2"/>
  <c r="BV258" i="2" s="1"/>
  <c r="BF258" i="2"/>
  <c r="BU258" i="2" s="1"/>
  <c r="BE258" i="2"/>
  <c r="BD258" i="2"/>
  <c r="BC258" i="2"/>
  <c r="BR258" i="2" s="1"/>
  <c r="BB258" i="2"/>
  <c r="BQ258" i="2" s="1"/>
  <c r="BA258" i="2"/>
  <c r="AZ258" i="2"/>
  <c r="CG257" i="2"/>
  <c r="CI257" i="2" s="1"/>
  <c r="CB257" i="2"/>
  <c r="BY257" i="2"/>
  <c r="BX257" i="2"/>
  <c r="BU257" i="2"/>
  <c r="BT257" i="2"/>
  <c r="BQ257" i="2"/>
  <c r="BP257" i="2"/>
  <c r="BM257" i="2"/>
  <c r="BL257" i="2"/>
  <c r="CA257" i="2" s="1"/>
  <c r="BK257" i="2"/>
  <c r="BZ257" i="2" s="1"/>
  <c r="BJ257" i="2"/>
  <c r="BI257" i="2"/>
  <c r="BH257" i="2"/>
  <c r="BW257" i="2" s="1"/>
  <c r="BG257" i="2"/>
  <c r="BV257" i="2" s="1"/>
  <c r="BF257" i="2"/>
  <c r="BE257" i="2"/>
  <c r="BD257" i="2"/>
  <c r="BS257" i="2" s="1"/>
  <c r="BC257" i="2"/>
  <c r="BR257" i="2" s="1"/>
  <c r="BB257" i="2"/>
  <c r="BA257" i="2"/>
  <c r="AZ257" i="2"/>
  <c r="BO257" i="2" s="1"/>
  <c r="CG256" i="2"/>
  <c r="CI256" i="2" s="1"/>
  <c r="BZ256" i="2"/>
  <c r="BY256" i="2"/>
  <c r="BV256" i="2"/>
  <c r="BU256" i="2"/>
  <c r="BR256" i="2"/>
  <c r="BQ256" i="2"/>
  <c r="BM256" i="2"/>
  <c r="CB256" i="2" s="1"/>
  <c r="BL256" i="2"/>
  <c r="CA256" i="2" s="1"/>
  <c r="BK256" i="2"/>
  <c r="BJ256" i="2"/>
  <c r="BI256" i="2"/>
  <c r="BX256" i="2" s="1"/>
  <c r="BH256" i="2"/>
  <c r="BW256" i="2" s="1"/>
  <c r="BG256" i="2"/>
  <c r="BF256" i="2"/>
  <c r="BE256" i="2"/>
  <c r="BT256" i="2" s="1"/>
  <c r="BD256" i="2"/>
  <c r="BS256" i="2" s="1"/>
  <c r="BC256" i="2"/>
  <c r="BB256" i="2"/>
  <c r="BA256" i="2"/>
  <c r="BP256" i="2" s="1"/>
  <c r="CH256" i="2" s="1"/>
  <c r="CJ256" i="2" s="1"/>
  <c r="CL256" i="2" s="1"/>
  <c r="AZ256" i="2"/>
  <c r="BO256" i="2" s="1"/>
  <c r="CI255" i="2"/>
  <c r="CG255" i="2"/>
  <c r="CA255" i="2"/>
  <c r="BZ255" i="2"/>
  <c r="BW255" i="2"/>
  <c r="BV255" i="2"/>
  <c r="BS255" i="2"/>
  <c r="BR255" i="2"/>
  <c r="BM255" i="2"/>
  <c r="CB255" i="2" s="1"/>
  <c r="BL255" i="2"/>
  <c r="BK255" i="2"/>
  <c r="BJ255" i="2"/>
  <c r="BY255" i="2" s="1"/>
  <c r="BI255" i="2"/>
  <c r="BX255" i="2" s="1"/>
  <c r="BH255" i="2"/>
  <c r="BG255" i="2"/>
  <c r="BF255" i="2"/>
  <c r="BU255" i="2" s="1"/>
  <c r="BE255" i="2"/>
  <c r="BT255" i="2" s="1"/>
  <c r="BD255" i="2"/>
  <c r="BC255" i="2"/>
  <c r="BB255" i="2"/>
  <c r="BQ255" i="2" s="1"/>
  <c r="BA255" i="2"/>
  <c r="BP255" i="2" s="1"/>
  <c r="AZ255" i="2"/>
  <c r="BO255" i="2" s="1"/>
  <c r="CH255" i="2" s="1"/>
  <c r="CJ255" i="2" s="1"/>
  <c r="CL255" i="2" s="1"/>
  <c r="CI254" i="2"/>
  <c r="CG254" i="2"/>
  <c r="CB254" i="2"/>
  <c r="CA254" i="2"/>
  <c r="BZ254" i="2"/>
  <c r="BX254" i="2"/>
  <c r="BW254" i="2"/>
  <c r="BT254" i="2"/>
  <c r="BS254" i="2"/>
  <c r="BO254" i="2"/>
  <c r="BM254" i="2"/>
  <c r="BL254" i="2"/>
  <c r="BK254" i="2"/>
  <c r="BJ254" i="2"/>
  <c r="BY254" i="2" s="1"/>
  <c r="BI254" i="2"/>
  <c r="BH254" i="2"/>
  <c r="BG254" i="2"/>
  <c r="BV254" i="2" s="1"/>
  <c r="BF254" i="2"/>
  <c r="BU254" i="2" s="1"/>
  <c r="BE254" i="2"/>
  <c r="BD254" i="2"/>
  <c r="BC254" i="2"/>
  <c r="BR254" i="2" s="1"/>
  <c r="BB254" i="2"/>
  <c r="BQ254" i="2" s="1"/>
  <c r="BA254" i="2"/>
  <c r="BP254" i="2" s="1"/>
  <c r="AZ254" i="2"/>
  <c r="CG253" i="2"/>
  <c r="CI253" i="2" s="1"/>
  <c r="CB253" i="2"/>
  <c r="BY253" i="2"/>
  <c r="BX253" i="2"/>
  <c r="BU253" i="2"/>
  <c r="BT253" i="2"/>
  <c r="BQ253" i="2"/>
  <c r="BP253" i="2"/>
  <c r="BM253" i="2"/>
  <c r="BL253" i="2"/>
  <c r="CA253" i="2" s="1"/>
  <c r="BK253" i="2"/>
  <c r="BZ253" i="2" s="1"/>
  <c r="BJ253" i="2"/>
  <c r="BI253" i="2"/>
  <c r="BH253" i="2"/>
  <c r="BW253" i="2" s="1"/>
  <c r="BG253" i="2"/>
  <c r="BV253" i="2" s="1"/>
  <c r="BF253" i="2"/>
  <c r="BE253" i="2"/>
  <c r="BD253" i="2"/>
  <c r="BS253" i="2" s="1"/>
  <c r="BC253" i="2"/>
  <c r="BR253" i="2" s="1"/>
  <c r="BB253" i="2"/>
  <c r="BA253" i="2"/>
  <c r="AZ253" i="2"/>
  <c r="BO253" i="2" s="1"/>
  <c r="CG252" i="2"/>
  <c r="CI252" i="2" s="1"/>
  <c r="BZ252" i="2"/>
  <c r="BY252" i="2"/>
  <c r="BV252" i="2"/>
  <c r="BU252" i="2"/>
  <c r="BR252" i="2"/>
  <c r="BQ252" i="2"/>
  <c r="BM252" i="2"/>
  <c r="CB252" i="2" s="1"/>
  <c r="BL252" i="2"/>
  <c r="CA252" i="2" s="1"/>
  <c r="BK252" i="2"/>
  <c r="BJ252" i="2"/>
  <c r="BI252" i="2"/>
  <c r="BX252" i="2" s="1"/>
  <c r="BH252" i="2"/>
  <c r="BW252" i="2" s="1"/>
  <c r="BG252" i="2"/>
  <c r="BF252" i="2"/>
  <c r="BE252" i="2"/>
  <c r="BT252" i="2" s="1"/>
  <c r="BD252" i="2"/>
  <c r="BS252" i="2" s="1"/>
  <c r="BC252" i="2"/>
  <c r="BB252" i="2"/>
  <c r="BA252" i="2"/>
  <c r="BP252" i="2" s="1"/>
  <c r="AZ252" i="2"/>
  <c r="BO252" i="2" s="1"/>
  <c r="CG251" i="2"/>
  <c r="CI251" i="2" s="1"/>
  <c r="CA251" i="2"/>
  <c r="BZ251" i="2"/>
  <c r="BW251" i="2"/>
  <c r="BV251" i="2"/>
  <c r="BS251" i="2"/>
  <c r="BR251" i="2"/>
  <c r="BO251" i="2"/>
  <c r="BM251" i="2"/>
  <c r="CB251" i="2" s="1"/>
  <c r="BL251" i="2"/>
  <c r="BK251" i="2"/>
  <c r="BJ251" i="2"/>
  <c r="BY251" i="2" s="1"/>
  <c r="BI251" i="2"/>
  <c r="BX251" i="2" s="1"/>
  <c r="BH251" i="2"/>
  <c r="BG251" i="2"/>
  <c r="BF251" i="2"/>
  <c r="BU251" i="2" s="1"/>
  <c r="CH251" i="2" s="1"/>
  <c r="BE251" i="2"/>
  <c r="BT251" i="2" s="1"/>
  <c r="BD251" i="2"/>
  <c r="BC251" i="2"/>
  <c r="BB251" i="2"/>
  <c r="BQ251" i="2" s="1"/>
  <c r="BA251" i="2"/>
  <c r="BP251" i="2" s="1"/>
  <c r="AZ251" i="2"/>
  <c r="CI250" i="2"/>
  <c r="CG250" i="2"/>
  <c r="CB250" i="2"/>
  <c r="CA250" i="2"/>
  <c r="BX250" i="2"/>
  <c r="BW250" i="2"/>
  <c r="BV250" i="2"/>
  <c r="BT250" i="2"/>
  <c r="BS250" i="2"/>
  <c r="BP250" i="2"/>
  <c r="BO250" i="2"/>
  <c r="BM250" i="2"/>
  <c r="BL250" i="2"/>
  <c r="BK250" i="2"/>
  <c r="BZ250" i="2" s="1"/>
  <c r="BJ250" i="2"/>
  <c r="BY250" i="2" s="1"/>
  <c r="BI250" i="2"/>
  <c r="BH250" i="2"/>
  <c r="BG250" i="2"/>
  <c r="BF250" i="2"/>
  <c r="BU250" i="2" s="1"/>
  <c r="BE250" i="2"/>
  <c r="BD250" i="2"/>
  <c r="BC250" i="2"/>
  <c r="BR250" i="2" s="1"/>
  <c r="BB250" i="2"/>
  <c r="BQ250" i="2" s="1"/>
  <c r="CH250" i="2" s="1"/>
  <c r="CJ250" i="2" s="1"/>
  <c r="CL250" i="2" s="1"/>
  <c r="BA250" i="2"/>
  <c r="AZ250" i="2"/>
  <c r="CG249" i="2"/>
  <c r="CI249" i="2" s="1"/>
  <c r="CB249" i="2"/>
  <c r="BY249" i="2"/>
  <c r="BX249" i="2"/>
  <c r="BW249" i="2"/>
  <c r="BT249" i="2"/>
  <c r="BQ249" i="2"/>
  <c r="BP249" i="2"/>
  <c r="BO249" i="2"/>
  <c r="BM249" i="2"/>
  <c r="BL249" i="2"/>
  <c r="CA249" i="2" s="1"/>
  <c r="BK249" i="2"/>
  <c r="BZ249" i="2" s="1"/>
  <c r="BJ249" i="2"/>
  <c r="BI249" i="2"/>
  <c r="BH249" i="2"/>
  <c r="BG249" i="2"/>
  <c r="BV249" i="2" s="1"/>
  <c r="BF249" i="2"/>
  <c r="BU249" i="2" s="1"/>
  <c r="BE249" i="2"/>
  <c r="BD249" i="2"/>
  <c r="BS249" i="2" s="1"/>
  <c r="BC249" i="2"/>
  <c r="BR249" i="2" s="1"/>
  <c r="BB249" i="2"/>
  <c r="BA249" i="2"/>
  <c r="AZ249" i="2"/>
  <c r="CG248" i="2"/>
  <c r="CI248" i="2" s="1"/>
  <c r="BZ248" i="2"/>
  <c r="BY248" i="2"/>
  <c r="BX248" i="2"/>
  <c r="BU248" i="2"/>
  <c r="BR248" i="2"/>
  <c r="BQ248" i="2"/>
  <c r="BP248" i="2"/>
  <c r="BM248" i="2"/>
  <c r="CB248" i="2" s="1"/>
  <c r="BL248" i="2"/>
  <c r="CA248" i="2" s="1"/>
  <c r="BK248" i="2"/>
  <c r="BJ248" i="2"/>
  <c r="BI248" i="2"/>
  <c r="BH248" i="2"/>
  <c r="BW248" i="2" s="1"/>
  <c r="BG248" i="2"/>
  <c r="BV248" i="2" s="1"/>
  <c r="BF248" i="2"/>
  <c r="BE248" i="2"/>
  <c r="BT248" i="2" s="1"/>
  <c r="BD248" i="2"/>
  <c r="BS248" i="2" s="1"/>
  <c r="BC248" i="2"/>
  <c r="BB248" i="2"/>
  <c r="BA248" i="2"/>
  <c r="AZ248" i="2"/>
  <c r="BO248" i="2" s="1"/>
  <c r="CI247" i="2"/>
  <c r="CG247" i="2"/>
  <c r="CA247" i="2"/>
  <c r="BZ247" i="2"/>
  <c r="BV247" i="2"/>
  <c r="BS247" i="2"/>
  <c r="BR247" i="2"/>
  <c r="BQ247" i="2"/>
  <c r="BM247" i="2"/>
  <c r="CB247" i="2" s="1"/>
  <c r="BL247" i="2"/>
  <c r="BK247" i="2"/>
  <c r="BJ247" i="2"/>
  <c r="BY247" i="2" s="1"/>
  <c r="BI247" i="2"/>
  <c r="BX247" i="2" s="1"/>
  <c r="BH247" i="2"/>
  <c r="BW247" i="2" s="1"/>
  <c r="BG247" i="2"/>
  <c r="BF247" i="2"/>
  <c r="BU247" i="2" s="1"/>
  <c r="BE247" i="2"/>
  <c r="BT247" i="2" s="1"/>
  <c r="BD247" i="2"/>
  <c r="BC247" i="2"/>
  <c r="BB247" i="2"/>
  <c r="BA247" i="2"/>
  <c r="BP247" i="2" s="1"/>
  <c r="AZ247" i="2"/>
  <c r="BO247" i="2" s="1"/>
  <c r="CH247" i="2" s="1"/>
  <c r="CJ247" i="2" s="1"/>
  <c r="CL247" i="2" s="1"/>
  <c r="CI246" i="2"/>
  <c r="CG246" i="2"/>
  <c r="CB246" i="2"/>
  <c r="CA246" i="2"/>
  <c r="BX246" i="2"/>
  <c r="BW246" i="2"/>
  <c r="BT246" i="2"/>
  <c r="BS246" i="2"/>
  <c r="BP246" i="2"/>
  <c r="BO246" i="2"/>
  <c r="BM246" i="2"/>
  <c r="BL246" i="2"/>
  <c r="BK246" i="2"/>
  <c r="BZ246" i="2" s="1"/>
  <c r="BJ246" i="2"/>
  <c r="BY246" i="2" s="1"/>
  <c r="BI246" i="2"/>
  <c r="BH246" i="2"/>
  <c r="BG246" i="2"/>
  <c r="BV246" i="2" s="1"/>
  <c r="BF246" i="2"/>
  <c r="BU246" i="2" s="1"/>
  <c r="BE246" i="2"/>
  <c r="BD246" i="2"/>
  <c r="BC246" i="2"/>
  <c r="BR246" i="2" s="1"/>
  <c r="BB246" i="2"/>
  <c r="BQ246" i="2" s="1"/>
  <c r="BA246" i="2"/>
  <c r="AZ246" i="2"/>
  <c r="CG245" i="2"/>
  <c r="CI245" i="2" s="1"/>
  <c r="CB245" i="2"/>
  <c r="CA245" i="2"/>
  <c r="BY245" i="2"/>
  <c r="BX245" i="2"/>
  <c r="BU245" i="2"/>
  <c r="BT245" i="2"/>
  <c r="BQ245" i="2"/>
  <c r="BP245" i="2"/>
  <c r="BM245" i="2"/>
  <c r="BL245" i="2"/>
  <c r="BK245" i="2"/>
  <c r="BZ245" i="2" s="1"/>
  <c r="BJ245" i="2"/>
  <c r="BI245" i="2"/>
  <c r="BH245" i="2"/>
  <c r="BW245" i="2" s="1"/>
  <c r="BG245" i="2"/>
  <c r="BV245" i="2" s="1"/>
  <c r="BF245" i="2"/>
  <c r="BE245" i="2"/>
  <c r="BD245" i="2"/>
  <c r="BS245" i="2" s="1"/>
  <c r="BC245" i="2"/>
  <c r="BR245" i="2" s="1"/>
  <c r="BB245" i="2"/>
  <c r="BA245" i="2"/>
  <c r="AZ245" i="2"/>
  <c r="BO245" i="2" s="1"/>
  <c r="CG244" i="2"/>
  <c r="CI244" i="2" s="1"/>
  <c r="BY244" i="2"/>
  <c r="BV244" i="2"/>
  <c r="BU244" i="2"/>
  <c r="BQ244" i="2"/>
  <c r="BM244" i="2"/>
  <c r="CB244" i="2" s="1"/>
  <c r="BL244" i="2"/>
  <c r="CA244" i="2" s="1"/>
  <c r="BK244" i="2"/>
  <c r="BZ244" i="2" s="1"/>
  <c r="BJ244" i="2"/>
  <c r="BI244" i="2"/>
  <c r="BX244" i="2" s="1"/>
  <c r="BH244" i="2"/>
  <c r="BW244" i="2" s="1"/>
  <c r="BG244" i="2"/>
  <c r="BF244" i="2"/>
  <c r="BE244" i="2"/>
  <c r="BT244" i="2" s="1"/>
  <c r="BD244" i="2"/>
  <c r="BS244" i="2" s="1"/>
  <c r="BC244" i="2"/>
  <c r="BR244" i="2" s="1"/>
  <c r="BB244" i="2"/>
  <c r="BA244" i="2"/>
  <c r="BP244" i="2" s="1"/>
  <c r="CH244" i="2" s="1"/>
  <c r="CJ244" i="2" s="1"/>
  <c r="CL244" i="2" s="1"/>
  <c r="AZ244" i="2"/>
  <c r="BO244" i="2" s="1"/>
  <c r="CG243" i="2"/>
  <c r="CI243" i="2" s="1"/>
  <c r="CA243" i="2"/>
  <c r="BZ243" i="2"/>
  <c r="BW243" i="2"/>
  <c r="BV243" i="2"/>
  <c r="BR243" i="2"/>
  <c r="BO243" i="2"/>
  <c r="CH243" i="2" s="1"/>
  <c r="CJ243" i="2" s="1"/>
  <c r="CL243" i="2" s="1"/>
  <c r="BM243" i="2"/>
  <c r="CB243" i="2" s="1"/>
  <c r="BL243" i="2"/>
  <c r="BK243" i="2"/>
  <c r="BJ243" i="2"/>
  <c r="BY243" i="2" s="1"/>
  <c r="BI243" i="2"/>
  <c r="BX243" i="2" s="1"/>
  <c r="BH243" i="2"/>
  <c r="BG243" i="2"/>
  <c r="BF243" i="2"/>
  <c r="BU243" i="2" s="1"/>
  <c r="BE243" i="2"/>
  <c r="BT243" i="2" s="1"/>
  <c r="BD243" i="2"/>
  <c r="BS243" i="2" s="1"/>
  <c r="BC243" i="2"/>
  <c r="BB243" i="2"/>
  <c r="BQ243" i="2" s="1"/>
  <c r="BA243" i="2"/>
  <c r="BP243" i="2" s="1"/>
  <c r="AZ243" i="2"/>
  <c r="CI242" i="2"/>
  <c r="CG242" i="2"/>
  <c r="CA242" i="2"/>
  <c r="BX242" i="2"/>
  <c r="BW242" i="2"/>
  <c r="BT242" i="2"/>
  <c r="BS242" i="2"/>
  <c r="BP242" i="2"/>
  <c r="BO242" i="2"/>
  <c r="BM242" i="2"/>
  <c r="CB242" i="2" s="1"/>
  <c r="BL242" i="2"/>
  <c r="BK242" i="2"/>
  <c r="BZ242" i="2" s="1"/>
  <c r="BJ242" i="2"/>
  <c r="BY242" i="2" s="1"/>
  <c r="BI242" i="2"/>
  <c r="BH242" i="2"/>
  <c r="BG242" i="2"/>
  <c r="BV242" i="2" s="1"/>
  <c r="BF242" i="2"/>
  <c r="BU242" i="2" s="1"/>
  <c r="BE242" i="2"/>
  <c r="BD242" i="2"/>
  <c r="BC242" i="2"/>
  <c r="BR242" i="2" s="1"/>
  <c r="BB242" i="2"/>
  <c r="BQ242" i="2" s="1"/>
  <c r="BA242" i="2"/>
  <c r="AZ242" i="2"/>
  <c r="CI241" i="2"/>
  <c r="CG241" i="2"/>
  <c r="CB241" i="2"/>
  <c r="BY241" i="2"/>
  <c r="BX241" i="2"/>
  <c r="BW241" i="2"/>
  <c r="BU241" i="2"/>
  <c r="BT241" i="2"/>
  <c r="BQ241" i="2"/>
  <c r="BP241" i="2"/>
  <c r="BM241" i="2"/>
  <c r="BL241" i="2"/>
  <c r="CA241" i="2" s="1"/>
  <c r="BK241" i="2"/>
  <c r="BZ241" i="2" s="1"/>
  <c r="BJ241" i="2"/>
  <c r="BI241" i="2"/>
  <c r="BH241" i="2"/>
  <c r="BG241" i="2"/>
  <c r="BV241" i="2" s="1"/>
  <c r="BF241" i="2"/>
  <c r="BE241" i="2"/>
  <c r="BD241" i="2"/>
  <c r="BS241" i="2" s="1"/>
  <c r="BC241" i="2"/>
  <c r="BR241" i="2" s="1"/>
  <c r="BB241" i="2"/>
  <c r="BA241" i="2"/>
  <c r="AZ241" i="2"/>
  <c r="BO241" i="2" s="1"/>
  <c r="CH241" i="2" s="1"/>
  <c r="CJ241" i="2" s="1"/>
  <c r="CL241" i="2" s="1"/>
  <c r="CG240" i="2"/>
  <c r="CI240" i="2" s="1"/>
  <c r="BZ240" i="2"/>
  <c r="BY240" i="2"/>
  <c r="BU240" i="2"/>
  <c r="BR240" i="2"/>
  <c r="BQ240" i="2"/>
  <c r="BP240" i="2"/>
  <c r="BM240" i="2"/>
  <c r="CB240" i="2" s="1"/>
  <c r="BL240" i="2"/>
  <c r="CA240" i="2" s="1"/>
  <c r="BK240" i="2"/>
  <c r="BJ240" i="2"/>
  <c r="BI240" i="2"/>
  <c r="BX240" i="2" s="1"/>
  <c r="BH240" i="2"/>
  <c r="BW240" i="2" s="1"/>
  <c r="BG240" i="2"/>
  <c r="BV240" i="2" s="1"/>
  <c r="BF240" i="2"/>
  <c r="BE240" i="2"/>
  <c r="BT240" i="2" s="1"/>
  <c r="BD240" i="2"/>
  <c r="BS240" i="2" s="1"/>
  <c r="BC240" i="2"/>
  <c r="BB240" i="2"/>
  <c r="BA240" i="2"/>
  <c r="AZ240" i="2"/>
  <c r="BO240" i="2" s="1"/>
  <c r="CG239" i="2"/>
  <c r="CI239" i="2" s="1"/>
  <c r="BZ239" i="2"/>
  <c r="BV239" i="2"/>
  <c r="BU239" i="2"/>
  <c r="BS239" i="2"/>
  <c r="BR239" i="2"/>
  <c r="BM239" i="2"/>
  <c r="CB239" i="2" s="1"/>
  <c r="BL239" i="2"/>
  <c r="CA239" i="2" s="1"/>
  <c r="BK239" i="2"/>
  <c r="BJ239" i="2"/>
  <c r="BY239" i="2" s="1"/>
  <c r="BI239" i="2"/>
  <c r="BX239" i="2" s="1"/>
  <c r="BH239" i="2"/>
  <c r="BW239" i="2" s="1"/>
  <c r="BG239" i="2"/>
  <c r="BF239" i="2"/>
  <c r="BE239" i="2"/>
  <c r="BT239" i="2" s="1"/>
  <c r="BD239" i="2"/>
  <c r="BC239" i="2"/>
  <c r="BB239" i="2"/>
  <c r="BQ239" i="2" s="1"/>
  <c r="BA239" i="2"/>
  <c r="BP239" i="2" s="1"/>
  <c r="AZ239" i="2"/>
  <c r="BO239" i="2" s="1"/>
  <c r="CI238" i="2"/>
  <c r="CG238" i="2"/>
  <c r="CA238" i="2"/>
  <c r="BZ238" i="2"/>
  <c r="BX238" i="2"/>
  <c r="BW238" i="2"/>
  <c r="BS238" i="2"/>
  <c r="BR238" i="2"/>
  <c r="BP238" i="2"/>
  <c r="BO238" i="2"/>
  <c r="BM238" i="2"/>
  <c r="CB238" i="2" s="1"/>
  <c r="BL238" i="2"/>
  <c r="BK238" i="2"/>
  <c r="BJ238" i="2"/>
  <c r="BY238" i="2" s="1"/>
  <c r="BI238" i="2"/>
  <c r="BH238" i="2"/>
  <c r="BG238" i="2"/>
  <c r="BV238" i="2" s="1"/>
  <c r="BF238" i="2"/>
  <c r="BU238" i="2" s="1"/>
  <c r="BE238" i="2"/>
  <c r="BT238" i="2" s="1"/>
  <c r="BD238" i="2"/>
  <c r="BC238" i="2"/>
  <c r="BB238" i="2"/>
  <c r="BQ238" i="2" s="1"/>
  <c r="BA238" i="2"/>
  <c r="AZ238" i="2"/>
  <c r="CG237" i="2"/>
  <c r="CI237" i="2" s="1"/>
  <c r="CB237" i="2"/>
  <c r="BX237" i="2"/>
  <c r="BW237" i="2"/>
  <c r="BU237" i="2"/>
  <c r="BT237" i="2"/>
  <c r="BS237" i="2"/>
  <c r="BP237" i="2"/>
  <c r="BO237" i="2"/>
  <c r="BM237" i="2"/>
  <c r="BL237" i="2"/>
  <c r="CA237" i="2" s="1"/>
  <c r="BK237" i="2"/>
  <c r="BZ237" i="2" s="1"/>
  <c r="BJ237" i="2"/>
  <c r="BY237" i="2" s="1"/>
  <c r="BI237" i="2"/>
  <c r="BH237" i="2"/>
  <c r="BG237" i="2"/>
  <c r="BV237" i="2" s="1"/>
  <c r="BF237" i="2"/>
  <c r="BE237" i="2"/>
  <c r="BD237" i="2"/>
  <c r="BC237" i="2"/>
  <c r="BR237" i="2" s="1"/>
  <c r="BB237" i="2"/>
  <c r="BQ237" i="2" s="1"/>
  <c r="BA237" i="2"/>
  <c r="AZ237" i="2"/>
  <c r="CG236" i="2"/>
  <c r="CI236" i="2" s="1"/>
  <c r="BZ236" i="2"/>
  <c r="BY236" i="2"/>
  <c r="BX236" i="2"/>
  <c r="BU236" i="2"/>
  <c r="BR236" i="2"/>
  <c r="BQ236" i="2"/>
  <c r="BP236" i="2"/>
  <c r="BM236" i="2"/>
  <c r="CB236" i="2" s="1"/>
  <c r="BL236" i="2"/>
  <c r="CA236" i="2" s="1"/>
  <c r="BK236" i="2"/>
  <c r="BJ236" i="2"/>
  <c r="BI236" i="2"/>
  <c r="BH236" i="2"/>
  <c r="BW236" i="2" s="1"/>
  <c r="BG236" i="2"/>
  <c r="BV236" i="2" s="1"/>
  <c r="BF236" i="2"/>
  <c r="BE236" i="2"/>
  <c r="BT236" i="2" s="1"/>
  <c r="BD236" i="2"/>
  <c r="BS236" i="2" s="1"/>
  <c r="BC236" i="2"/>
  <c r="BB236" i="2"/>
  <c r="BA236" i="2"/>
  <c r="AZ236" i="2"/>
  <c r="BO236" i="2" s="1"/>
  <c r="CI235" i="2"/>
  <c r="CG235" i="2"/>
  <c r="BZ235" i="2"/>
  <c r="BV235" i="2"/>
  <c r="BU235" i="2"/>
  <c r="BS235" i="2"/>
  <c r="BR235" i="2"/>
  <c r="BM235" i="2"/>
  <c r="CB235" i="2" s="1"/>
  <c r="BL235" i="2"/>
  <c r="CA235" i="2" s="1"/>
  <c r="BK235" i="2"/>
  <c r="BJ235" i="2"/>
  <c r="BY235" i="2" s="1"/>
  <c r="BI235" i="2"/>
  <c r="BX235" i="2" s="1"/>
  <c r="BH235" i="2"/>
  <c r="BW235" i="2" s="1"/>
  <c r="BG235" i="2"/>
  <c r="BF235" i="2"/>
  <c r="BE235" i="2"/>
  <c r="BT235" i="2" s="1"/>
  <c r="BD235" i="2"/>
  <c r="BC235" i="2"/>
  <c r="BB235" i="2"/>
  <c r="BQ235" i="2" s="1"/>
  <c r="BA235" i="2"/>
  <c r="BP235" i="2" s="1"/>
  <c r="AZ235" i="2"/>
  <c r="BO235" i="2" s="1"/>
  <c r="CH235" i="2" s="1"/>
  <c r="CJ235" i="2" s="1"/>
  <c r="CL235" i="2" s="1"/>
  <c r="CI234" i="2"/>
  <c r="CG234" i="2"/>
  <c r="CA234" i="2"/>
  <c r="BZ234" i="2"/>
  <c r="BX234" i="2"/>
  <c r="BW234" i="2"/>
  <c r="BS234" i="2"/>
  <c r="BR234" i="2"/>
  <c r="BP234" i="2"/>
  <c r="BO234" i="2"/>
  <c r="BM234" i="2"/>
  <c r="CB234" i="2" s="1"/>
  <c r="BL234" i="2"/>
  <c r="BK234" i="2"/>
  <c r="BJ234" i="2"/>
  <c r="BY234" i="2" s="1"/>
  <c r="BI234" i="2"/>
  <c r="BH234" i="2"/>
  <c r="BG234" i="2"/>
  <c r="BV234" i="2" s="1"/>
  <c r="BF234" i="2"/>
  <c r="BU234" i="2" s="1"/>
  <c r="BE234" i="2"/>
  <c r="BT234" i="2" s="1"/>
  <c r="BD234" i="2"/>
  <c r="BC234" i="2"/>
  <c r="BB234" i="2"/>
  <c r="BQ234" i="2" s="1"/>
  <c r="BA234" i="2"/>
  <c r="AZ234" i="2"/>
  <c r="CI233" i="2"/>
  <c r="CG233" i="2"/>
  <c r="CB233" i="2"/>
  <c r="BX233" i="2"/>
  <c r="BW233" i="2"/>
  <c r="BU233" i="2"/>
  <c r="BT233" i="2"/>
  <c r="BP233" i="2"/>
  <c r="BM233" i="2"/>
  <c r="BL233" i="2"/>
  <c r="CA233" i="2" s="1"/>
  <c r="BK233" i="2"/>
  <c r="BZ233" i="2" s="1"/>
  <c r="BJ233" i="2"/>
  <c r="BY233" i="2" s="1"/>
  <c r="BI233" i="2"/>
  <c r="BH233" i="2"/>
  <c r="BG233" i="2"/>
  <c r="BV233" i="2" s="1"/>
  <c r="BF233" i="2"/>
  <c r="BE233" i="2"/>
  <c r="BD233" i="2"/>
  <c r="BS233" i="2" s="1"/>
  <c r="BC233" i="2"/>
  <c r="BR233" i="2" s="1"/>
  <c r="BB233" i="2"/>
  <c r="BQ233" i="2" s="1"/>
  <c r="BA233" i="2"/>
  <c r="AZ233" i="2"/>
  <c r="BO233" i="2" s="1"/>
  <c r="CG232" i="2"/>
  <c r="CI232" i="2" s="1"/>
  <c r="CB232" i="2"/>
  <c r="BZ232" i="2"/>
  <c r="BY232" i="2"/>
  <c r="BU232" i="2"/>
  <c r="BT232" i="2"/>
  <c r="BR232" i="2"/>
  <c r="BQ232" i="2"/>
  <c r="BP232" i="2"/>
  <c r="BM232" i="2"/>
  <c r="BL232" i="2"/>
  <c r="CA232" i="2" s="1"/>
  <c r="BK232" i="2"/>
  <c r="BJ232" i="2"/>
  <c r="BI232" i="2"/>
  <c r="BX232" i="2" s="1"/>
  <c r="BH232" i="2"/>
  <c r="BW232" i="2" s="1"/>
  <c r="BG232" i="2"/>
  <c r="BV232" i="2" s="1"/>
  <c r="BF232" i="2"/>
  <c r="BE232" i="2"/>
  <c r="BD232" i="2"/>
  <c r="BS232" i="2" s="1"/>
  <c r="BC232" i="2"/>
  <c r="BB232" i="2"/>
  <c r="BA232" i="2"/>
  <c r="AZ232" i="2"/>
  <c r="BO232" i="2" s="1"/>
  <c r="CI231" i="2"/>
  <c r="CG231" i="2"/>
  <c r="BZ231" i="2"/>
  <c r="BW231" i="2"/>
  <c r="BV231" i="2"/>
  <c r="BU231" i="2"/>
  <c r="BR231" i="2"/>
  <c r="BM231" i="2"/>
  <c r="CB231" i="2" s="1"/>
  <c r="BL231" i="2"/>
  <c r="CA231" i="2" s="1"/>
  <c r="BK231" i="2"/>
  <c r="BJ231" i="2"/>
  <c r="BY231" i="2" s="1"/>
  <c r="BI231" i="2"/>
  <c r="BX231" i="2" s="1"/>
  <c r="BH231" i="2"/>
  <c r="BG231" i="2"/>
  <c r="BF231" i="2"/>
  <c r="BE231" i="2"/>
  <c r="BT231" i="2" s="1"/>
  <c r="BD231" i="2"/>
  <c r="BS231" i="2" s="1"/>
  <c r="BC231" i="2"/>
  <c r="BB231" i="2"/>
  <c r="BQ231" i="2" s="1"/>
  <c r="BA231" i="2"/>
  <c r="BP231" i="2" s="1"/>
  <c r="AZ231" i="2"/>
  <c r="BO231" i="2" s="1"/>
  <c r="CI230" i="2"/>
  <c r="CG230" i="2"/>
  <c r="CB230" i="2"/>
  <c r="CA230" i="2"/>
  <c r="BW230" i="2"/>
  <c r="BT230" i="2"/>
  <c r="BS230" i="2"/>
  <c r="BR230" i="2"/>
  <c r="BO230" i="2"/>
  <c r="BM230" i="2"/>
  <c r="BL230" i="2"/>
  <c r="BK230" i="2"/>
  <c r="BZ230" i="2" s="1"/>
  <c r="BJ230" i="2"/>
  <c r="BY230" i="2" s="1"/>
  <c r="BI230" i="2"/>
  <c r="BX230" i="2" s="1"/>
  <c r="BH230" i="2"/>
  <c r="BG230" i="2"/>
  <c r="BV230" i="2" s="1"/>
  <c r="BF230" i="2"/>
  <c r="BU230" i="2" s="1"/>
  <c r="BE230" i="2"/>
  <c r="BD230" i="2"/>
  <c r="BC230" i="2"/>
  <c r="BB230" i="2"/>
  <c r="BQ230" i="2" s="1"/>
  <c r="BA230" i="2"/>
  <c r="BP230" i="2" s="1"/>
  <c r="CH230" i="2" s="1"/>
  <c r="CJ230" i="2" s="1"/>
  <c r="CL230" i="2" s="1"/>
  <c r="AZ230" i="2"/>
  <c r="CI229" i="2"/>
  <c r="CG229" i="2"/>
  <c r="CB229" i="2"/>
  <c r="BY229" i="2"/>
  <c r="BX229" i="2"/>
  <c r="BW229" i="2"/>
  <c r="BT229" i="2"/>
  <c r="BP229" i="2"/>
  <c r="BO229" i="2"/>
  <c r="BM229" i="2"/>
  <c r="BL229" i="2"/>
  <c r="CA229" i="2" s="1"/>
  <c r="BK229" i="2"/>
  <c r="BZ229" i="2" s="1"/>
  <c r="BJ229" i="2"/>
  <c r="BI229" i="2"/>
  <c r="BH229" i="2"/>
  <c r="BG229" i="2"/>
  <c r="BV229" i="2" s="1"/>
  <c r="BF229" i="2"/>
  <c r="BU229" i="2" s="1"/>
  <c r="BE229" i="2"/>
  <c r="BD229" i="2"/>
  <c r="BS229" i="2" s="1"/>
  <c r="BC229" i="2"/>
  <c r="BR229" i="2" s="1"/>
  <c r="BB229" i="2"/>
  <c r="BQ229" i="2" s="1"/>
  <c r="BA229" i="2"/>
  <c r="AZ229" i="2"/>
  <c r="CG228" i="2"/>
  <c r="CI228" i="2" s="1"/>
  <c r="BY228" i="2"/>
  <c r="BV228" i="2"/>
  <c r="BU228" i="2"/>
  <c r="BT228" i="2"/>
  <c r="BR228" i="2"/>
  <c r="BQ228" i="2"/>
  <c r="BM228" i="2"/>
  <c r="CB228" i="2" s="1"/>
  <c r="BL228" i="2"/>
  <c r="CA228" i="2" s="1"/>
  <c r="BK228" i="2"/>
  <c r="BZ228" i="2" s="1"/>
  <c r="BJ228" i="2"/>
  <c r="BI228" i="2"/>
  <c r="BX228" i="2" s="1"/>
  <c r="BH228" i="2"/>
  <c r="BW228" i="2" s="1"/>
  <c r="BG228" i="2"/>
  <c r="BF228" i="2"/>
  <c r="BE228" i="2"/>
  <c r="BD228" i="2"/>
  <c r="BS228" i="2" s="1"/>
  <c r="BC228" i="2"/>
  <c r="BB228" i="2"/>
  <c r="BA228" i="2"/>
  <c r="BP228" i="2" s="1"/>
  <c r="AZ228" i="2"/>
  <c r="BO228" i="2" s="1"/>
  <c r="CI227" i="2"/>
  <c r="CG227" i="2"/>
  <c r="BZ227" i="2"/>
  <c r="BY227" i="2"/>
  <c r="BW227" i="2"/>
  <c r="BV227" i="2"/>
  <c r="BR227" i="2"/>
  <c r="BQ227" i="2"/>
  <c r="BO227" i="2"/>
  <c r="BM227" i="2"/>
  <c r="CB227" i="2" s="1"/>
  <c r="BL227" i="2"/>
  <c r="CA227" i="2" s="1"/>
  <c r="BK227" i="2"/>
  <c r="BJ227" i="2"/>
  <c r="BI227" i="2"/>
  <c r="BX227" i="2" s="1"/>
  <c r="BH227" i="2"/>
  <c r="BG227" i="2"/>
  <c r="BF227" i="2"/>
  <c r="BU227" i="2" s="1"/>
  <c r="BE227" i="2"/>
  <c r="BT227" i="2" s="1"/>
  <c r="BD227" i="2"/>
  <c r="BS227" i="2" s="1"/>
  <c r="BC227" i="2"/>
  <c r="BB227" i="2"/>
  <c r="BA227" i="2"/>
  <c r="BP227" i="2" s="1"/>
  <c r="AZ227" i="2"/>
  <c r="CI226" i="2"/>
  <c r="CG226" i="2"/>
  <c r="CA226" i="2"/>
  <c r="BW226" i="2"/>
  <c r="BV226" i="2"/>
  <c r="BT226" i="2"/>
  <c r="BS226" i="2"/>
  <c r="BO226" i="2"/>
  <c r="BM226" i="2"/>
  <c r="CB226" i="2" s="1"/>
  <c r="BL226" i="2"/>
  <c r="BK226" i="2"/>
  <c r="BZ226" i="2" s="1"/>
  <c r="BJ226" i="2"/>
  <c r="BY226" i="2" s="1"/>
  <c r="BI226" i="2"/>
  <c r="BX226" i="2" s="1"/>
  <c r="BH226" i="2"/>
  <c r="BG226" i="2"/>
  <c r="BF226" i="2"/>
  <c r="BU226" i="2" s="1"/>
  <c r="BE226" i="2"/>
  <c r="BD226" i="2"/>
  <c r="BC226" i="2"/>
  <c r="BR226" i="2" s="1"/>
  <c r="BB226" i="2"/>
  <c r="BQ226" i="2" s="1"/>
  <c r="BA226" i="2"/>
  <c r="BP226" i="2" s="1"/>
  <c r="AZ226" i="2"/>
  <c r="CG225" i="2"/>
  <c r="CI225" i="2" s="1"/>
  <c r="CB225" i="2"/>
  <c r="CA225" i="2"/>
  <c r="BY225" i="2"/>
  <c r="BX225" i="2"/>
  <c r="BT225" i="2"/>
  <c r="BS225" i="2"/>
  <c r="BQ225" i="2"/>
  <c r="BP225" i="2"/>
  <c r="BM225" i="2"/>
  <c r="BL225" i="2"/>
  <c r="BK225" i="2"/>
  <c r="BZ225" i="2" s="1"/>
  <c r="BJ225" i="2"/>
  <c r="BI225" i="2"/>
  <c r="BH225" i="2"/>
  <c r="BW225" i="2" s="1"/>
  <c r="BG225" i="2"/>
  <c r="BV225" i="2" s="1"/>
  <c r="BF225" i="2"/>
  <c r="BU225" i="2" s="1"/>
  <c r="BE225" i="2"/>
  <c r="BD225" i="2"/>
  <c r="BC225" i="2"/>
  <c r="BR225" i="2" s="1"/>
  <c r="BB225" i="2"/>
  <c r="BA225" i="2"/>
  <c r="AZ225" i="2"/>
  <c r="BO225" i="2" s="1"/>
  <c r="CG224" i="2"/>
  <c r="CI224" i="2" s="1"/>
  <c r="BY224" i="2"/>
  <c r="BX224" i="2"/>
  <c r="BV224" i="2"/>
  <c r="BU224" i="2"/>
  <c r="BQ224" i="2"/>
  <c r="BP224" i="2"/>
  <c r="BM224" i="2"/>
  <c r="CB224" i="2" s="1"/>
  <c r="BL224" i="2"/>
  <c r="CA224" i="2" s="1"/>
  <c r="BK224" i="2"/>
  <c r="BZ224" i="2" s="1"/>
  <c r="BJ224" i="2"/>
  <c r="BI224" i="2"/>
  <c r="BH224" i="2"/>
  <c r="BW224" i="2" s="1"/>
  <c r="BG224" i="2"/>
  <c r="BF224" i="2"/>
  <c r="BE224" i="2"/>
  <c r="BT224" i="2" s="1"/>
  <c r="BD224" i="2"/>
  <c r="BS224" i="2" s="1"/>
  <c r="BC224" i="2"/>
  <c r="BR224" i="2" s="1"/>
  <c r="BB224" i="2"/>
  <c r="BA224" i="2"/>
  <c r="AZ224" i="2"/>
  <c r="BO224" i="2" s="1"/>
  <c r="CH224" i="2" s="1"/>
  <c r="CJ224" i="2" s="1"/>
  <c r="CL224" i="2" s="1"/>
  <c r="CG223" i="2"/>
  <c r="CI223" i="2" s="1"/>
  <c r="CA223" i="2"/>
  <c r="BZ223" i="2"/>
  <c r="BU223" i="2"/>
  <c r="BT223" i="2"/>
  <c r="BS223" i="2"/>
  <c r="BR223" i="2"/>
  <c r="BQ223" i="2"/>
  <c r="BM223" i="2"/>
  <c r="CB223" i="2" s="1"/>
  <c r="BL223" i="2"/>
  <c r="BK223" i="2"/>
  <c r="BJ223" i="2"/>
  <c r="BY223" i="2" s="1"/>
  <c r="BI223" i="2"/>
  <c r="BX223" i="2" s="1"/>
  <c r="BH223" i="2"/>
  <c r="BW223" i="2" s="1"/>
  <c r="BG223" i="2"/>
  <c r="BV223" i="2" s="1"/>
  <c r="BF223" i="2"/>
  <c r="BE223" i="2"/>
  <c r="BD223" i="2"/>
  <c r="BC223" i="2"/>
  <c r="BB223" i="2"/>
  <c r="BA223" i="2"/>
  <c r="BP223" i="2" s="1"/>
  <c r="AZ223" i="2"/>
  <c r="BO223" i="2" s="1"/>
  <c r="CH223" i="2" s="1"/>
  <c r="CI222" i="2"/>
  <c r="CG222" i="2"/>
  <c r="CB222" i="2"/>
  <c r="CA222" i="2"/>
  <c r="BZ222" i="2"/>
  <c r="BV222" i="2"/>
  <c r="BT222" i="2"/>
  <c r="BS222" i="2"/>
  <c r="BR222" i="2"/>
  <c r="BM222" i="2"/>
  <c r="BL222" i="2"/>
  <c r="BK222" i="2"/>
  <c r="BJ222" i="2"/>
  <c r="BY222" i="2" s="1"/>
  <c r="BI222" i="2"/>
  <c r="BX222" i="2" s="1"/>
  <c r="BH222" i="2"/>
  <c r="BW222" i="2" s="1"/>
  <c r="BG222" i="2"/>
  <c r="BF222" i="2"/>
  <c r="BU222" i="2" s="1"/>
  <c r="BE222" i="2"/>
  <c r="BD222" i="2"/>
  <c r="BC222" i="2"/>
  <c r="BB222" i="2"/>
  <c r="BQ222" i="2" s="1"/>
  <c r="BA222" i="2"/>
  <c r="BP222" i="2" s="1"/>
  <c r="AZ222" i="2"/>
  <c r="BO222" i="2" s="1"/>
  <c r="CH222" i="2" s="1"/>
  <c r="CJ222" i="2" s="1"/>
  <c r="CL222" i="2" s="1"/>
  <c r="CG221" i="2"/>
  <c r="CI221" i="2" s="1"/>
  <c r="CB221" i="2"/>
  <c r="CA221" i="2"/>
  <c r="BW221" i="2"/>
  <c r="BU221" i="2"/>
  <c r="BT221" i="2"/>
  <c r="BS221" i="2"/>
  <c r="BO221" i="2"/>
  <c r="BM221" i="2"/>
  <c r="BL221" i="2"/>
  <c r="BK221" i="2"/>
  <c r="BZ221" i="2" s="1"/>
  <c r="BJ221" i="2"/>
  <c r="BY221" i="2" s="1"/>
  <c r="BI221" i="2"/>
  <c r="BX221" i="2" s="1"/>
  <c r="BH221" i="2"/>
  <c r="BG221" i="2"/>
  <c r="BV221" i="2" s="1"/>
  <c r="BF221" i="2"/>
  <c r="BE221" i="2"/>
  <c r="BD221" i="2"/>
  <c r="BC221" i="2"/>
  <c r="BR221" i="2" s="1"/>
  <c r="BB221" i="2"/>
  <c r="BQ221" i="2" s="1"/>
  <c r="BA221" i="2"/>
  <c r="BP221" i="2" s="1"/>
  <c r="CH221" i="2" s="1"/>
  <c r="CJ221" i="2" s="1"/>
  <c r="CL221" i="2" s="1"/>
  <c r="AZ221" i="2"/>
  <c r="CG220" i="2"/>
  <c r="CI220" i="2" s="1"/>
  <c r="CB220" i="2"/>
  <c r="BX220" i="2"/>
  <c r="BV220" i="2"/>
  <c r="BU220" i="2"/>
  <c r="BT220" i="2"/>
  <c r="BP220" i="2"/>
  <c r="BM220" i="2"/>
  <c r="BL220" i="2"/>
  <c r="CA220" i="2" s="1"/>
  <c r="BK220" i="2"/>
  <c r="BZ220" i="2" s="1"/>
  <c r="BJ220" i="2"/>
  <c r="BY220" i="2" s="1"/>
  <c r="BI220" i="2"/>
  <c r="BH220" i="2"/>
  <c r="BW220" i="2" s="1"/>
  <c r="BG220" i="2"/>
  <c r="BF220" i="2"/>
  <c r="BE220" i="2"/>
  <c r="BD220" i="2"/>
  <c r="BS220" i="2" s="1"/>
  <c r="BC220" i="2"/>
  <c r="BR220" i="2" s="1"/>
  <c r="BB220" i="2"/>
  <c r="BQ220" i="2" s="1"/>
  <c r="BA220" i="2"/>
  <c r="AZ220" i="2"/>
  <c r="BO220" i="2" s="1"/>
  <c r="CG219" i="2"/>
  <c r="CI219" i="2" s="1"/>
  <c r="BY219" i="2"/>
  <c r="BW219" i="2"/>
  <c r="BV219" i="2"/>
  <c r="BU219" i="2"/>
  <c r="BQ219" i="2"/>
  <c r="BO219" i="2"/>
  <c r="BM219" i="2"/>
  <c r="CB219" i="2" s="1"/>
  <c r="BL219" i="2"/>
  <c r="CA219" i="2" s="1"/>
  <c r="BK219" i="2"/>
  <c r="BZ219" i="2" s="1"/>
  <c r="BJ219" i="2"/>
  <c r="BI219" i="2"/>
  <c r="BX219" i="2" s="1"/>
  <c r="BH219" i="2"/>
  <c r="BG219" i="2"/>
  <c r="BF219" i="2"/>
  <c r="BE219" i="2"/>
  <c r="BT219" i="2" s="1"/>
  <c r="BD219" i="2"/>
  <c r="BS219" i="2" s="1"/>
  <c r="BC219" i="2"/>
  <c r="BR219" i="2" s="1"/>
  <c r="BB219" i="2"/>
  <c r="BA219" i="2"/>
  <c r="BP219" i="2" s="1"/>
  <c r="AZ219" i="2"/>
  <c r="CG218" i="2"/>
  <c r="CI218" i="2" s="1"/>
  <c r="CB218" i="2"/>
  <c r="CA218" i="2"/>
  <c r="BZ218" i="2"/>
  <c r="BV218" i="2"/>
  <c r="BU218" i="2"/>
  <c r="BT218" i="2"/>
  <c r="BS218" i="2"/>
  <c r="BR218" i="2"/>
  <c r="BM218" i="2"/>
  <c r="BL218" i="2"/>
  <c r="BK218" i="2"/>
  <c r="BJ218" i="2"/>
  <c r="BY218" i="2" s="1"/>
  <c r="BI218" i="2"/>
  <c r="BX218" i="2" s="1"/>
  <c r="BH218" i="2"/>
  <c r="BW218" i="2" s="1"/>
  <c r="BG218" i="2"/>
  <c r="BF218" i="2"/>
  <c r="BE218" i="2"/>
  <c r="BD218" i="2"/>
  <c r="BC218" i="2"/>
  <c r="BB218" i="2"/>
  <c r="BQ218" i="2" s="1"/>
  <c r="BA218" i="2"/>
  <c r="BP218" i="2" s="1"/>
  <c r="AZ218" i="2"/>
  <c r="BO218" i="2" s="1"/>
  <c r="CG217" i="2"/>
  <c r="CI217" i="2" s="1"/>
  <c r="CB217" i="2"/>
  <c r="CA217" i="2"/>
  <c r="BW217" i="2"/>
  <c r="BV217" i="2"/>
  <c r="BU217" i="2"/>
  <c r="BT217" i="2"/>
  <c r="BS217" i="2"/>
  <c r="BO217" i="2"/>
  <c r="BM217" i="2"/>
  <c r="BL217" i="2"/>
  <c r="BK217" i="2"/>
  <c r="BZ217" i="2" s="1"/>
  <c r="BJ217" i="2"/>
  <c r="BY217" i="2" s="1"/>
  <c r="BI217" i="2"/>
  <c r="BX217" i="2" s="1"/>
  <c r="BH217" i="2"/>
  <c r="BG217" i="2"/>
  <c r="BF217" i="2"/>
  <c r="BE217" i="2"/>
  <c r="BD217" i="2"/>
  <c r="BC217" i="2"/>
  <c r="BR217" i="2" s="1"/>
  <c r="BB217" i="2"/>
  <c r="BQ217" i="2" s="1"/>
  <c r="BA217" i="2"/>
  <c r="BP217" i="2" s="1"/>
  <c r="AZ217" i="2"/>
  <c r="CG216" i="2"/>
  <c r="CI216" i="2" s="1"/>
  <c r="CB216" i="2"/>
  <c r="BX216" i="2"/>
  <c r="BW216" i="2"/>
  <c r="BV216" i="2"/>
  <c r="BU216" i="2"/>
  <c r="BT216" i="2"/>
  <c r="BP216" i="2"/>
  <c r="BO216" i="2"/>
  <c r="BM216" i="2"/>
  <c r="BL216" i="2"/>
  <c r="CA216" i="2" s="1"/>
  <c r="BK216" i="2"/>
  <c r="BZ216" i="2" s="1"/>
  <c r="BJ216" i="2"/>
  <c r="BY216" i="2" s="1"/>
  <c r="BI216" i="2"/>
  <c r="BH216" i="2"/>
  <c r="BG216" i="2"/>
  <c r="BF216" i="2"/>
  <c r="BE216" i="2"/>
  <c r="BD216" i="2"/>
  <c r="BS216" i="2" s="1"/>
  <c r="BC216" i="2"/>
  <c r="BR216" i="2" s="1"/>
  <c r="BB216" i="2"/>
  <c r="BQ216" i="2" s="1"/>
  <c r="BA216" i="2"/>
  <c r="AZ216" i="2"/>
  <c r="CG215" i="2"/>
  <c r="CI215" i="2" s="1"/>
  <c r="BY215" i="2"/>
  <c r="BX215" i="2"/>
  <c r="BW215" i="2"/>
  <c r="BV215" i="2"/>
  <c r="BU215" i="2"/>
  <c r="BQ215" i="2"/>
  <c r="BP215" i="2"/>
  <c r="BO215" i="2"/>
  <c r="BM215" i="2"/>
  <c r="CB215" i="2" s="1"/>
  <c r="BL215" i="2"/>
  <c r="CA215" i="2" s="1"/>
  <c r="BK215" i="2"/>
  <c r="BZ215" i="2" s="1"/>
  <c r="BJ215" i="2"/>
  <c r="BI215" i="2"/>
  <c r="BH215" i="2"/>
  <c r="BG215" i="2"/>
  <c r="BF215" i="2"/>
  <c r="BE215" i="2"/>
  <c r="BT215" i="2" s="1"/>
  <c r="BD215" i="2"/>
  <c r="BS215" i="2" s="1"/>
  <c r="BC215" i="2"/>
  <c r="BR215" i="2" s="1"/>
  <c r="BB215" i="2"/>
  <c r="BA215" i="2"/>
  <c r="AZ215" i="2"/>
  <c r="CI214" i="2"/>
  <c r="CG214" i="2"/>
  <c r="BZ214" i="2"/>
  <c r="BY214" i="2"/>
  <c r="BX214" i="2"/>
  <c r="BW214" i="2"/>
  <c r="BV214" i="2"/>
  <c r="BR214" i="2"/>
  <c r="BQ214" i="2"/>
  <c r="BP214" i="2"/>
  <c r="BO214" i="2"/>
  <c r="BM214" i="2"/>
  <c r="CB214" i="2" s="1"/>
  <c r="BL214" i="2"/>
  <c r="CA214" i="2" s="1"/>
  <c r="BK214" i="2"/>
  <c r="BJ214" i="2"/>
  <c r="BI214" i="2"/>
  <c r="BH214" i="2"/>
  <c r="BG214" i="2"/>
  <c r="BF214" i="2"/>
  <c r="BU214" i="2" s="1"/>
  <c r="CH214" i="2" s="1"/>
  <c r="CJ214" i="2" s="1"/>
  <c r="CL214" i="2" s="1"/>
  <c r="BE214" i="2"/>
  <c r="BT214" i="2" s="1"/>
  <c r="BD214" i="2"/>
  <c r="BS214" i="2" s="1"/>
  <c r="BC214" i="2"/>
  <c r="BB214" i="2"/>
  <c r="BA214" i="2"/>
  <c r="AZ214" i="2"/>
  <c r="CI213" i="2"/>
  <c r="CG213" i="2"/>
  <c r="BZ213" i="2"/>
  <c r="BY213" i="2"/>
  <c r="BX213" i="2"/>
  <c r="BW213" i="2"/>
  <c r="BR213" i="2"/>
  <c r="BQ213" i="2"/>
  <c r="BP213" i="2"/>
  <c r="BO213" i="2"/>
  <c r="BM213" i="2"/>
  <c r="CB213" i="2" s="1"/>
  <c r="BL213" i="2"/>
  <c r="CA213" i="2" s="1"/>
  <c r="BK213" i="2"/>
  <c r="BJ213" i="2"/>
  <c r="BI213" i="2"/>
  <c r="BH213" i="2"/>
  <c r="BG213" i="2"/>
  <c r="BV213" i="2" s="1"/>
  <c r="BF213" i="2"/>
  <c r="BU213" i="2" s="1"/>
  <c r="BE213" i="2"/>
  <c r="BT213" i="2" s="1"/>
  <c r="BD213" i="2"/>
  <c r="BS213" i="2" s="1"/>
  <c r="BC213" i="2"/>
  <c r="BB213" i="2"/>
  <c r="BA213" i="2"/>
  <c r="AZ213" i="2"/>
  <c r="CI212" i="2"/>
  <c r="CG212" i="2"/>
  <c r="CA212" i="2"/>
  <c r="BZ212" i="2"/>
  <c r="BY212" i="2"/>
  <c r="BX212" i="2"/>
  <c r="BS212" i="2"/>
  <c r="BR212" i="2"/>
  <c r="BQ212" i="2"/>
  <c r="BP212" i="2"/>
  <c r="BM212" i="2"/>
  <c r="CB212" i="2" s="1"/>
  <c r="BL212" i="2"/>
  <c r="BK212" i="2"/>
  <c r="BJ212" i="2"/>
  <c r="BI212" i="2"/>
  <c r="BH212" i="2"/>
  <c r="BW212" i="2" s="1"/>
  <c r="BG212" i="2"/>
  <c r="BV212" i="2" s="1"/>
  <c r="BF212" i="2"/>
  <c r="BU212" i="2" s="1"/>
  <c r="BE212" i="2"/>
  <c r="BT212" i="2" s="1"/>
  <c r="BD212" i="2"/>
  <c r="BC212" i="2"/>
  <c r="BB212" i="2"/>
  <c r="BA212" i="2"/>
  <c r="AZ212" i="2"/>
  <c r="BO212" i="2" s="1"/>
  <c r="CG211" i="2"/>
  <c r="CI211" i="2" s="1"/>
  <c r="CB211" i="2"/>
  <c r="CA211" i="2"/>
  <c r="BZ211" i="2"/>
  <c r="BY211" i="2"/>
  <c r="BU211" i="2"/>
  <c r="BT211" i="2"/>
  <c r="BS211" i="2"/>
  <c r="BR211" i="2"/>
  <c r="BQ211" i="2"/>
  <c r="BM211" i="2"/>
  <c r="BL211" i="2"/>
  <c r="BK211" i="2"/>
  <c r="BJ211" i="2"/>
  <c r="BI211" i="2"/>
  <c r="BX211" i="2" s="1"/>
  <c r="BH211" i="2"/>
  <c r="BW211" i="2" s="1"/>
  <c r="BG211" i="2"/>
  <c r="BV211" i="2" s="1"/>
  <c r="BF211" i="2"/>
  <c r="BE211" i="2"/>
  <c r="BD211" i="2"/>
  <c r="BC211" i="2"/>
  <c r="BB211" i="2"/>
  <c r="BA211" i="2"/>
  <c r="BP211" i="2" s="1"/>
  <c r="AZ211" i="2"/>
  <c r="BO211" i="2" s="1"/>
  <c r="CH211" i="2" s="1"/>
  <c r="CJ211" i="2" s="1"/>
  <c r="CL211" i="2" s="1"/>
  <c r="CG210" i="2"/>
  <c r="CI210" i="2" s="1"/>
  <c r="CB210" i="2"/>
  <c r="CA210" i="2"/>
  <c r="BZ210" i="2"/>
  <c r="BU210" i="2"/>
  <c r="BT210" i="2"/>
  <c r="BS210" i="2"/>
  <c r="BR210" i="2"/>
  <c r="BM210" i="2"/>
  <c r="BL210" i="2"/>
  <c r="BK210" i="2"/>
  <c r="BJ210" i="2"/>
  <c r="BY210" i="2" s="1"/>
  <c r="BI210" i="2"/>
  <c r="BX210" i="2" s="1"/>
  <c r="BH210" i="2"/>
  <c r="BW210" i="2" s="1"/>
  <c r="BG210" i="2"/>
  <c r="BV210" i="2" s="1"/>
  <c r="BF210" i="2"/>
  <c r="BE210" i="2"/>
  <c r="BD210" i="2"/>
  <c r="BC210" i="2"/>
  <c r="BB210" i="2"/>
  <c r="BQ210" i="2" s="1"/>
  <c r="BA210" i="2"/>
  <c r="BP210" i="2" s="1"/>
  <c r="AZ210" i="2"/>
  <c r="BO210" i="2" s="1"/>
  <c r="CG209" i="2"/>
  <c r="CI209" i="2" s="1"/>
  <c r="CB209" i="2"/>
  <c r="CA209" i="2"/>
  <c r="BV209" i="2"/>
  <c r="BU209" i="2"/>
  <c r="BT209" i="2"/>
  <c r="BS209" i="2"/>
  <c r="BM209" i="2"/>
  <c r="BL209" i="2"/>
  <c r="BK209" i="2"/>
  <c r="BZ209" i="2" s="1"/>
  <c r="BJ209" i="2"/>
  <c r="BY209" i="2" s="1"/>
  <c r="BI209" i="2"/>
  <c r="BX209" i="2" s="1"/>
  <c r="BH209" i="2"/>
  <c r="BW209" i="2" s="1"/>
  <c r="BG209" i="2"/>
  <c r="BF209" i="2"/>
  <c r="BE209" i="2"/>
  <c r="BD209" i="2"/>
  <c r="BC209" i="2"/>
  <c r="BR209" i="2" s="1"/>
  <c r="BB209" i="2"/>
  <c r="BQ209" i="2" s="1"/>
  <c r="BA209" i="2"/>
  <c r="BP209" i="2" s="1"/>
  <c r="AZ209" i="2"/>
  <c r="BO209" i="2" s="1"/>
  <c r="CG208" i="2"/>
  <c r="CI208" i="2" s="1"/>
  <c r="CB208" i="2"/>
  <c r="BW208" i="2"/>
  <c r="BV208" i="2"/>
  <c r="BU208" i="2"/>
  <c r="BT208" i="2"/>
  <c r="BO208" i="2"/>
  <c r="BM208" i="2"/>
  <c r="BL208" i="2"/>
  <c r="CA208" i="2" s="1"/>
  <c r="BK208" i="2"/>
  <c r="BZ208" i="2" s="1"/>
  <c r="BJ208" i="2"/>
  <c r="BY208" i="2" s="1"/>
  <c r="BI208" i="2"/>
  <c r="BX208" i="2" s="1"/>
  <c r="BH208" i="2"/>
  <c r="BG208" i="2"/>
  <c r="BF208" i="2"/>
  <c r="BE208" i="2"/>
  <c r="BD208" i="2"/>
  <c r="BS208" i="2" s="1"/>
  <c r="BC208" i="2"/>
  <c r="BR208" i="2" s="1"/>
  <c r="BB208" i="2"/>
  <c r="BQ208" i="2" s="1"/>
  <c r="BA208" i="2"/>
  <c r="BP208" i="2" s="1"/>
  <c r="AZ208" i="2"/>
  <c r="CG207" i="2"/>
  <c r="CI207" i="2" s="1"/>
  <c r="BX207" i="2"/>
  <c r="BW207" i="2"/>
  <c r="BV207" i="2"/>
  <c r="BU207" i="2"/>
  <c r="BP207" i="2"/>
  <c r="BO207" i="2"/>
  <c r="BM207" i="2"/>
  <c r="CB207" i="2" s="1"/>
  <c r="BL207" i="2"/>
  <c r="CA207" i="2" s="1"/>
  <c r="BK207" i="2"/>
  <c r="BZ207" i="2" s="1"/>
  <c r="BJ207" i="2"/>
  <c r="BY207" i="2" s="1"/>
  <c r="BI207" i="2"/>
  <c r="BH207" i="2"/>
  <c r="BG207" i="2"/>
  <c r="BF207" i="2"/>
  <c r="BE207" i="2"/>
  <c r="BT207" i="2" s="1"/>
  <c r="CH207" i="2" s="1"/>
  <c r="CJ207" i="2" s="1"/>
  <c r="CL207" i="2" s="1"/>
  <c r="BD207" i="2"/>
  <c r="BS207" i="2" s="1"/>
  <c r="BC207" i="2"/>
  <c r="BR207" i="2" s="1"/>
  <c r="BB207" i="2"/>
  <c r="BQ207" i="2" s="1"/>
  <c r="BA207" i="2"/>
  <c r="AZ207" i="2"/>
  <c r="CI206" i="2"/>
  <c r="CG206" i="2"/>
  <c r="BY206" i="2"/>
  <c r="BX206" i="2"/>
  <c r="BW206" i="2"/>
  <c r="BV206" i="2"/>
  <c r="BQ206" i="2"/>
  <c r="BP206" i="2"/>
  <c r="BO206" i="2"/>
  <c r="CH206" i="2" s="1"/>
  <c r="CJ206" i="2" s="1"/>
  <c r="CL206" i="2" s="1"/>
  <c r="BM206" i="2"/>
  <c r="CB206" i="2" s="1"/>
  <c r="BL206" i="2"/>
  <c r="CA206" i="2" s="1"/>
  <c r="BK206" i="2"/>
  <c r="BZ206" i="2" s="1"/>
  <c r="BJ206" i="2"/>
  <c r="BI206" i="2"/>
  <c r="BH206" i="2"/>
  <c r="BG206" i="2"/>
  <c r="BF206" i="2"/>
  <c r="BU206" i="2" s="1"/>
  <c r="BE206" i="2"/>
  <c r="BT206" i="2" s="1"/>
  <c r="BD206" i="2"/>
  <c r="BS206" i="2" s="1"/>
  <c r="BC206" i="2"/>
  <c r="BR206" i="2" s="1"/>
  <c r="BB206" i="2"/>
  <c r="BA206" i="2"/>
  <c r="AZ206" i="2"/>
  <c r="CI205" i="2"/>
  <c r="CG205" i="2"/>
  <c r="BZ205" i="2"/>
  <c r="BY205" i="2"/>
  <c r="BX205" i="2"/>
  <c r="BW205" i="2"/>
  <c r="BR205" i="2"/>
  <c r="BQ205" i="2"/>
  <c r="BP205" i="2"/>
  <c r="BO205" i="2"/>
  <c r="BM205" i="2"/>
  <c r="CB205" i="2" s="1"/>
  <c r="BL205" i="2"/>
  <c r="CA205" i="2" s="1"/>
  <c r="BK205" i="2"/>
  <c r="BJ205" i="2"/>
  <c r="BI205" i="2"/>
  <c r="BH205" i="2"/>
  <c r="BG205" i="2"/>
  <c r="BV205" i="2" s="1"/>
  <c r="BF205" i="2"/>
  <c r="BU205" i="2" s="1"/>
  <c r="BE205" i="2"/>
  <c r="BT205" i="2" s="1"/>
  <c r="BD205" i="2"/>
  <c r="BS205" i="2" s="1"/>
  <c r="BC205" i="2"/>
  <c r="BB205" i="2"/>
  <c r="BA205" i="2"/>
  <c r="AZ205" i="2"/>
  <c r="CI204" i="2"/>
  <c r="CG204" i="2"/>
  <c r="CA204" i="2"/>
  <c r="BY204" i="2"/>
  <c r="BX204" i="2"/>
  <c r="BS204" i="2"/>
  <c r="BQ204" i="2"/>
  <c r="BP204" i="2"/>
  <c r="BM204" i="2"/>
  <c r="CB204" i="2" s="1"/>
  <c r="BL204" i="2"/>
  <c r="BK204" i="2"/>
  <c r="BZ204" i="2" s="1"/>
  <c r="BJ204" i="2"/>
  <c r="BI204" i="2"/>
  <c r="BH204" i="2"/>
  <c r="BW204" i="2" s="1"/>
  <c r="BG204" i="2"/>
  <c r="BV204" i="2" s="1"/>
  <c r="BF204" i="2"/>
  <c r="BU204" i="2" s="1"/>
  <c r="BE204" i="2"/>
  <c r="BT204" i="2" s="1"/>
  <c r="BD204" i="2"/>
  <c r="BC204" i="2"/>
  <c r="BR204" i="2" s="1"/>
  <c r="BB204" i="2"/>
  <c r="BA204" i="2"/>
  <c r="AZ204" i="2"/>
  <c r="BO204" i="2" s="1"/>
  <c r="CG203" i="2"/>
  <c r="CI203" i="2" s="1"/>
  <c r="CB203" i="2"/>
  <c r="BZ203" i="2"/>
  <c r="BY203" i="2"/>
  <c r="BU203" i="2"/>
  <c r="BT203" i="2"/>
  <c r="BR203" i="2"/>
  <c r="BQ203" i="2"/>
  <c r="BM203" i="2"/>
  <c r="BL203" i="2"/>
  <c r="CA203" i="2" s="1"/>
  <c r="BK203" i="2"/>
  <c r="BJ203" i="2"/>
  <c r="BI203" i="2"/>
  <c r="BX203" i="2" s="1"/>
  <c r="BH203" i="2"/>
  <c r="BW203" i="2" s="1"/>
  <c r="BG203" i="2"/>
  <c r="BV203" i="2" s="1"/>
  <c r="BF203" i="2"/>
  <c r="BE203" i="2"/>
  <c r="BD203" i="2"/>
  <c r="BS203" i="2" s="1"/>
  <c r="BC203" i="2"/>
  <c r="BB203" i="2"/>
  <c r="BA203" i="2"/>
  <c r="BP203" i="2" s="1"/>
  <c r="AZ203" i="2"/>
  <c r="BO203" i="2" s="1"/>
  <c r="CG202" i="2"/>
  <c r="CI202" i="2" s="1"/>
  <c r="CA202" i="2"/>
  <c r="BZ202" i="2"/>
  <c r="BV202" i="2"/>
  <c r="BU202" i="2"/>
  <c r="BS202" i="2"/>
  <c r="BR202" i="2"/>
  <c r="BM202" i="2"/>
  <c r="CB202" i="2" s="1"/>
  <c r="BL202" i="2"/>
  <c r="BK202" i="2"/>
  <c r="BJ202" i="2"/>
  <c r="BY202" i="2" s="1"/>
  <c r="BI202" i="2"/>
  <c r="BX202" i="2" s="1"/>
  <c r="BH202" i="2"/>
  <c r="BW202" i="2" s="1"/>
  <c r="BG202" i="2"/>
  <c r="BF202" i="2"/>
  <c r="BE202" i="2"/>
  <c r="BT202" i="2" s="1"/>
  <c r="BD202" i="2"/>
  <c r="BC202" i="2"/>
  <c r="BB202" i="2"/>
  <c r="BQ202" i="2" s="1"/>
  <c r="BA202" i="2"/>
  <c r="BP202" i="2" s="1"/>
  <c r="AZ202" i="2"/>
  <c r="BO202" i="2" s="1"/>
  <c r="CI201" i="2"/>
  <c r="CG201" i="2"/>
  <c r="CB201" i="2"/>
  <c r="CA201" i="2"/>
  <c r="BW201" i="2"/>
  <c r="BV201" i="2"/>
  <c r="BT201" i="2"/>
  <c r="BS201" i="2"/>
  <c r="BO201" i="2"/>
  <c r="BM201" i="2"/>
  <c r="BL201" i="2"/>
  <c r="BK201" i="2"/>
  <c r="BZ201" i="2" s="1"/>
  <c r="BJ201" i="2"/>
  <c r="BY201" i="2" s="1"/>
  <c r="BI201" i="2"/>
  <c r="BX201" i="2" s="1"/>
  <c r="BH201" i="2"/>
  <c r="BG201" i="2"/>
  <c r="BF201" i="2"/>
  <c r="BU201" i="2" s="1"/>
  <c r="BE201" i="2"/>
  <c r="BD201" i="2"/>
  <c r="BC201" i="2"/>
  <c r="BR201" i="2" s="1"/>
  <c r="BB201" i="2"/>
  <c r="BQ201" i="2" s="1"/>
  <c r="BA201" i="2"/>
  <c r="BP201" i="2" s="1"/>
  <c r="AZ201" i="2"/>
  <c r="CG200" i="2"/>
  <c r="CI200" i="2" s="1"/>
  <c r="CB200" i="2"/>
  <c r="BX200" i="2"/>
  <c r="BW200" i="2"/>
  <c r="BU200" i="2"/>
  <c r="BT200" i="2"/>
  <c r="BP200" i="2"/>
  <c r="BO200" i="2"/>
  <c r="BM200" i="2"/>
  <c r="BL200" i="2"/>
  <c r="CA200" i="2" s="1"/>
  <c r="BK200" i="2"/>
  <c r="BZ200" i="2" s="1"/>
  <c r="BJ200" i="2"/>
  <c r="BY200" i="2" s="1"/>
  <c r="BI200" i="2"/>
  <c r="BH200" i="2"/>
  <c r="BG200" i="2"/>
  <c r="BV200" i="2" s="1"/>
  <c r="BF200" i="2"/>
  <c r="BE200" i="2"/>
  <c r="BD200" i="2"/>
  <c r="BS200" i="2" s="1"/>
  <c r="BC200" i="2"/>
  <c r="BR200" i="2" s="1"/>
  <c r="BB200" i="2"/>
  <c r="BQ200" i="2" s="1"/>
  <c r="BA200" i="2"/>
  <c r="AZ200" i="2"/>
  <c r="CG199" i="2"/>
  <c r="CI199" i="2" s="1"/>
  <c r="BY199" i="2"/>
  <c r="BX199" i="2"/>
  <c r="BV199" i="2"/>
  <c r="BU199" i="2"/>
  <c r="BQ199" i="2"/>
  <c r="BP199" i="2"/>
  <c r="BM199" i="2"/>
  <c r="CB199" i="2" s="1"/>
  <c r="BL199" i="2"/>
  <c r="CA199" i="2" s="1"/>
  <c r="BK199" i="2"/>
  <c r="BZ199" i="2" s="1"/>
  <c r="BJ199" i="2"/>
  <c r="BI199" i="2"/>
  <c r="BH199" i="2"/>
  <c r="BW199" i="2" s="1"/>
  <c r="BG199" i="2"/>
  <c r="BF199" i="2"/>
  <c r="BE199" i="2"/>
  <c r="BT199" i="2" s="1"/>
  <c r="BD199" i="2"/>
  <c r="BS199" i="2" s="1"/>
  <c r="BC199" i="2"/>
  <c r="BR199" i="2" s="1"/>
  <c r="BB199" i="2"/>
  <c r="BA199" i="2"/>
  <c r="AZ199" i="2"/>
  <c r="BO199" i="2" s="1"/>
  <c r="CH199" i="2" s="1"/>
  <c r="CJ199" i="2" s="1"/>
  <c r="CL199" i="2" s="1"/>
  <c r="CI198" i="2"/>
  <c r="CG198" i="2"/>
  <c r="BZ198" i="2"/>
  <c r="BY198" i="2"/>
  <c r="BW198" i="2"/>
  <c r="BV198" i="2"/>
  <c r="BR198" i="2"/>
  <c r="BQ198" i="2"/>
  <c r="BO198" i="2"/>
  <c r="CH198" i="2" s="1"/>
  <c r="CJ198" i="2" s="1"/>
  <c r="CL198" i="2" s="1"/>
  <c r="BM198" i="2"/>
  <c r="CB198" i="2" s="1"/>
  <c r="BL198" i="2"/>
  <c r="CA198" i="2" s="1"/>
  <c r="BK198" i="2"/>
  <c r="BJ198" i="2"/>
  <c r="BI198" i="2"/>
  <c r="BX198" i="2" s="1"/>
  <c r="BH198" i="2"/>
  <c r="BG198" i="2"/>
  <c r="BF198" i="2"/>
  <c r="BU198" i="2" s="1"/>
  <c r="BE198" i="2"/>
  <c r="BT198" i="2" s="1"/>
  <c r="BD198" i="2"/>
  <c r="BS198" i="2" s="1"/>
  <c r="BC198" i="2"/>
  <c r="BB198" i="2"/>
  <c r="BA198" i="2"/>
  <c r="BP198" i="2" s="1"/>
  <c r="AZ198" i="2"/>
  <c r="CI197" i="2"/>
  <c r="CG197" i="2"/>
  <c r="CA197" i="2"/>
  <c r="BZ197" i="2"/>
  <c r="BX197" i="2"/>
  <c r="BW197" i="2"/>
  <c r="BS197" i="2"/>
  <c r="BR197" i="2"/>
  <c r="BP197" i="2"/>
  <c r="BO197" i="2"/>
  <c r="BM197" i="2"/>
  <c r="CB197" i="2" s="1"/>
  <c r="BL197" i="2"/>
  <c r="BK197" i="2"/>
  <c r="BJ197" i="2"/>
  <c r="BY197" i="2" s="1"/>
  <c r="BI197" i="2"/>
  <c r="BH197" i="2"/>
  <c r="BG197" i="2"/>
  <c r="BV197" i="2" s="1"/>
  <c r="BF197" i="2"/>
  <c r="BU197" i="2" s="1"/>
  <c r="BE197" i="2"/>
  <c r="BT197" i="2" s="1"/>
  <c r="BD197" i="2"/>
  <c r="BC197" i="2"/>
  <c r="BB197" i="2"/>
  <c r="BQ197" i="2" s="1"/>
  <c r="BA197" i="2"/>
  <c r="AZ197" i="2"/>
  <c r="CI196" i="2"/>
  <c r="CG196" i="2"/>
  <c r="CB196" i="2"/>
  <c r="CA196" i="2"/>
  <c r="BY196" i="2"/>
  <c r="BX196" i="2"/>
  <c r="BT196" i="2"/>
  <c r="BS196" i="2"/>
  <c r="BQ196" i="2"/>
  <c r="BP196" i="2"/>
  <c r="BM196" i="2"/>
  <c r="BL196" i="2"/>
  <c r="BK196" i="2"/>
  <c r="BZ196" i="2" s="1"/>
  <c r="BJ196" i="2"/>
  <c r="BI196" i="2"/>
  <c r="BH196" i="2"/>
  <c r="BW196" i="2" s="1"/>
  <c r="BG196" i="2"/>
  <c r="BV196" i="2" s="1"/>
  <c r="BF196" i="2"/>
  <c r="BU196" i="2" s="1"/>
  <c r="BE196" i="2"/>
  <c r="BD196" i="2"/>
  <c r="BC196" i="2"/>
  <c r="BR196" i="2" s="1"/>
  <c r="BB196" i="2"/>
  <c r="BA196" i="2"/>
  <c r="AZ196" i="2"/>
  <c r="BO196" i="2" s="1"/>
  <c r="CG195" i="2"/>
  <c r="CI195" i="2" s="1"/>
  <c r="CB195" i="2"/>
  <c r="BZ195" i="2"/>
  <c r="BY195" i="2"/>
  <c r="BU195" i="2"/>
  <c r="BT195" i="2"/>
  <c r="BR195" i="2"/>
  <c r="BQ195" i="2"/>
  <c r="BM195" i="2"/>
  <c r="BL195" i="2"/>
  <c r="CA195" i="2" s="1"/>
  <c r="BK195" i="2"/>
  <c r="BJ195" i="2"/>
  <c r="BI195" i="2"/>
  <c r="BX195" i="2" s="1"/>
  <c r="BH195" i="2"/>
  <c r="BW195" i="2" s="1"/>
  <c r="BG195" i="2"/>
  <c r="BV195" i="2" s="1"/>
  <c r="BF195" i="2"/>
  <c r="BE195" i="2"/>
  <c r="BD195" i="2"/>
  <c r="BS195" i="2" s="1"/>
  <c r="BC195" i="2"/>
  <c r="BB195" i="2"/>
  <c r="BA195" i="2"/>
  <c r="BP195" i="2" s="1"/>
  <c r="AZ195" i="2"/>
  <c r="BO195" i="2" s="1"/>
  <c r="CH195" i="2" s="1"/>
  <c r="CJ195" i="2" s="1"/>
  <c r="CL195" i="2" s="1"/>
  <c r="CG194" i="2"/>
  <c r="CI194" i="2" s="1"/>
  <c r="CA194" i="2"/>
  <c r="BZ194" i="2"/>
  <c r="BV194" i="2"/>
  <c r="BU194" i="2"/>
  <c r="BS194" i="2"/>
  <c r="BR194" i="2"/>
  <c r="BM194" i="2"/>
  <c r="CB194" i="2" s="1"/>
  <c r="BL194" i="2"/>
  <c r="BK194" i="2"/>
  <c r="BJ194" i="2"/>
  <c r="BY194" i="2" s="1"/>
  <c r="BI194" i="2"/>
  <c r="BX194" i="2" s="1"/>
  <c r="BH194" i="2"/>
  <c r="BW194" i="2" s="1"/>
  <c r="BG194" i="2"/>
  <c r="BF194" i="2"/>
  <c r="BE194" i="2"/>
  <c r="BT194" i="2" s="1"/>
  <c r="BD194" i="2"/>
  <c r="BC194" i="2"/>
  <c r="BB194" i="2"/>
  <c r="BQ194" i="2" s="1"/>
  <c r="BA194" i="2"/>
  <c r="BP194" i="2" s="1"/>
  <c r="AZ194" i="2"/>
  <c r="BO194" i="2" s="1"/>
  <c r="CI193" i="2"/>
  <c r="CG193" i="2"/>
  <c r="CB193" i="2"/>
  <c r="CA193" i="2"/>
  <c r="BW193" i="2"/>
  <c r="BV193" i="2"/>
  <c r="BS193" i="2"/>
  <c r="BO193" i="2"/>
  <c r="BM193" i="2"/>
  <c r="BL193" i="2"/>
  <c r="BK193" i="2"/>
  <c r="BZ193" i="2" s="1"/>
  <c r="BJ193" i="2"/>
  <c r="BY193" i="2" s="1"/>
  <c r="BI193" i="2"/>
  <c r="BX193" i="2" s="1"/>
  <c r="BH193" i="2"/>
  <c r="BG193" i="2"/>
  <c r="BF193" i="2"/>
  <c r="BU193" i="2" s="1"/>
  <c r="BE193" i="2"/>
  <c r="BT193" i="2" s="1"/>
  <c r="BD193" i="2"/>
  <c r="BC193" i="2"/>
  <c r="BR193" i="2" s="1"/>
  <c r="BB193" i="2"/>
  <c r="BQ193" i="2" s="1"/>
  <c r="BA193" i="2"/>
  <c r="BP193" i="2" s="1"/>
  <c r="AZ193" i="2"/>
  <c r="CG192" i="2"/>
  <c r="CI192" i="2" s="1"/>
  <c r="CB192" i="2"/>
  <c r="BX192" i="2"/>
  <c r="BW192" i="2"/>
  <c r="BT192" i="2"/>
  <c r="BP192" i="2"/>
  <c r="BO192" i="2"/>
  <c r="BM192" i="2"/>
  <c r="BL192" i="2"/>
  <c r="CA192" i="2" s="1"/>
  <c r="BK192" i="2"/>
  <c r="BZ192" i="2" s="1"/>
  <c r="BJ192" i="2"/>
  <c r="BY192" i="2" s="1"/>
  <c r="BI192" i="2"/>
  <c r="BH192" i="2"/>
  <c r="BG192" i="2"/>
  <c r="BV192" i="2" s="1"/>
  <c r="BF192" i="2"/>
  <c r="BU192" i="2" s="1"/>
  <c r="BE192" i="2"/>
  <c r="BD192" i="2"/>
  <c r="BS192" i="2" s="1"/>
  <c r="BC192" i="2"/>
  <c r="BR192" i="2" s="1"/>
  <c r="BB192" i="2"/>
  <c r="BQ192" i="2" s="1"/>
  <c r="BA192" i="2"/>
  <c r="AZ192" i="2"/>
  <c r="CG191" i="2"/>
  <c r="CI191" i="2" s="1"/>
  <c r="BY191" i="2"/>
  <c r="BX191" i="2"/>
  <c r="BU191" i="2"/>
  <c r="BQ191" i="2"/>
  <c r="BP191" i="2"/>
  <c r="BM191" i="2"/>
  <c r="CB191" i="2" s="1"/>
  <c r="BL191" i="2"/>
  <c r="CA191" i="2" s="1"/>
  <c r="BK191" i="2"/>
  <c r="BZ191" i="2" s="1"/>
  <c r="BJ191" i="2"/>
  <c r="BI191" i="2"/>
  <c r="BH191" i="2"/>
  <c r="BW191" i="2" s="1"/>
  <c r="BG191" i="2"/>
  <c r="BV191" i="2" s="1"/>
  <c r="BF191" i="2"/>
  <c r="BE191" i="2"/>
  <c r="BT191" i="2" s="1"/>
  <c r="BD191" i="2"/>
  <c r="BS191" i="2" s="1"/>
  <c r="BC191" i="2"/>
  <c r="BR191" i="2" s="1"/>
  <c r="BB191" i="2"/>
  <c r="BA191" i="2"/>
  <c r="AZ191" i="2"/>
  <c r="BO191" i="2" s="1"/>
  <c r="CG190" i="2"/>
  <c r="CI190" i="2" s="1"/>
  <c r="BZ190" i="2"/>
  <c r="BY190" i="2"/>
  <c r="BV190" i="2"/>
  <c r="BR190" i="2"/>
  <c r="BQ190" i="2"/>
  <c r="BO190" i="2"/>
  <c r="BM190" i="2"/>
  <c r="CB190" i="2" s="1"/>
  <c r="BL190" i="2"/>
  <c r="CA190" i="2" s="1"/>
  <c r="BK190" i="2"/>
  <c r="BJ190" i="2"/>
  <c r="BI190" i="2"/>
  <c r="BX190" i="2" s="1"/>
  <c r="BH190" i="2"/>
  <c r="BW190" i="2" s="1"/>
  <c r="BG190" i="2"/>
  <c r="BF190" i="2"/>
  <c r="BU190" i="2" s="1"/>
  <c r="BE190" i="2"/>
  <c r="BT190" i="2" s="1"/>
  <c r="BD190" i="2"/>
  <c r="BS190" i="2" s="1"/>
  <c r="BC190" i="2"/>
  <c r="BB190" i="2"/>
  <c r="BA190" i="2"/>
  <c r="BP190" i="2" s="1"/>
  <c r="AZ190" i="2"/>
  <c r="CI189" i="2"/>
  <c r="CG189" i="2"/>
  <c r="CA189" i="2"/>
  <c r="BZ189" i="2"/>
  <c r="BW189" i="2"/>
  <c r="BV189" i="2"/>
  <c r="BS189" i="2"/>
  <c r="BR189" i="2"/>
  <c r="BO189" i="2"/>
  <c r="BM189" i="2"/>
  <c r="CB189" i="2" s="1"/>
  <c r="BL189" i="2"/>
  <c r="BK189" i="2"/>
  <c r="BJ189" i="2"/>
  <c r="BY189" i="2" s="1"/>
  <c r="BI189" i="2"/>
  <c r="BX189" i="2" s="1"/>
  <c r="BH189" i="2"/>
  <c r="BG189" i="2"/>
  <c r="BF189" i="2"/>
  <c r="BU189" i="2" s="1"/>
  <c r="BE189" i="2"/>
  <c r="BT189" i="2" s="1"/>
  <c r="BD189" i="2"/>
  <c r="BC189" i="2"/>
  <c r="BB189" i="2"/>
  <c r="BQ189" i="2" s="1"/>
  <c r="BA189" i="2"/>
  <c r="BP189" i="2" s="1"/>
  <c r="CH189" i="2" s="1"/>
  <c r="CJ189" i="2" s="1"/>
  <c r="CL189" i="2" s="1"/>
  <c r="AZ189" i="2"/>
  <c r="CI188" i="2"/>
  <c r="CG188" i="2"/>
  <c r="CB188" i="2"/>
  <c r="CA188" i="2"/>
  <c r="BY188" i="2"/>
  <c r="BX188" i="2"/>
  <c r="BT188" i="2"/>
  <c r="BP188" i="2"/>
  <c r="BO188" i="2"/>
  <c r="BM188" i="2"/>
  <c r="BL188" i="2"/>
  <c r="BK188" i="2"/>
  <c r="BZ188" i="2" s="1"/>
  <c r="BJ188" i="2"/>
  <c r="BI188" i="2"/>
  <c r="BH188" i="2"/>
  <c r="BW188" i="2" s="1"/>
  <c r="BG188" i="2"/>
  <c r="BV188" i="2" s="1"/>
  <c r="BF188" i="2"/>
  <c r="BU188" i="2" s="1"/>
  <c r="BE188" i="2"/>
  <c r="BD188" i="2"/>
  <c r="BS188" i="2" s="1"/>
  <c r="BC188" i="2"/>
  <c r="BR188" i="2" s="1"/>
  <c r="BB188" i="2"/>
  <c r="BQ188" i="2" s="1"/>
  <c r="BA188" i="2"/>
  <c r="AZ188" i="2"/>
  <c r="CG187" i="2"/>
  <c r="CI187" i="2" s="1"/>
  <c r="BY187" i="2"/>
  <c r="BV187" i="2"/>
  <c r="BU187" i="2"/>
  <c r="BT187" i="2"/>
  <c r="BQ187" i="2"/>
  <c r="BM187" i="2"/>
  <c r="CB187" i="2" s="1"/>
  <c r="BL187" i="2"/>
  <c r="CA187" i="2" s="1"/>
  <c r="BK187" i="2"/>
  <c r="BZ187" i="2" s="1"/>
  <c r="BJ187" i="2"/>
  <c r="BI187" i="2"/>
  <c r="BX187" i="2" s="1"/>
  <c r="BH187" i="2"/>
  <c r="BW187" i="2" s="1"/>
  <c r="BG187" i="2"/>
  <c r="BF187" i="2"/>
  <c r="BE187" i="2"/>
  <c r="BD187" i="2"/>
  <c r="BS187" i="2" s="1"/>
  <c r="BC187" i="2"/>
  <c r="BR187" i="2" s="1"/>
  <c r="BB187" i="2"/>
  <c r="BA187" i="2"/>
  <c r="BP187" i="2" s="1"/>
  <c r="AZ187" i="2"/>
  <c r="BO187" i="2" s="1"/>
  <c r="CI186" i="2"/>
  <c r="CG186" i="2"/>
  <c r="BZ186" i="2"/>
  <c r="BY186" i="2"/>
  <c r="BW186" i="2"/>
  <c r="BV186" i="2"/>
  <c r="BR186" i="2"/>
  <c r="BQ186" i="2"/>
  <c r="BO186" i="2"/>
  <c r="BM186" i="2"/>
  <c r="CB186" i="2" s="1"/>
  <c r="BL186" i="2"/>
  <c r="CA186" i="2" s="1"/>
  <c r="BK186" i="2"/>
  <c r="BJ186" i="2"/>
  <c r="BI186" i="2"/>
  <c r="BX186" i="2" s="1"/>
  <c r="BH186" i="2"/>
  <c r="BG186" i="2"/>
  <c r="BF186" i="2"/>
  <c r="BU186" i="2" s="1"/>
  <c r="BE186" i="2"/>
  <c r="BT186" i="2" s="1"/>
  <c r="BD186" i="2"/>
  <c r="BS186" i="2" s="1"/>
  <c r="BC186" i="2"/>
  <c r="BB186" i="2"/>
  <c r="BA186" i="2"/>
  <c r="BP186" i="2" s="1"/>
  <c r="AZ186" i="2"/>
  <c r="CI185" i="2"/>
  <c r="CG185" i="2"/>
  <c r="CB185" i="2"/>
  <c r="CA185" i="2"/>
  <c r="BW185" i="2"/>
  <c r="BV185" i="2"/>
  <c r="BT185" i="2"/>
  <c r="BS185" i="2"/>
  <c r="BO185" i="2"/>
  <c r="BM185" i="2"/>
  <c r="BL185" i="2"/>
  <c r="BK185" i="2"/>
  <c r="BZ185" i="2" s="1"/>
  <c r="BJ185" i="2"/>
  <c r="BY185" i="2" s="1"/>
  <c r="BI185" i="2"/>
  <c r="BX185" i="2" s="1"/>
  <c r="BH185" i="2"/>
  <c r="BG185" i="2"/>
  <c r="BF185" i="2"/>
  <c r="BU185" i="2" s="1"/>
  <c r="BE185" i="2"/>
  <c r="BD185" i="2"/>
  <c r="BC185" i="2"/>
  <c r="BR185" i="2" s="1"/>
  <c r="BB185" i="2"/>
  <c r="BQ185" i="2" s="1"/>
  <c r="BA185" i="2"/>
  <c r="BP185" i="2" s="1"/>
  <c r="AZ185" i="2"/>
  <c r="CI184" i="2"/>
  <c r="CG184" i="2"/>
  <c r="CB184" i="2"/>
  <c r="CA184" i="2"/>
  <c r="BY184" i="2"/>
  <c r="BX184" i="2"/>
  <c r="BT184" i="2"/>
  <c r="BS184" i="2"/>
  <c r="BQ184" i="2"/>
  <c r="BP184" i="2"/>
  <c r="BO184" i="2"/>
  <c r="BM184" i="2"/>
  <c r="BL184" i="2"/>
  <c r="BK184" i="2"/>
  <c r="BZ184" i="2" s="1"/>
  <c r="BJ184" i="2"/>
  <c r="BI184" i="2"/>
  <c r="BH184" i="2"/>
  <c r="BW184" i="2" s="1"/>
  <c r="BG184" i="2"/>
  <c r="BV184" i="2" s="1"/>
  <c r="BF184" i="2"/>
  <c r="BU184" i="2" s="1"/>
  <c r="BE184" i="2"/>
  <c r="BD184" i="2"/>
  <c r="BC184" i="2"/>
  <c r="BR184" i="2" s="1"/>
  <c r="BB184" i="2"/>
  <c r="BA184" i="2"/>
  <c r="AZ184" i="2"/>
  <c r="CG183" i="2"/>
  <c r="CI183" i="2" s="1"/>
  <c r="CB183" i="2"/>
  <c r="BY183" i="2"/>
  <c r="BX183" i="2"/>
  <c r="BV183" i="2"/>
  <c r="BU183" i="2"/>
  <c r="BT183" i="2"/>
  <c r="BQ183" i="2"/>
  <c r="BM183" i="2"/>
  <c r="BL183" i="2"/>
  <c r="CA183" i="2" s="1"/>
  <c r="BK183" i="2"/>
  <c r="BZ183" i="2" s="1"/>
  <c r="BJ183" i="2"/>
  <c r="BI183" i="2"/>
  <c r="BH183" i="2"/>
  <c r="BW183" i="2" s="1"/>
  <c r="BG183" i="2"/>
  <c r="BF183" i="2"/>
  <c r="BE183" i="2"/>
  <c r="BD183" i="2"/>
  <c r="BS183" i="2" s="1"/>
  <c r="BC183" i="2"/>
  <c r="BR183" i="2" s="1"/>
  <c r="BB183" i="2"/>
  <c r="BA183" i="2"/>
  <c r="BP183" i="2" s="1"/>
  <c r="CH183" i="2" s="1"/>
  <c r="CJ183" i="2" s="1"/>
  <c r="CL183" i="2" s="1"/>
  <c r="AZ183" i="2"/>
  <c r="BO183" i="2" s="1"/>
  <c r="CG182" i="2"/>
  <c r="CI182" i="2" s="1"/>
  <c r="CA182" i="2"/>
  <c r="BZ182" i="2"/>
  <c r="BY182" i="2"/>
  <c r="BV182" i="2"/>
  <c r="BR182" i="2"/>
  <c r="BQ182" i="2"/>
  <c r="BO182" i="2"/>
  <c r="BM182" i="2"/>
  <c r="CB182" i="2" s="1"/>
  <c r="BL182" i="2"/>
  <c r="BK182" i="2"/>
  <c r="BJ182" i="2"/>
  <c r="BI182" i="2"/>
  <c r="BX182" i="2" s="1"/>
  <c r="BH182" i="2"/>
  <c r="BW182" i="2" s="1"/>
  <c r="BG182" i="2"/>
  <c r="BF182" i="2"/>
  <c r="BU182" i="2" s="1"/>
  <c r="BE182" i="2"/>
  <c r="BT182" i="2" s="1"/>
  <c r="BD182" i="2"/>
  <c r="BS182" i="2" s="1"/>
  <c r="BC182" i="2"/>
  <c r="BB182" i="2"/>
  <c r="BA182" i="2"/>
  <c r="BP182" i="2" s="1"/>
  <c r="AZ182" i="2"/>
  <c r="CI181" i="2"/>
  <c r="CG181" i="2"/>
  <c r="BX181" i="2"/>
  <c r="BW181" i="2"/>
  <c r="BV181" i="2"/>
  <c r="BP181" i="2"/>
  <c r="BM181" i="2"/>
  <c r="CB181" i="2" s="1"/>
  <c r="BL181" i="2"/>
  <c r="CA181" i="2" s="1"/>
  <c r="BK181" i="2"/>
  <c r="BZ181" i="2" s="1"/>
  <c r="BJ181" i="2"/>
  <c r="BY181" i="2" s="1"/>
  <c r="BI181" i="2"/>
  <c r="BH181" i="2"/>
  <c r="BG181" i="2"/>
  <c r="BF181" i="2"/>
  <c r="BU181" i="2" s="1"/>
  <c r="BE181" i="2"/>
  <c r="BT181" i="2" s="1"/>
  <c r="BD181" i="2"/>
  <c r="BS181" i="2" s="1"/>
  <c r="BC181" i="2"/>
  <c r="BR181" i="2" s="1"/>
  <c r="BB181" i="2"/>
  <c r="BQ181" i="2" s="1"/>
  <c r="BA181" i="2"/>
  <c r="AZ181" i="2"/>
  <c r="BO181" i="2" s="1"/>
  <c r="CG180" i="2"/>
  <c r="CI180" i="2" s="1"/>
  <c r="BY180" i="2"/>
  <c r="BW180" i="2"/>
  <c r="BV180" i="2"/>
  <c r="BU180" i="2"/>
  <c r="BQ180" i="2"/>
  <c r="BO180" i="2"/>
  <c r="BM180" i="2"/>
  <c r="CB180" i="2" s="1"/>
  <c r="BL180" i="2"/>
  <c r="CA180" i="2" s="1"/>
  <c r="BK180" i="2"/>
  <c r="BZ180" i="2" s="1"/>
  <c r="BJ180" i="2"/>
  <c r="BI180" i="2"/>
  <c r="BX180" i="2" s="1"/>
  <c r="BH180" i="2"/>
  <c r="BG180" i="2"/>
  <c r="BF180" i="2"/>
  <c r="BE180" i="2"/>
  <c r="BT180" i="2" s="1"/>
  <c r="BD180" i="2"/>
  <c r="BS180" i="2" s="1"/>
  <c r="BC180" i="2"/>
  <c r="BR180" i="2" s="1"/>
  <c r="BB180" i="2"/>
  <c r="BA180" i="2"/>
  <c r="BP180" i="2" s="1"/>
  <c r="AZ180" i="2"/>
  <c r="CI179" i="2"/>
  <c r="CG179" i="2"/>
  <c r="BZ179" i="2"/>
  <c r="BX179" i="2"/>
  <c r="BW179" i="2"/>
  <c r="BV179" i="2"/>
  <c r="BR179" i="2"/>
  <c r="BP179" i="2"/>
  <c r="BO179" i="2"/>
  <c r="BM179" i="2"/>
  <c r="CB179" i="2" s="1"/>
  <c r="BL179" i="2"/>
  <c r="CA179" i="2" s="1"/>
  <c r="BK179" i="2"/>
  <c r="BJ179" i="2"/>
  <c r="BY179" i="2" s="1"/>
  <c r="BI179" i="2"/>
  <c r="BH179" i="2"/>
  <c r="BG179" i="2"/>
  <c r="BF179" i="2"/>
  <c r="BU179" i="2" s="1"/>
  <c r="BE179" i="2"/>
  <c r="BT179" i="2" s="1"/>
  <c r="BD179" i="2"/>
  <c r="BS179" i="2" s="1"/>
  <c r="BC179" i="2"/>
  <c r="BB179" i="2"/>
  <c r="BQ179" i="2" s="1"/>
  <c r="CH179" i="2" s="1"/>
  <c r="CJ179" i="2" s="1"/>
  <c r="CL179" i="2" s="1"/>
  <c r="BA179" i="2"/>
  <c r="AZ179" i="2"/>
  <c r="CI178" i="2"/>
  <c r="CG178" i="2"/>
  <c r="CA178" i="2"/>
  <c r="BY178" i="2"/>
  <c r="BX178" i="2"/>
  <c r="BW178" i="2"/>
  <c r="BS178" i="2"/>
  <c r="BQ178" i="2"/>
  <c r="BP178" i="2"/>
  <c r="BO178" i="2"/>
  <c r="BM178" i="2"/>
  <c r="CB178" i="2" s="1"/>
  <c r="BL178" i="2"/>
  <c r="BK178" i="2"/>
  <c r="BZ178" i="2" s="1"/>
  <c r="BJ178" i="2"/>
  <c r="BI178" i="2"/>
  <c r="BH178" i="2"/>
  <c r="BG178" i="2"/>
  <c r="BV178" i="2" s="1"/>
  <c r="BF178" i="2"/>
  <c r="BU178" i="2" s="1"/>
  <c r="BE178" i="2"/>
  <c r="BT178" i="2" s="1"/>
  <c r="BD178" i="2"/>
  <c r="BC178" i="2"/>
  <c r="BR178" i="2" s="1"/>
  <c r="BB178" i="2"/>
  <c r="BA178" i="2"/>
  <c r="AZ178" i="2"/>
  <c r="CI177" i="2"/>
  <c r="CG177" i="2"/>
  <c r="CB177" i="2"/>
  <c r="BZ177" i="2"/>
  <c r="BY177" i="2"/>
  <c r="BX177" i="2"/>
  <c r="BT177" i="2"/>
  <c r="BR177" i="2"/>
  <c r="BQ177" i="2"/>
  <c r="BP177" i="2"/>
  <c r="BM177" i="2"/>
  <c r="BL177" i="2"/>
  <c r="CA177" i="2" s="1"/>
  <c r="BK177" i="2"/>
  <c r="BJ177" i="2"/>
  <c r="BI177" i="2"/>
  <c r="BH177" i="2"/>
  <c r="BW177" i="2" s="1"/>
  <c r="BG177" i="2"/>
  <c r="BV177" i="2" s="1"/>
  <c r="BF177" i="2"/>
  <c r="BU177" i="2" s="1"/>
  <c r="BE177" i="2"/>
  <c r="BD177" i="2"/>
  <c r="BS177" i="2" s="1"/>
  <c r="BC177" i="2"/>
  <c r="BB177" i="2"/>
  <c r="BA177" i="2"/>
  <c r="AZ177" i="2"/>
  <c r="BO177" i="2" s="1"/>
  <c r="CG176" i="2"/>
  <c r="CI176" i="2" s="1"/>
  <c r="CA176" i="2"/>
  <c r="BZ176" i="2"/>
  <c r="BY176" i="2"/>
  <c r="BU176" i="2"/>
  <c r="BS176" i="2"/>
  <c r="BR176" i="2"/>
  <c r="BQ176" i="2"/>
  <c r="BM176" i="2"/>
  <c r="CB176" i="2" s="1"/>
  <c r="BL176" i="2"/>
  <c r="BK176" i="2"/>
  <c r="BJ176" i="2"/>
  <c r="BI176" i="2"/>
  <c r="BX176" i="2" s="1"/>
  <c r="BH176" i="2"/>
  <c r="BW176" i="2" s="1"/>
  <c r="BG176" i="2"/>
  <c r="BV176" i="2" s="1"/>
  <c r="BF176" i="2"/>
  <c r="BE176" i="2"/>
  <c r="BT176" i="2" s="1"/>
  <c r="BD176" i="2"/>
  <c r="BC176" i="2"/>
  <c r="BB176" i="2"/>
  <c r="BA176" i="2"/>
  <c r="BP176" i="2" s="1"/>
  <c r="AZ176" i="2"/>
  <c r="BO176" i="2" s="1"/>
  <c r="CI175" i="2"/>
  <c r="CG175" i="2"/>
  <c r="CB175" i="2"/>
  <c r="CA175" i="2"/>
  <c r="BZ175" i="2"/>
  <c r="BV175" i="2"/>
  <c r="BT175" i="2"/>
  <c r="BS175" i="2"/>
  <c r="BR175" i="2"/>
  <c r="BM175" i="2"/>
  <c r="BL175" i="2"/>
  <c r="BK175" i="2"/>
  <c r="BJ175" i="2"/>
  <c r="BY175" i="2" s="1"/>
  <c r="BI175" i="2"/>
  <c r="BX175" i="2" s="1"/>
  <c r="BH175" i="2"/>
  <c r="BW175" i="2" s="1"/>
  <c r="BG175" i="2"/>
  <c r="BF175" i="2"/>
  <c r="BU175" i="2" s="1"/>
  <c r="BE175" i="2"/>
  <c r="BD175" i="2"/>
  <c r="BC175" i="2"/>
  <c r="BB175" i="2"/>
  <c r="BQ175" i="2" s="1"/>
  <c r="BA175" i="2"/>
  <c r="BP175" i="2" s="1"/>
  <c r="AZ175" i="2"/>
  <c r="BO175" i="2" s="1"/>
  <c r="CG174" i="2"/>
  <c r="CI174" i="2" s="1"/>
  <c r="CB174" i="2"/>
  <c r="CA174" i="2"/>
  <c r="BW174" i="2"/>
  <c r="BU174" i="2"/>
  <c r="BT174" i="2"/>
  <c r="BS174" i="2"/>
  <c r="BO174" i="2"/>
  <c r="BM174" i="2"/>
  <c r="BL174" i="2"/>
  <c r="BK174" i="2"/>
  <c r="BZ174" i="2" s="1"/>
  <c r="BJ174" i="2"/>
  <c r="BY174" i="2" s="1"/>
  <c r="BI174" i="2"/>
  <c r="BX174" i="2" s="1"/>
  <c r="BH174" i="2"/>
  <c r="BG174" i="2"/>
  <c r="BV174" i="2" s="1"/>
  <c r="BF174" i="2"/>
  <c r="BE174" i="2"/>
  <c r="BD174" i="2"/>
  <c r="BC174" i="2"/>
  <c r="BR174" i="2" s="1"/>
  <c r="BB174" i="2"/>
  <c r="BQ174" i="2" s="1"/>
  <c r="BA174" i="2"/>
  <c r="BP174" i="2" s="1"/>
  <c r="AZ174" i="2"/>
  <c r="CG173" i="2"/>
  <c r="CI173" i="2" s="1"/>
  <c r="CB173" i="2"/>
  <c r="BX173" i="2"/>
  <c r="BV173" i="2"/>
  <c r="BU173" i="2"/>
  <c r="BT173" i="2"/>
  <c r="BP173" i="2"/>
  <c r="BM173" i="2"/>
  <c r="BL173" i="2"/>
  <c r="CA173" i="2" s="1"/>
  <c r="BK173" i="2"/>
  <c r="BZ173" i="2" s="1"/>
  <c r="BJ173" i="2"/>
  <c r="BY173" i="2" s="1"/>
  <c r="BI173" i="2"/>
  <c r="BH173" i="2"/>
  <c r="BW173" i="2" s="1"/>
  <c r="BG173" i="2"/>
  <c r="BF173" i="2"/>
  <c r="BE173" i="2"/>
  <c r="BD173" i="2"/>
  <c r="BS173" i="2" s="1"/>
  <c r="BC173" i="2"/>
  <c r="BR173" i="2" s="1"/>
  <c r="BB173" i="2"/>
  <c r="BQ173" i="2" s="1"/>
  <c r="BA173" i="2"/>
  <c r="AZ173" i="2"/>
  <c r="BO173" i="2" s="1"/>
  <c r="CH173" i="2" s="1"/>
  <c r="CJ173" i="2" s="1"/>
  <c r="CL173" i="2" s="1"/>
  <c r="CG172" i="2"/>
  <c r="CI172" i="2" s="1"/>
  <c r="BY172" i="2"/>
  <c r="BW172" i="2"/>
  <c r="BV172" i="2"/>
  <c r="BU172" i="2"/>
  <c r="BQ172" i="2"/>
  <c r="BO172" i="2"/>
  <c r="BM172" i="2"/>
  <c r="CB172" i="2" s="1"/>
  <c r="BL172" i="2"/>
  <c r="CA172" i="2" s="1"/>
  <c r="BK172" i="2"/>
  <c r="BZ172" i="2" s="1"/>
  <c r="BJ172" i="2"/>
  <c r="BI172" i="2"/>
  <c r="BX172" i="2" s="1"/>
  <c r="BH172" i="2"/>
  <c r="BG172" i="2"/>
  <c r="BF172" i="2"/>
  <c r="BE172" i="2"/>
  <c r="BT172" i="2" s="1"/>
  <c r="BD172" i="2"/>
  <c r="BS172" i="2" s="1"/>
  <c r="BC172" i="2"/>
  <c r="BR172" i="2" s="1"/>
  <c r="BB172" i="2"/>
  <c r="BA172" i="2"/>
  <c r="BP172" i="2" s="1"/>
  <c r="AZ172" i="2"/>
  <c r="CI171" i="2"/>
  <c r="CG171" i="2"/>
  <c r="BZ171" i="2"/>
  <c r="BX171" i="2"/>
  <c r="BW171" i="2"/>
  <c r="BV171" i="2"/>
  <c r="BR171" i="2"/>
  <c r="BP171" i="2"/>
  <c r="BO171" i="2"/>
  <c r="BM171" i="2"/>
  <c r="CB171" i="2" s="1"/>
  <c r="BL171" i="2"/>
  <c r="CA171" i="2" s="1"/>
  <c r="BK171" i="2"/>
  <c r="BJ171" i="2"/>
  <c r="BY171" i="2" s="1"/>
  <c r="BI171" i="2"/>
  <c r="BH171" i="2"/>
  <c r="BG171" i="2"/>
  <c r="BF171" i="2"/>
  <c r="BU171" i="2" s="1"/>
  <c r="BE171" i="2"/>
  <c r="BT171" i="2" s="1"/>
  <c r="BD171" i="2"/>
  <c r="BS171" i="2" s="1"/>
  <c r="BC171" i="2"/>
  <c r="BB171" i="2"/>
  <c r="BQ171" i="2" s="1"/>
  <c r="BA171" i="2"/>
  <c r="AZ171" i="2"/>
  <c r="CI170" i="2"/>
  <c r="CG170" i="2"/>
  <c r="CA170" i="2"/>
  <c r="BY170" i="2"/>
  <c r="BX170" i="2"/>
  <c r="BW170" i="2"/>
  <c r="BS170" i="2"/>
  <c r="BQ170" i="2"/>
  <c r="BP170" i="2"/>
  <c r="BO170" i="2"/>
  <c r="BM170" i="2"/>
  <c r="CB170" i="2" s="1"/>
  <c r="BL170" i="2"/>
  <c r="BK170" i="2"/>
  <c r="BZ170" i="2" s="1"/>
  <c r="BJ170" i="2"/>
  <c r="BI170" i="2"/>
  <c r="BH170" i="2"/>
  <c r="BG170" i="2"/>
  <c r="BV170" i="2" s="1"/>
  <c r="BF170" i="2"/>
  <c r="BU170" i="2" s="1"/>
  <c r="BE170" i="2"/>
  <c r="BT170" i="2" s="1"/>
  <c r="BD170" i="2"/>
  <c r="BC170" i="2"/>
  <c r="BR170" i="2" s="1"/>
  <c r="BB170" i="2"/>
  <c r="BA170" i="2"/>
  <c r="AZ170" i="2"/>
  <c r="CI169" i="2"/>
  <c r="CG169" i="2"/>
  <c r="CB169" i="2"/>
  <c r="BZ169" i="2"/>
  <c r="BY169" i="2"/>
  <c r="BX169" i="2"/>
  <c r="BT169" i="2"/>
  <c r="BR169" i="2"/>
  <c r="BQ169" i="2"/>
  <c r="BP169" i="2"/>
  <c r="BM169" i="2"/>
  <c r="BL169" i="2"/>
  <c r="CA169" i="2" s="1"/>
  <c r="BK169" i="2"/>
  <c r="BJ169" i="2"/>
  <c r="BI169" i="2"/>
  <c r="BH169" i="2"/>
  <c r="BW169" i="2" s="1"/>
  <c r="BG169" i="2"/>
  <c r="BV169" i="2" s="1"/>
  <c r="BF169" i="2"/>
  <c r="BU169" i="2" s="1"/>
  <c r="BE169" i="2"/>
  <c r="BD169" i="2"/>
  <c r="BS169" i="2" s="1"/>
  <c r="BC169" i="2"/>
  <c r="BB169" i="2"/>
  <c r="BA169" i="2"/>
  <c r="AZ169" i="2"/>
  <c r="BO169" i="2" s="1"/>
  <c r="CG168" i="2"/>
  <c r="CI168" i="2" s="1"/>
  <c r="CA168" i="2"/>
  <c r="BZ168" i="2"/>
  <c r="BY168" i="2"/>
  <c r="BU168" i="2"/>
  <c r="BS168" i="2"/>
  <c r="BR168" i="2"/>
  <c r="BQ168" i="2"/>
  <c r="BM168" i="2"/>
  <c r="CB168" i="2" s="1"/>
  <c r="BL168" i="2"/>
  <c r="BK168" i="2"/>
  <c r="BJ168" i="2"/>
  <c r="BI168" i="2"/>
  <c r="BX168" i="2" s="1"/>
  <c r="BH168" i="2"/>
  <c r="BW168" i="2" s="1"/>
  <c r="BG168" i="2"/>
  <c r="BV168" i="2" s="1"/>
  <c r="BF168" i="2"/>
  <c r="BE168" i="2"/>
  <c r="BT168" i="2" s="1"/>
  <c r="BD168" i="2"/>
  <c r="BC168" i="2"/>
  <c r="BB168" i="2"/>
  <c r="BA168" i="2"/>
  <c r="BP168" i="2" s="1"/>
  <c r="AZ168" i="2"/>
  <c r="BO168" i="2" s="1"/>
  <c r="CI167" i="2"/>
  <c r="CG167" i="2"/>
  <c r="CB167" i="2"/>
  <c r="CA167" i="2"/>
  <c r="BZ167" i="2"/>
  <c r="BV167" i="2"/>
  <c r="BT167" i="2"/>
  <c r="BS167" i="2"/>
  <c r="BR167" i="2"/>
  <c r="BM167" i="2"/>
  <c r="BL167" i="2"/>
  <c r="BK167" i="2"/>
  <c r="BJ167" i="2"/>
  <c r="BY167" i="2" s="1"/>
  <c r="BI167" i="2"/>
  <c r="BX167" i="2" s="1"/>
  <c r="BH167" i="2"/>
  <c r="BW167" i="2" s="1"/>
  <c r="BG167" i="2"/>
  <c r="BF167" i="2"/>
  <c r="BU167" i="2" s="1"/>
  <c r="BE167" i="2"/>
  <c r="BD167" i="2"/>
  <c r="BC167" i="2"/>
  <c r="BB167" i="2"/>
  <c r="BQ167" i="2" s="1"/>
  <c r="BA167" i="2"/>
  <c r="BP167" i="2" s="1"/>
  <c r="AZ167" i="2"/>
  <c r="BO167" i="2" s="1"/>
  <c r="CH167" i="2" s="1"/>
  <c r="CJ167" i="2" s="1"/>
  <c r="CL167" i="2" s="1"/>
  <c r="CG166" i="2"/>
  <c r="CI166" i="2" s="1"/>
  <c r="CB166" i="2"/>
  <c r="CA166" i="2"/>
  <c r="BW166" i="2"/>
  <c r="BU166" i="2"/>
  <c r="BT166" i="2"/>
  <c r="BS166" i="2"/>
  <c r="BO166" i="2"/>
  <c r="CH166" i="2" s="1"/>
  <c r="CJ166" i="2" s="1"/>
  <c r="CL166" i="2" s="1"/>
  <c r="BM166" i="2"/>
  <c r="BL166" i="2"/>
  <c r="BK166" i="2"/>
  <c r="BZ166" i="2" s="1"/>
  <c r="BJ166" i="2"/>
  <c r="BY166" i="2" s="1"/>
  <c r="BI166" i="2"/>
  <c r="BX166" i="2" s="1"/>
  <c r="BH166" i="2"/>
  <c r="BG166" i="2"/>
  <c r="BV166" i="2" s="1"/>
  <c r="BF166" i="2"/>
  <c r="BE166" i="2"/>
  <c r="BD166" i="2"/>
  <c r="BC166" i="2"/>
  <c r="BR166" i="2" s="1"/>
  <c r="BB166" i="2"/>
  <c r="BQ166" i="2" s="1"/>
  <c r="BA166" i="2"/>
  <c r="BP166" i="2" s="1"/>
  <c r="AZ166" i="2"/>
  <c r="CG165" i="2"/>
  <c r="CI165" i="2" s="1"/>
  <c r="CB165" i="2"/>
  <c r="BX165" i="2"/>
  <c r="BV165" i="2"/>
  <c r="BU165" i="2"/>
  <c r="BT165" i="2"/>
  <c r="BP165" i="2"/>
  <c r="BM165" i="2"/>
  <c r="BL165" i="2"/>
  <c r="CA165" i="2" s="1"/>
  <c r="BK165" i="2"/>
  <c r="BZ165" i="2" s="1"/>
  <c r="BJ165" i="2"/>
  <c r="BY165" i="2" s="1"/>
  <c r="BI165" i="2"/>
  <c r="BH165" i="2"/>
  <c r="BW165" i="2" s="1"/>
  <c r="BG165" i="2"/>
  <c r="BF165" i="2"/>
  <c r="BE165" i="2"/>
  <c r="BD165" i="2"/>
  <c r="BS165" i="2" s="1"/>
  <c r="BC165" i="2"/>
  <c r="BR165" i="2" s="1"/>
  <c r="BB165" i="2"/>
  <c r="BQ165" i="2" s="1"/>
  <c r="BA165" i="2"/>
  <c r="AZ165" i="2"/>
  <c r="BO165" i="2" s="1"/>
  <c r="CG164" i="2"/>
  <c r="CI164" i="2" s="1"/>
  <c r="BY164" i="2"/>
  <c r="BW164" i="2"/>
  <c r="BV164" i="2"/>
  <c r="BU164" i="2"/>
  <c r="BQ164" i="2"/>
  <c r="BO164" i="2"/>
  <c r="BM164" i="2"/>
  <c r="CB164" i="2" s="1"/>
  <c r="BL164" i="2"/>
  <c r="CA164" i="2" s="1"/>
  <c r="BK164" i="2"/>
  <c r="BZ164" i="2" s="1"/>
  <c r="BJ164" i="2"/>
  <c r="BI164" i="2"/>
  <c r="BX164" i="2" s="1"/>
  <c r="BH164" i="2"/>
  <c r="BG164" i="2"/>
  <c r="BF164" i="2"/>
  <c r="BE164" i="2"/>
  <c r="BT164" i="2" s="1"/>
  <c r="BD164" i="2"/>
  <c r="BS164" i="2" s="1"/>
  <c r="BC164" i="2"/>
  <c r="BR164" i="2" s="1"/>
  <c r="BB164" i="2"/>
  <c r="BA164" i="2"/>
  <c r="BP164" i="2" s="1"/>
  <c r="AZ164" i="2"/>
  <c r="CI163" i="2"/>
  <c r="CG163" i="2"/>
  <c r="BZ163" i="2"/>
  <c r="BX163" i="2"/>
  <c r="BW163" i="2"/>
  <c r="BV163" i="2"/>
  <c r="BR163" i="2"/>
  <c r="BP163" i="2"/>
  <c r="BO163" i="2"/>
  <c r="BM163" i="2"/>
  <c r="CB163" i="2" s="1"/>
  <c r="BL163" i="2"/>
  <c r="CA163" i="2" s="1"/>
  <c r="BK163" i="2"/>
  <c r="BJ163" i="2"/>
  <c r="BY163" i="2" s="1"/>
  <c r="BI163" i="2"/>
  <c r="BH163" i="2"/>
  <c r="BG163" i="2"/>
  <c r="BF163" i="2"/>
  <c r="BU163" i="2" s="1"/>
  <c r="BE163" i="2"/>
  <c r="BT163" i="2" s="1"/>
  <c r="BD163" i="2"/>
  <c r="BS163" i="2" s="1"/>
  <c r="BC163" i="2"/>
  <c r="BB163" i="2"/>
  <c r="BQ163" i="2" s="1"/>
  <c r="CH163" i="2" s="1"/>
  <c r="CJ163" i="2" s="1"/>
  <c r="CL163" i="2" s="1"/>
  <c r="BA163" i="2"/>
  <c r="AZ163" i="2"/>
  <c r="CI162" i="2"/>
  <c r="CG162" i="2"/>
  <c r="CA162" i="2"/>
  <c r="BY162" i="2"/>
  <c r="BX162" i="2"/>
  <c r="BW162" i="2"/>
  <c r="BS162" i="2"/>
  <c r="BQ162" i="2"/>
  <c r="BP162" i="2"/>
  <c r="BO162" i="2"/>
  <c r="BM162" i="2"/>
  <c r="CB162" i="2" s="1"/>
  <c r="BL162" i="2"/>
  <c r="BK162" i="2"/>
  <c r="BZ162" i="2" s="1"/>
  <c r="BJ162" i="2"/>
  <c r="BI162" i="2"/>
  <c r="BH162" i="2"/>
  <c r="BG162" i="2"/>
  <c r="BV162" i="2" s="1"/>
  <c r="BF162" i="2"/>
  <c r="BU162" i="2" s="1"/>
  <c r="BE162" i="2"/>
  <c r="BT162" i="2" s="1"/>
  <c r="BD162" i="2"/>
  <c r="BC162" i="2"/>
  <c r="BR162" i="2" s="1"/>
  <c r="BB162" i="2"/>
  <c r="BA162" i="2"/>
  <c r="AZ162" i="2"/>
  <c r="CI161" i="2"/>
  <c r="CG161" i="2"/>
  <c r="CB161" i="2"/>
  <c r="BZ161" i="2"/>
  <c r="BY161" i="2"/>
  <c r="BX161" i="2"/>
  <c r="BT161" i="2"/>
  <c r="BR161" i="2"/>
  <c r="BQ161" i="2"/>
  <c r="BP161" i="2"/>
  <c r="BM161" i="2"/>
  <c r="BL161" i="2"/>
  <c r="CA161" i="2" s="1"/>
  <c r="BK161" i="2"/>
  <c r="BJ161" i="2"/>
  <c r="BI161" i="2"/>
  <c r="BH161" i="2"/>
  <c r="BW161" i="2" s="1"/>
  <c r="BG161" i="2"/>
  <c r="BV161" i="2" s="1"/>
  <c r="BF161" i="2"/>
  <c r="BU161" i="2" s="1"/>
  <c r="BE161" i="2"/>
  <c r="BD161" i="2"/>
  <c r="BS161" i="2" s="1"/>
  <c r="BC161" i="2"/>
  <c r="BB161" i="2"/>
  <c r="BA161" i="2"/>
  <c r="AZ161" i="2"/>
  <c r="BO161" i="2" s="1"/>
  <c r="CG160" i="2"/>
  <c r="CI160" i="2" s="1"/>
  <c r="CA160" i="2"/>
  <c r="BZ160" i="2"/>
  <c r="BY160" i="2"/>
  <c r="BU160" i="2"/>
  <c r="BS160" i="2"/>
  <c r="BR160" i="2"/>
  <c r="BQ160" i="2"/>
  <c r="BM160" i="2"/>
  <c r="CB160" i="2" s="1"/>
  <c r="BL160" i="2"/>
  <c r="BK160" i="2"/>
  <c r="BJ160" i="2"/>
  <c r="BI160" i="2"/>
  <c r="BX160" i="2" s="1"/>
  <c r="BH160" i="2"/>
  <c r="BW160" i="2" s="1"/>
  <c r="BG160" i="2"/>
  <c r="BV160" i="2" s="1"/>
  <c r="BF160" i="2"/>
  <c r="BE160" i="2"/>
  <c r="BT160" i="2" s="1"/>
  <c r="BD160" i="2"/>
  <c r="BC160" i="2"/>
  <c r="BB160" i="2"/>
  <c r="BA160" i="2"/>
  <c r="BP160" i="2" s="1"/>
  <c r="AZ160" i="2"/>
  <c r="BO160" i="2" s="1"/>
  <c r="CG159" i="2"/>
  <c r="CI159" i="2" s="1"/>
  <c r="CB159" i="2"/>
  <c r="CA159" i="2"/>
  <c r="BZ159" i="2"/>
  <c r="BV159" i="2"/>
  <c r="BU159" i="2"/>
  <c r="BT159" i="2"/>
  <c r="BS159" i="2"/>
  <c r="BR159" i="2"/>
  <c r="BM159" i="2"/>
  <c r="BL159" i="2"/>
  <c r="BK159" i="2"/>
  <c r="BJ159" i="2"/>
  <c r="BY159" i="2" s="1"/>
  <c r="BI159" i="2"/>
  <c r="BX159" i="2" s="1"/>
  <c r="BH159" i="2"/>
  <c r="BW159" i="2" s="1"/>
  <c r="BG159" i="2"/>
  <c r="BF159" i="2"/>
  <c r="BE159" i="2"/>
  <c r="BD159" i="2"/>
  <c r="BC159" i="2"/>
  <c r="BB159" i="2"/>
  <c r="BQ159" i="2" s="1"/>
  <c r="BA159" i="2"/>
  <c r="BP159" i="2" s="1"/>
  <c r="AZ159" i="2"/>
  <c r="BO159" i="2" s="1"/>
  <c r="CG158" i="2"/>
  <c r="CI158" i="2" s="1"/>
  <c r="CB158" i="2"/>
  <c r="CA158" i="2"/>
  <c r="BW158" i="2"/>
  <c r="BV158" i="2"/>
  <c r="BU158" i="2"/>
  <c r="BT158" i="2"/>
  <c r="BS158" i="2"/>
  <c r="BO158" i="2"/>
  <c r="CH158" i="2" s="1"/>
  <c r="CJ158" i="2" s="1"/>
  <c r="CL158" i="2" s="1"/>
  <c r="BM158" i="2"/>
  <c r="BL158" i="2"/>
  <c r="BK158" i="2"/>
  <c r="BZ158" i="2" s="1"/>
  <c r="BJ158" i="2"/>
  <c r="BY158" i="2" s="1"/>
  <c r="BI158" i="2"/>
  <c r="BX158" i="2" s="1"/>
  <c r="BH158" i="2"/>
  <c r="BG158" i="2"/>
  <c r="BF158" i="2"/>
  <c r="BE158" i="2"/>
  <c r="BD158" i="2"/>
  <c r="BC158" i="2"/>
  <c r="BR158" i="2" s="1"/>
  <c r="BB158" i="2"/>
  <c r="BQ158" i="2" s="1"/>
  <c r="BA158" i="2"/>
  <c r="BP158" i="2" s="1"/>
  <c r="AZ158" i="2"/>
  <c r="CG157" i="2"/>
  <c r="CI157" i="2" s="1"/>
  <c r="CB157" i="2"/>
  <c r="BX157" i="2"/>
  <c r="BW157" i="2"/>
  <c r="BV157" i="2"/>
  <c r="BU157" i="2"/>
  <c r="BT157" i="2"/>
  <c r="BP157" i="2"/>
  <c r="BO157" i="2"/>
  <c r="BM157" i="2"/>
  <c r="BL157" i="2"/>
  <c r="CA157" i="2" s="1"/>
  <c r="BK157" i="2"/>
  <c r="BZ157" i="2" s="1"/>
  <c r="BJ157" i="2"/>
  <c r="BY157" i="2" s="1"/>
  <c r="BI157" i="2"/>
  <c r="BH157" i="2"/>
  <c r="BG157" i="2"/>
  <c r="BF157" i="2"/>
  <c r="BE157" i="2"/>
  <c r="BD157" i="2"/>
  <c r="BS157" i="2" s="1"/>
  <c r="BC157" i="2"/>
  <c r="BR157" i="2" s="1"/>
  <c r="BB157" i="2"/>
  <c r="BQ157" i="2" s="1"/>
  <c r="BA157" i="2"/>
  <c r="AZ157" i="2"/>
  <c r="CG156" i="2"/>
  <c r="CI156" i="2" s="1"/>
  <c r="BY156" i="2"/>
  <c r="BX156" i="2"/>
  <c r="BW156" i="2"/>
  <c r="BV156" i="2"/>
  <c r="BU156" i="2"/>
  <c r="BQ156" i="2"/>
  <c r="BP156" i="2"/>
  <c r="BO156" i="2"/>
  <c r="BM156" i="2"/>
  <c r="CB156" i="2" s="1"/>
  <c r="BL156" i="2"/>
  <c r="CA156" i="2" s="1"/>
  <c r="BK156" i="2"/>
  <c r="BZ156" i="2" s="1"/>
  <c r="BJ156" i="2"/>
  <c r="BI156" i="2"/>
  <c r="BH156" i="2"/>
  <c r="BG156" i="2"/>
  <c r="BF156" i="2"/>
  <c r="BE156" i="2"/>
  <c r="BT156" i="2" s="1"/>
  <c r="BD156" i="2"/>
  <c r="BS156" i="2" s="1"/>
  <c r="BC156" i="2"/>
  <c r="BR156" i="2" s="1"/>
  <c r="BB156" i="2"/>
  <c r="BA156" i="2"/>
  <c r="AZ156" i="2"/>
  <c r="CI155" i="2"/>
  <c r="CG155" i="2"/>
  <c r="BZ155" i="2"/>
  <c r="BY155" i="2"/>
  <c r="BX155" i="2"/>
  <c r="BW155" i="2"/>
  <c r="BV155" i="2"/>
  <c r="BR155" i="2"/>
  <c r="BQ155" i="2"/>
  <c r="BP155" i="2"/>
  <c r="BO155" i="2"/>
  <c r="BM155" i="2"/>
  <c r="CB155" i="2" s="1"/>
  <c r="BL155" i="2"/>
  <c r="CA155" i="2" s="1"/>
  <c r="BK155" i="2"/>
  <c r="BJ155" i="2"/>
  <c r="BI155" i="2"/>
  <c r="BH155" i="2"/>
  <c r="BG155" i="2"/>
  <c r="BF155" i="2"/>
  <c r="BU155" i="2" s="1"/>
  <c r="CH155" i="2" s="1"/>
  <c r="CJ155" i="2" s="1"/>
  <c r="CL155" i="2" s="1"/>
  <c r="BE155" i="2"/>
  <c r="BT155" i="2" s="1"/>
  <c r="BD155" i="2"/>
  <c r="BS155" i="2" s="1"/>
  <c r="BC155" i="2"/>
  <c r="BB155" i="2"/>
  <c r="BA155" i="2"/>
  <c r="AZ155" i="2"/>
  <c r="CI154" i="2"/>
  <c r="CG154" i="2"/>
  <c r="CA154" i="2"/>
  <c r="BZ154" i="2"/>
  <c r="BY154" i="2"/>
  <c r="BX154" i="2"/>
  <c r="BW154" i="2"/>
  <c r="BS154" i="2"/>
  <c r="BR154" i="2"/>
  <c r="BQ154" i="2"/>
  <c r="BP154" i="2"/>
  <c r="BO154" i="2"/>
  <c r="BM154" i="2"/>
  <c r="CB154" i="2" s="1"/>
  <c r="BL154" i="2"/>
  <c r="BK154" i="2"/>
  <c r="BJ154" i="2"/>
  <c r="BI154" i="2"/>
  <c r="BH154" i="2"/>
  <c r="BG154" i="2"/>
  <c r="BV154" i="2" s="1"/>
  <c r="BF154" i="2"/>
  <c r="BU154" i="2" s="1"/>
  <c r="BE154" i="2"/>
  <c r="BT154" i="2" s="1"/>
  <c r="BD154" i="2"/>
  <c r="BC154" i="2"/>
  <c r="BB154" i="2"/>
  <c r="BA154" i="2"/>
  <c r="AZ154" i="2"/>
  <c r="CG153" i="2"/>
  <c r="CI153" i="2" s="1"/>
  <c r="CB153" i="2"/>
  <c r="CA153" i="2"/>
  <c r="BZ153" i="2"/>
  <c r="BY153" i="2"/>
  <c r="BX153" i="2"/>
  <c r="BT153" i="2"/>
  <c r="BS153" i="2"/>
  <c r="BR153" i="2"/>
  <c r="BQ153" i="2"/>
  <c r="BP153" i="2"/>
  <c r="BM153" i="2"/>
  <c r="BL153" i="2"/>
  <c r="BK153" i="2"/>
  <c r="BJ153" i="2"/>
  <c r="BI153" i="2"/>
  <c r="BH153" i="2"/>
  <c r="BW153" i="2" s="1"/>
  <c r="BG153" i="2"/>
  <c r="BV153" i="2" s="1"/>
  <c r="BF153" i="2"/>
  <c r="BU153" i="2" s="1"/>
  <c r="BE153" i="2"/>
  <c r="BD153" i="2"/>
  <c r="BC153" i="2"/>
  <c r="BB153" i="2"/>
  <c r="BA153" i="2"/>
  <c r="AZ153" i="2"/>
  <c r="BO153" i="2" s="1"/>
  <c r="CG152" i="2"/>
  <c r="CI152" i="2" s="1"/>
  <c r="CB152" i="2"/>
  <c r="CA152" i="2"/>
  <c r="BZ152" i="2"/>
  <c r="BY152" i="2"/>
  <c r="BV152" i="2"/>
  <c r="BU152" i="2"/>
  <c r="BT152" i="2"/>
  <c r="BS152" i="2"/>
  <c r="BR152" i="2"/>
  <c r="BQ152" i="2"/>
  <c r="BM152" i="2"/>
  <c r="BL152" i="2"/>
  <c r="BK152" i="2"/>
  <c r="BJ152" i="2"/>
  <c r="BI152" i="2"/>
  <c r="BX152" i="2" s="1"/>
  <c r="BH152" i="2"/>
  <c r="BW152" i="2" s="1"/>
  <c r="BG152" i="2"/>
  <c r="BF152" i="2"/>
  <c r="BE152" i="2"/>
  <c r="BD152" i="2"/>
  <c r="BC152" i="2"/>
  <c r="BB152" i="2"/>
  <c r="BA152" i="2"/>
  <c r="BP152" i="2" s="1"/>
  <c r="AZ152" i="2"/>
  <c r="BO152" i="2" s="1"/>
  <c r="CG151" i="2"/>
  <c r="CI151" i="2" s="1"/>
  <c r="CB151" i="2"/>
  <c r="CA151" i="2"/>
  <c r="BZ151" i="2"/>
  <c r="BV151" i="2"/>
  <c r="BU151" i="2"/>
  <c r="BT151" i="2"/>
  <c r="BS151" i="2"/>
  <c r="BR151" i="2"/>
  <c r="BM151" i="2"/>
  <c r="BL151" i="2"/>
  <c r="BK151" i="2"/>
  <c r="BJ151" i="2"/>
  <c r="BY151" i="2" s="1"/>
  <c r="BI151" i="2"/>
  <c r="BX151" i="2" s="1"/>
  <c r="BH151" i="2"/>
  <c r="BW151" i="2" s="1"/>
  <c r="BG151" i="2"/>
  <c r="BF151" i="2"/>
  <c r="BE151" i="2"/>
  <c r="BD151" i="2"/>
  <c r="BC151" i="2"/>
  <c r="BB151" i="2"/>
  <c r="BQ151" i="2" s="1"/>
  <c r="BA151" i="2"/>
  <c r="BP151" i="2" s="1"/>
  <c r="AZ151" i="2"/>
  <c r="BO151" i="2" s="1"/>
  <c r="CG150" i="2"/>
  <c r="CI150" i="2" s="1"/>
  <c r="CB150" i="2"/>
  <c r="CA150" i="2"/>
  <c r="BW150" i="2"/>
  <c r="BV150" i="2"/>
  <c r="BU150" i="2"/>
  <c r="BT150" i="2"/>
  <c r="BS150" i="2"/>
  <c r="BO150" i="2"/>
  <c r="BM150" i="2"/>
  <c r="BL150" i="2"/>
  <c r="BK150" i="2"/>
  <c r="BZ150" i="2" s="1"/>
  <c r="BJ150" i="2"/>
  <c r="BY150" i="2" s="1"/>
  <c r="BI150" i="2"/>
  <c r="BX150" i="2" s="1"/>
  <c r="BH150" i="2"/>
  <c r="BG150" i="2"/>
  <c r="BF150" i="2"/>
  <c r="BE150" i="2"/>
  <c r="BD150" i="2"/>
  <c r="BC150" i="2"/>
  <c r="BR150" i="2" s="1"/>
  <c r="BB150" i="2"/>
  <c r="BQ150" i="2" s="1"/>
  <c r="BA150" i="2"/>
  <c r="BP150" i="2" s="1"/>
  <c r="AZ150" i="2"/>
  <c r="CG149" i="2"/>
  <c r="CI149" i="2" s="1"/>
  <c r="CB149" i="2"/>
  <c r="BX149" i="2"/>
  <c r="BW149" i="2"/>
  <c r="BV149" i="2"/>
  <c r="BU149" i="2"/>
  <c r="BT149" i="2"/>
  <c r="BP149" i="2"/>
  <c r="BO149" i="2"/>
  <c r="BM149" i="2"/>
  <c r="BL149" i="2"/>
  <c r="CA149" i="2" s="1"/>
  <c r="BK149" i="2"/>
  <c r="BZ149" i="2" s="1"/>
  <c r="BJ149" i="2"/>
  <c r="BY149" i="2" s="1"/>
  <c r="BI149" i="2"/>
  <c r="BH149" i="2"/>
  <c r="BG149" i="2"/>
  <c r="BF149" i="2"/>
  <c r="BE149" i="2"/>
  <c r="BD149" i="2"/>
  <c r="BS149" i="2" s="1"/>
  <c r="BC149" i="2"/>
  <c r="BR149" i="2" s="1"/>
  <c r="BB149" i="2"/>
  <c r="BQ149" i="2" s="1"/>
  <c r="BA149" i="2"/>
  <c r="AZ149" i="2"/>
  <c r="CG148" i="2"/>
  <c r="CI148" i="2" s="1"/>
  <c r="BY148" i="2"/>
  <c r="BX148" i="2"/>
  <c r="BW148" i="2"/>
  <c r="BV148" i="2"/>
  <c r="BU148" i="2"/>
  <c r="BQ148" i="2"/>
  <c r="BP148" i="2"/>
  <c r="BO148" i="2"/>
  <c r="BM148" i="2"/>
  <c r="CB148" i="2" s="1"/>
  <c r="BL148" i="2"/>
  <c r="CA148" i="2" s="1"/>
  <c r="BK148" i="2"/>
  <c r="BZ148" i="2" s="1"/>
  <c r="BJ148" i="2"/>
  <c r="BI148" i="2"/>
  <c r="BH148" i="2"/>
  <c r="BG148" i="2"/>
  <c r="BF148" i="2"/>
  <c r="BE148" i="2"/>
  <c r="BT148" i="2" s="1"/>
  <c r="BD148" i="2"/>
  <c r="BS148" i="2" s="1"/>
  <c r="BC148" i="2"/>
  <c r="BR148" i="2" s="1"/>
  <c r="BB148" i="2"/>
  <c r="BA148" i="2"/>
  <c r="AZ148" i="2"/>
  <c r="CI147" i="2"/>
  <c r="CG147" i="2"/>
  <c r="BZ147" i="2"/>
  <c r="BX147" i="2"/>
  <c r="BW147" i="2"/>
  <c r="BV147" i="2"/>
  <c r="BR147" i="2"/>
  <c r="BP147" i="2"/>
  <c r="BO147" i="2"/>
  <c r="BM147" i="2"/>
  <c r="CB147" i="2" s="1"/>
  <c r="BL147" i="2"/>
  <c r="CA147" i="2" s="1"/>
  <c r="BK147" i="2"/>
  <c r="BJ147" i="2"/>
  <c r="BY147" i="2" s="1"/>
  <c r="BI147" i="2"/>
  <c r="BH147" i="2"/>
  <c r="BG147" i="2"/>
  <c r="BF147" i="2"/>
  <c r="BU147" i="2" s="1"/>
  <c r="BE147" i="2"/>
  <c r="BT147" i="2" s="1"/>
  <c r="BD147" i="2"/>
  <c r="BS147" i="2" s="1"/>
  <c r="BC147" i="2"/>
  <c r="BB147" i="2"/>
  <c r="BQ147" i="2" s="1"/>
  <c r="CH147" i="2" s="1"/>
  <c r="CJ147" i="2" s="1"/>
  <c r="CL147" i="2" s="1"/>
  <c r="BA147" i="2"/>
  <c r="AZ147" i="2"/>
  <c r="CI146" i="2"/>
  <c r="CG146" i="2"/>
  <c r="BY146" i="2"/>
  <c r="BX146" i="2"/>
  <c r="BW146" i="2"/>
  <c r="BQ146" i="2"/>
  <c r="BP146" i="2"/>
  <c r="BO146" i="2"/>
  <c r="BM146" i="2"/>
  <c r="CB146" i="2" s="1"/>
  <c r="BL146" i="2"/>
  <c r="CA146" i="2" s="1"/>
  <c r="BK146" i="2"/>
  <c r="BZ146" i="2" s="1"/>
  <c r="BJ146" i="2"/>
  <c r="BI146" i="2"/>
  <c r="BH146" i="2"/>
  <c r="BG146" i="2"/>
  <c r="BV146" i="2" s="1"/>
  <c r="BF146" i="2"/>
  <c r="BU146" i="2" s="1"/>
  <c r="BE146" i="2"/>
  <c r="BT146" i="2" s="1"/>
  <c r="BD146" i="2"/>
  <c r="BS146" i="2" s="1"/>
  <c r="BC146" i="2"/>
  <c r="BR146" i="2" s="1"/>
  <c r="BB146" i="2"/>
  <c r="BA146" i="2"/>
  <c r="AZ146" i="2"/>
  <c r="CG145" i="2"/>
  <c r="CI145" i="2" s="1"/>
  <c r="BZ145" i="2"/>
  <c r="BY145" i="2"/>
  <c r="BX145" i="2"/>
  <c r="BR145" i="2"/>
  <c r="BQ145" i="2"/>
  <c r="BP145" i="2"/>
  <c r="BM145" i="2"/>
  <c r="CB145" i="2" s="1"/>
  <c r="BL145" i="2"/>
  <c r="CA145" i="2" s="1"/>
  <c r="BK145" i="2"/>
  <c r="BJ145" i="2"/>
  <c r="BI145" i="2"/>
  <c r="BH145" i="2"/>
  <c r="BW145" i="2" s="1"/>
  <c r="BG145" i="2"/>
  <c r="BV145" i="2" s="1"/>
  <c r="BF145" i="2"/>
  <c r="BU145" i="2" s="1"/>
  <c r="BE145" i="2"/>
  <c r="BT145" i="2" s="1"/>
  <c r="BD145" i="2"/>
  <c r="BS145" i="2" s="1"/>
  <c r="BC145" i="2"/>
  <c r="BB145" i="2"/>
  <c r="BA145" i="2"/>
  <c r="AZ145" i="2"/>
  <c r="BO145" i="2" s="1"/>
  <c r="CG144" i="2"/>
  <c r="CI144" i="2" s="1"/>
  <c r="CA144" i="2"/>
  <c r="BZ144" i="2"/>
  <c r="BY144" i="2"/>
  <c r="BU144" i="2"/>
  <c r="BS144" i="2"/>
  <c r="BR144" i="2"/>
  <c r="BQ144" i="2"/>
  <c r="BM144" i="2"/>
  <c r="CB144" i="2" s="1"/>
  <c r="BL144" i="2"/>
  <c r="BK144" i="2"/>
  <c r="BJ144" i="2"/>
  <c r="BI144" i="2"/>
  <c r="BX144" i="2" s="1"/>
  <c r="BH144" i="2"/>
  <c r="BW144" i="2" s="1"/>
  <c r="BG144" i="2"/>
  <c r="BV144" i="2" s="1"/>
  <c r="BF144" i="2"/>
  <c r="BE144" i="2"/>
  <c r="BT144" i="2" s="1"/>
  <c r="BD144" i="2"/>
  <c r="BC144" i="2"/>
  <c r="BB144" i="2"/>
  <c r="BA144" i="2"/>
  <c r="BP144" i="2" s="1"/>
  <c r="AZ144" i="2"/>
  <c r="BO144" i="2" s="1"/>
  <c r="CG143" i="2"/>
  <c r="CI143" i="2" s="1"/>
  <c r="CB143" i="2"/>
  <c r="CA143" i="2"/>
  <c r="BZ143" i="2"/>
  <c r="BT143" i="2"/>
  <c r="BS143" i="2"/>
  <c r="BR143" i="2"/>
  <c r="BM143" i="2"/>
  <c r="BL143" i="2"/>
  <c r="BK143" i="2"/>
  <c r="BJ143" i="2"/>
  <c r="BY143" i="2" s="1"/>
  <c r="BI143" i="2"/>
  <c r="BX143" i="2" s="1"/>
  <c r="BH143" i="2"/>
  <c r="BW143" i="2" s="1"/>
  <c r="BG143" i="2"/>
  <c r="BV143" i="2" s="1"/>
  <c r="BF143" i="2"/>
  <c r="BU143" i="2" s="1"/>
  <c r="BE143" i="2"/>
  <c r="BD143" i="2"/>
  <c r="BC143" i="2"/>
  <c r="BB143" i="2"/>
  <c r="BQ143" i="2" s="1"/>
  <c r="BA143" i="2"/>
  <c r="BP143" i="2" s="1"/>
  <c r="AZ143" i="2"/>
  <c r="BO143" i="2" s="1"/>
  <c r="CH143" i="2" s="1"/>
  <c r="CJ143" i="2" s="1"/>
  <c r="CL143" i="2" s="1"/>
  <c r="CG142" i="2"/>
  <c r="CI142" i="2" s="1"/>
  <c r="CB142" i="2"/>
  <c r="CA142" i="2"/>
  <c r="BU142" i="2"/>
  <c r="BT142" i="2"/>
  <c r="BS142" i="2"/>
  <c r="BM142" i="2"/>
  <c r="BL142" i="2"/>
  <c r="BK142" i="2"/>
  <c r="BZ142" i="2" s="1"/>
  <c r="BJ142" i="2"/>
  <c r="BY142" i="2" s="1"/>
  <c r="BI142" i="2"/>
  <c r="BX142" i="2" s="1"/>
  <c r="BH142" i="2"/>
  <c r="BW142" i="2" s="1"/>
  <c r="BG142" i="2"/>
  <c r="BV142" i="2" s="1"/>
  <c r="BF142" i="2"/>
  <c r="BE142" i="2"/>
  <c r="BD142" i="2"/>
  <c r="BC142" i="2"/>
  <c r="BR142" i="2" s="1"/>
  <c r="BB142" i="2"/>
  <c r="BQ142" i="2" s="1"/>
  <c r="BA142" i="2"/>
  <c r="BP142" i="2" s="1"/>
  <c r="AZ142" i="2"/>
  <c r="BO142" i="2" s="1"/>
  <c r="CG141" i="2"/>
  <c r="CI141" i="2" s="1"/>
  <c r="CB141" i="2"/>
  <c r="BV141" i="2"/>
  <c r="BU141" i="2"/>
  <c r="BT141" i="2"/>
  <c r="BM141" i="2"/>
  <c r="BL141" i="2"/>
  <c r="CA141" i="2" s="1"/>
  <c r="BK141" i="2"/>
  <c r="BZ141" i="2" s="1"/>
  <c r="BJ141" i="2"/>
  <c r="BY141" i="2" s="1"/>
  <c r="BI141" i="2"/>
  <c r="BX141" i="2" s="1"/>
  <c r="BH141" i="2"/>
  <c r="BW141" i="2" s="1"/>
  <c r="BG141" i="2"/>
  <c r="BF141" i="2"/>
  <c r="BE141" i="2"/>
  <c r="BD141" i="2"/>
  <c r="BS141" i="2" s="1"/>
  <c r="BC141" i="2"/>
  <c r="BR141" i="2" s="1"/>
  <c r="BB141" i="2"/>
  <c r="BQ141" i="2" s="1"/>
  <c r="BA141" i="2"/>
  <c r="BP141" i="2" s="1"/>
  <c r="AZ141" i="2"/>
  <c r="BO141" i="2" s="1"/>
  <c r="CH141" i="2" s="1"/>
  <c r="CJ141" i="2" s="1"/>
  <c r="CL141" i="2" s="1"/>
  <c r="CG140" i="2"/>
  <c r="CI140" i="2" s="1"/>
  <c r="BW140" i="2"/>
  <c r="BV140" i="2"/>
  <c r="BU140" i="2"/>
  <c r="BO140" i="2"/>
  <c r="BM140" i="2"/>
  <c r="CB140" i="2" s="1"/>
  <c r="BL140" i="2"/>
  <c r="CA140" i="2" s="1"/>
  <c r="BK140" i="2"/>
  <c r="BZ140" i="2" s="1"/>
  <c r="BJ140" i="2"/>
  <c r="BY140" i="2" s="1"/>
  <c r="BI140" i="2"/>
  <c r="BX140" i="2" s="1"/>
  <c r="BH140" i="2"/>
  <c r="BG140" i="2"/>
  <c r="BF140" i="2"/>
  <c r="BE140" i="2"/>
  <c r="BT140" i="2" s="1"/>
  <c r="BD140" i="2"/>
  <c r="BS140" i="2" s="1"/>
  <c r="BC140" i="2"/>
  <c r="BR140" i="2" s="1"/>
  <c r="BB140" i="2"/>
  <c r="BQ140" i="2" s="1"/>
  <c r="BA140" i="2"/>
  <c r="BP140" i="2" s="1"/>
  <c r="AZ140" i="2"/>
  <c r="CI139" i="2"/>
  <c r="CG139" i="2"/>
  <c r="BX139" i="2"/>
  <c r="BW139" i="2"/>
  <c r="BV139" i="2"/>
  <c r="BP139" i="2"/>
  <c r="BO139" i="2"/>
  <c r="BM139" i="2"/>
  <c r="CB139" i="2" s="1"/>
  <c r="BL139" i="2"/>
  <c r="CA139" i="2" s="1"/>
  <c r="BK139" i="2"/>
  <c r="BZ139" i="2" s="1"/>
  <c r="BJ139" i="2"/>
  <c r="BY139" i="2" s="1"/>
  <c r="BI139" i="2"/>
  <c r="BH139" i="2"/>
  <c r="BG139" i="2"/>
  <c r="BF139" i="2"/>
  <c r="BU139" i="2" s="1"/>
  <c r="BE139" i="2"/>
  <c r="BT139" i="2" s="1"/>
  <c r="BD139" i="2"/>
  <c r="BS139" i="2" s="1"/>
  <c r="BC139" i="2"/>
  <c r="BR139" i="2" s="1"/>
  <c r="BB139" i="2"/>
  <c r="BQ139" i="2" s="1"/>
  <c r="CH139" i="2" s="1"/>
  <c r="CJ139" i="2" s="1"/>
  <c r="CL139" i="2" s="1"/>
  <c r="BA139" i="2"/>
  <c r="AZ139" i="2"/>
  <c r="CI138" i="2"/>
  <c r="CG138" i="2"/>
  <c r="BY138" i="2"/>
  <c r="BX138" i="2"/>
  <c r="BW138" i="2"/>
  <c r="BQ138" i="2"/>
  <c r="BP138" i="2"/>
  <c r="BO138" i="2"/>
  <c r="BM138" i="2"/>
  <c r="CB138" i="2" s="1"/>
  <c r="BL138" i="2"/>
  <c r="CA138" i="2" s="1"/>
  <c r="BK138" i="2"/>
  <c r="BZ138" i="2" s="1"/>
  <c r="BJ138" i="2"/>
  <c r="BI138" i="2"/>
  <c r="BH138" i="2"/>
  <c r="BG138" i="2"/>
  <c r="BV138" i="2" s="1"/>
  <c r="BF138" i="2"/>
  <c r="BU138" i="2" s="1"/>
  <c r="BE138" i="2"/>
  <c r="BT138" i="2" s="1"/>
  <c r="BD138" i="2"/>
  <c r="BS138" i="2" s="1"/>
  <c r="BC138" i="2"/>
  <c r="BR138" i="2" s="1"/>
  <c r="BB138" i="2"/>
  <c r="BA138" i="2"/>
  <c r="AZ138" i="2"/>
  <c r="CG137" i="2"/>
  <c r="CI137" i="2" s="1"/>
  <c r="BZ137" i="2"/>
  <c r="BY137" i="2"/>
  <c r="BX137" i="2"/>
  <c r="BR137" i="2"/>
  <c r="BQ137" i="2"/>
  <c r="BP137" i="2"/>
  <c r="BM137" i="2"/>
  <c r="CB137" i="2" s="1"/>
  <c r="BL137" i="2"/>
  <c r="CA137" i="2" s="1"/>
  <c r="BK137" i="2"/>
  <c r="BJ137" i="2"/>
  <c r="BI137" i="2"/>
  <c r="BH137" i="2"/>
  <c r="BW137" i="2" s="1"/>
  <c r="BG137" i="2"/>
  <c r="BV137" i="2" s="1"/>
  <c r="BF137" i="2"/>
  <c r="BU137" i="2" s="1"/>
  <c r="BE137" i="2"/>
  <c r="BT137" i="2" s="1"/>
  <c r="BD137" i="2"/>
  <c r="BS137" i="2" s="1"/>
  <c r="BC137" i="2"/>
  <c r="BB137" i="2"/>
  <c r="BA137" i="2"/>
  <c r="AZ137" i="2"/>
  <c r="BO137" i="2" s="1"/>
  <c r="CG136" i="2"/>
  <c r="CI136" i="2" s="1"/>
  <c r="CA136" i="2"/>
  <c r="BZ136" i="2"/>
  <c r="BY136" i="2"/>
  <c r="BV136" i="2"/>
  <c r="BU136" i="2"/>
  <c r="BS136" i="2"/>
  <c r="BR136" i="2"/>
  <c r="BQ136" i="2"/>
  <c r="BM136" i="2"/>
  <c r="CB136" i="2" s="1"/>
  <c r="BL136" i="2"/>
  <c r="BK136" i="2"/>
  <c r="BJ136" i="2"/>
  <c r="BI136" i="2"/>
  <c r="BX136" i="2" s="1"/>
  <c r="BH136" i="2"/>
  <c r="BW136" i="2" s="1"/>
  <c r="BG136" i="2"/>
  <c r="BF136" i="2"/>
  <c r="BE136" i="2"/>
  <c r="BT136" i="2" s="1"/>
  <c r="BD136" i="2"/>
  <c r="BC136" i="2"/>
  <c r="BB136" i="2"/>
  <c r="BA136" i="2"/>
  <c r="BP136" i="2" s="1"/>
  <c r="AZ136" i="2"/>
  <c r="BO136" i="2" s="1"/>
  <c r="CI135" i="2"/>
  <c r="CG135" i="2"/>
  <c r="CB135" i="2"/>
  <c r="CA135" i="2"/>
  <c r="BZ135" i="2"/>
  <c r="BW135" i="2"/>
  <c r="BV135" i="2"/>
  <c r="BT135" i="2"/>
  <c r="BS135" i="2"/>
  <c r="BR135" i="2"/>
  <c r="BO135" i="2"/>
  <c r="BM135" i="2"/>
  <c r="BL135" i="2"/>
  <c r="BK135" i="2"/>
  <c r="BJ135" i="2"/>
  <c r="BY135" i="2" s="1"/>
  <c r="BI135" i="2"/>
  <c r="BX135" i="2" s="1"/>
  <c r="BH135" i="2"/>
  <c r="BG135" i="2"/>
  <c r="BF135" i="2"/>
  <c r="BU135" i="2" s="1"/>
  <c r="BE135" i="2"/>
  <c r="BD135" i="2"/>
  <c r="BC135" i="2"/>
  <c r="BB135" i="2"/>
  <c r="BQ135" i="2" s="1"/>
  <c r="BA135" i="2"/>
  <c r="BP135" i="2" s="1"/>
  <c r="AZ135" i="2"/>
  <c r="CG134" i="2"/>
  <c r="CI134" i="2" s="1"/>
  <c r="CB134" i="2"/>
  <c r="CA134" i="2"/>
  <c r="BX134" i="2"/>
  <c r="BW134" i="2"/>
  <c r="BU134" i="2"/>
  <c r="BT134" i="2"/>
  <c r="BS134" i="2"/>
  <c r="BP134" i="2"/>
  <c r="BO134" i="2"/>
  <c r="CH134" i="2" s="1"/>
  <c r="CJ134" i="2" s="1"/>
  <c r="CL134" i="2" s="1"/>
  <c r="BM134" i="2"/>
  <c r="BL134" i="2"/>
  <c r="BK134" i="2"/>
  <c r="BZ134" i="2" s="1"/>
  <c r="BJ134" i="2"/>
  <c r="BY134" i="2" s="1"/>
  <c r="BI134" i="2"/>
  <c r="BH134" i="2"/>
  <c r="BG134" i="2"/>
  <c r="BV134" i="2" s="1"/>
  <c r="BF134" i="2"/>
  <c r="BE134" i="2"/>
  <c r="BD134" i="2"/>
  <c r="BC134" i="2"/>
  <c r="BR134" i="2" s="1"/>
  <c r="BB134" i="2"/>
  <c r="BQ134" i="2" s="1"/>
  <c r="BA134" i="2"/>
  <c r="AZ134" i="2"/>
  <c r="CG133" i="2"/>
  <c r="CI133" i="2" s="1"/>
  <c r="CB133" i="2"/>
  <c r="BY133" i="2"/>
  <c r="BX133" i="2"/>
  <c r="BV133" i="2"/>
  <c r="BU133" i="2"/>
  <c r="BT133" i="2"/>
  <c r="BQ133" i="2"/>
  <c r="BP133" i="2"/>
  <c r="BM133" i="2"/>
  <c r="BL133" i="2"/>
  <c r="CA133" i="2" s="1"/>
  <c r="BK133" i="2"/>
  <c r="BZ133" i="2" s="1"/>
  <c r="BJ133" i="2"/>
  <c r="BI133" i="2"/>
  <c r="BH133" i="2"/>
  <c r="BW133" i="2" s="1"/>
  <c r="BG133" i="2"/>
  <c r="BF133" i="2"/>
  <c r="BE133" i="2"/>
  <c r="BD133" i="2"/>
  <c r="BS133" i="2" s="1"/>
  <c r="BC133" i="2"/>
  <c r="BR133" i="2" s="1"/>
  <c r="BB133" i="2"/>
  <c r="BA133" i="2"/>
  <c r="AZ133" i="2"/>
  <c r="BO133" i="2" s="1"/>
  <c r="CG132" i="2"/>
  <c r="CI132" i="2" s="1"/>
  <c r="BZ132" i="2"/>
  <c r="BY132" i="2"/>
  <c r="BW132" i="2"/>
  <c r="BV132" i="2"/>
  <c r="BU132" i="2"/>
  <c r="BR132" i="2"/>
  <c r="BQ132" i="2"/>
  <c r="BO132" i="2"/>
  <c r="BM132" i="2"/>
  <c r="CB132" i="2" s="1"/>
  <c r="BL132" i="2"/>
  <c r="CA132" i="2" s="1"/>
  <c r="BK132" i="2"/>
  <c r="BJ132" i="2"/>
  <c r="BI132" i="2"/>
  <c r="BX132" i="2" s="1"/>
  <c r="BH132" i="2"/>
  <c r="BG132" i="2"/>
  <c r="BF132" i="2"/>
  <c r="BE132" i="2"/>
  <c r="BT132" i="2" s="1"/>
  <c r="BD132" i="2"/>
  <c r="BS132" i="2" s="1"/>
  <c r="BC132" i="2"/>
  <c r="BB132" i="2"/>
  <c r="BA132" i="2"/>
  <c r="BP132" i="2" s="1"/>
  <c r="AZ132" i="2"/>
  <c r="CI131" i="2"/>
  <c r="CG131" i="2"/>
  <c r="CA131" i="2"/>
  <c r="BZ131" i="2"/>
  <c r="BX131" i="2"/>
  <c r="BW131" i="2"/>
  <c r="BV131" i="2"/>
  <c r="BS131" i="2"/>
  <c r="BR131" i="2"/>
  <c r="BP131" i="2"/>
  <c r="BO131" i="2"/>
  <c r="BM131" i="2"/>
  <c r="CB131" i="2" s="1"/>
  <c r="BL131" i="2"/>
  <c r="BK131" i="2"/>
  <c r="BJ131" i="2"/>
  <c r="BY131" i="2" s="1"/>
  <c r="BI131" i="2"/>
  <c r="BH131" i="2"/>
  <c r="BG131" i="2"/>
  <c r="BF131" i="2"/>
  <c r="BU131" i="2" s="1"/>
  <c r="BE131" i="2"/>
  <c r="BT131" i="2" s="1"/>
  <c r="BD131" i="2"/>
  <c r="BC131" i="2"/>
  <c r="BB131" i="2"/>
  <c r="BQ131" i="2" s="1"/>
  <c r="BA131" i="2"/>
  <c r="AZ131" i="2"/>
  <c r="CI130" i="2"/>
  <c r="CG130" i="2"/>
  <c r="CA130" i="2"/>
  <c r="BY130" i="2"/>
  <c r="BX130" i="2"/>
  <c r="BW130" i="2"/>
  <c r="BS130" i="2"/>
  <c r="BQ130" i="2"/>
  <c r="BP130" i="2"/>
  <c r="BO130" i="2"/>
  <c r="BM130" i="2"/>
  <c r="CB130" i="2" s="1"/>
  <c r="BL130" i="2"/>
  <c r="BK130" i="2"/>
  <c r="BZ130" i="2" s="1"/>
  <c r="BJ130" i="2"/>
  <c r="BI130" i="2"/>
  <c r="BH130" i="2"/>
  <c r="BG130" i="2"/>
  <c r="BV130" i="2" s="1"/>
  <c r="BF130" i="2"/>
  <c r="BU130" i="2" s="1"/>
  <c r="BE130" i="2"/>
  <c r="BT130" i="2" s="1"/>
  <c r="BD130" i="2"/>
  <c r="BC130" i="2"/>
  <c r="BR130" i="2" s="1"/>
  <c r="BB130" i="2"/>
  <c r="BA130" i="2"/>
  <c r="AZ130" i="2"/>
  <c r="CG129" i="2"/>
  <c r="CI129" i="2" s="1"/>
  <c r="CB129" i="2"/>
  <c r="BZ129" i="2"/>
  <c r="BY129" i="2"/>
  <c r="BX129" i="2"/>
  <c r="BT129" i="2"/>
  <c r="BR129" i="2"/>
  <c r="BQ129" i="2"/>
  <c r="BP129" i="2"/>
  <c r="BM129" i="2"/>
  <c r="BL129" i="2"/>
  <c r="CA129" i="2" s="1"/>
  <c r="BK129" i="2"/>
  <c r="BJ129" i="2"/>
  <c r="BI129" i="2"/>
  <c r="BH129" i="2"/>
  <c r="BW129" i="2" s="1"/>
  <c r="BG129" i="2"/>
  <c r="BV129" i="2" s="1"/>
  <c r="BF129" i="2"/>
  <c r="BU129" i="2" s="1"/>
  <c r="BE129" i="2"/>
  <c r="BD129" i="2"/>
  <c r="BS129" i="2" s="1"/>
  <c r="BC129" i="2"/>
  <c r="BB129" i="2"/>
  <c r="BA129" i="2"/>
  <c r="AZ129" i="2"/>
  <c r="BO129" i="2" s="1"/>
  <c r="CG128" i="2"/>
  <c r="CI128" i="2" s="1"/>
  <c r="CA128" i="2"/>
  <c r="BZ128" i="2"/>
  <c r="BY128" i="2"/>
  <c r="BU128" i="2"/>
  <c r="BS128" i="2"/>
  <c r="BR128" i="2"/>
  <c r="BQ128" i="2"/>
  <c r="BM128" i="2"/>
  <c r="CB128" i="2" s="1"/>
  <c r="BL128" i="2"/>
  <c r="BK128" i="2"/>
  <c r="BJ128" i="2"/>
  <c r="BI128" i="2"/>
  <c r="BX128" i="2" s="1"/>
  <c r="BH128" i="2"/>
  <c r="BW128" i="2" s="1"/>
  <c r="BG128" i="2"/>
  <c r="BV128" i="2" s="1"/>
  <c r="BF128" i="2"/>
  <c r="BE128" i="2"/>
  <c r="BT128" i="2" s="1"/>
  <c r="BD128" i="2"/>
  <c r="BC128" i="2"/>
  <c r="BB128" i="2"/>
  <c r="BA128" i="2"/>
  <c r="BP128" i="2" s="1"/>
  <c r="AZ128" i="2"/>
  <c r="BO128" i="2" s="1"/>
  <c r="CG127" i="2"/>
  <c r="CI127" i="2" s="1"/>
  <c r="CB127" i="2"/>
  <c r="CA127" i="2"/>
  <c r="BZ127" i="2"/>
  <c r="BV127" i="2"/>
  <c r="BT127" i="2"/>
  <c r="BS127" i="2"/>
  <c r="BR127" i="2"/>
  <c r="BM127" i="2"/>
  <c r="BL127" i="2"/>
  <c r="BK127" i="2"/>
  <c r="BJ127" i="2"/>
  <c r="BY127" i="2" s="1"/>
  <c r="BI127" i="2"/>
  <c r="BX127" i="2" s="1"/>
  <c r="BH127" i="2"/>
  <c r="BW127" i="2" s="1"/>
  <c r="BG127" i="2"/>
  <c r="BF127" i="2"/>
  <c r="BU127" i="2" s="1"/>
  <c r="BE127" i="2"/>
  <c r="BD127" i="2"/>
  <c r="BC127" i="2"/>
  <c r="BB127" i="2"/>
  <c r="BQ127" i="2" s="1"/>
  <c r="BA127" i="2"/>
  <c r="BP127" i="2" s="1"/>
  <c r="AZ127" i="2"/>
  <c r="BO127" i="2" s="1"/>
  <c r="CG126" i="2"/>
  <c r="CI126" i="2" s="1"/>
  <c r="CB126" i="2"/>
  <c r="CA126" i="2"/>
  <c r="BW126" i="2"/>
  <c r="BU126" i="2"/>
  <c r="BT126" i="2"/>
  <c r="BS126" i="2"/>
  <c r="BO126" i="2"/>
  <c r="BM126" i="2"/>
  <c r="BL126" i="2"/>
  <c r="BK126" i="2"/>
  <c r="BZ126" i="2" s="1"/>
  <c r="BJ126" i="2"/>
  <c r="BY126" i="2" s="1"/>
  <c r="BI126" i="2"/>
  <c r="BX126" i="2" s="1"/>
  <c r="BH126" i="2"/>
  <c r="BG126" i="2"/>
  <c r="BV126" i="2" s="1"/>
  <c r="BF126" i="2"/>
  <c r="BE126" i="2"/>
  <c r="BD126" i="2"/>
  <c r="BC126" i="2"/>
  <c r="BR126" i="2" s="1"/>
  <c r="BB126" i="2"/>
  <c r="BQ126" i="2" s="1"/>
  <c r="BA126" i="2"/>
  <c r="BP126" i="2" s="1"/>
  <c r="AZ126" i="2"/>
  <c r="CG125" i="2"/>
  <c r="CI125" i="2" s="1"/>
  <c r="BX125" i="2"/>
  <c r="BV125" i="2"/>
  <c r="BU125" i="2"/>
  <c r="BP125" i="2"/>
  <c r="BM125" i="2"/>
  <c r="CB125" i="2" s="1"/>
  <c r="BL125" i="2"/>
  <c r="CA125" i="2" s="1"/>
  <c r="BK125" i="2"/>
  <c r="BZ125" i="2" s="1"/>
  <c r="BJ125" i="2"/>
  <c r="BY125" i="2" s="1"/>
  <c r="BI125" i="2"/>
  <c r="BH125" i="2"/>
  <c r="BW125" i="2" s="1"/>
  <c r="BG125" i="2"/>
  <c r="BF125" i="2"/>
  <c r="BE125" i="2"/>
  <c r="BT125" i="2" s="1"/>
  <c r="BD125" i="2"/>
  <c r="BS125" i="2" s="1"/>
  <c r="BC125" i="2"/>
  <c r="BR125" i="2" s="1"/>
  <c r="BB125" i="2"/>
  <c r="BQ125" i="2" s="1"/>
  <c r="BA125" i="2"/>
  <c r="AZ125" i="2"/>
  <c r="BO125" i="2" s="1"/>
  <c r="CH124" i="2"/>
  <c r="CG124" i="2"/>
  <c r="CI124" i="2" s="1"/>
  <c r="BZ124" i="2"/>
  <c r="BY124" i="2"/>
  <c r="BW124" i="2"/>
  <c r="BV124" i="2"/>
  <c r="BR124" i="2"/>
  <c r="BQ124" i="2"/>
  <c r="BO124" i="2"/>
  <c r="BM124" i="2"/>
  <c r="CB124" i="2" s="1"/>
  <c r="BL124" i="2"/>
  <c r="CA124" i="2" s="1"/>
  <c r="BK124" i="2"/>
  <c r="BJ124" i="2"/>
  <c r="BI124" i="2"/>
  <c r="BX124" i="2" s="1"/>
  <c r="BH124" i="2"/>
  <c r="BG124" i="2"/>
  <c r="BF124" i="2"/>
  <c r="BU124" i="2" s="1"/>
  <c r="BE124" i="2"/>
  <c r="BT124" i="2" s="1"/>
  <c r="BD124" i="2"/>
  <c r="BS124" i="2" s="1"/>
  <c r="BC124" i="2"/>
  <c r="BB124" i="2"/>
  <c r="BA124" i="2"/>
  <c r="BP124" i="2" s="1"/>
  <c r="AZ124" i="2"/>
  <c r="CI123" i="2"/>
  <c r="CG123" i="2"/>
  <c r="BZ123" i="2"/>
  <c r="BW123" i="2"/>
  <c r="BR123" i="2"/>
  <c r="BP123" i="2"/>
  <c r="BM123" i="2"/>
  <c r="CB123" i="2" s="1"/>
  <c r="BL123" i="2"/>
  <c r="CA123" i="2" s="1"/>
  <c r="BK123" i="2"/>
  <c r="BJ123" i="2"/>
  <c r="BY123" i="2" s="1"/>
  <c r="BI123" i="2"/>
  <c r="BX123" i="2" s="1"/>
  <c r="BH123" i="2"/>
  <c r="BG123" i="2"/>
  <c r="BV123" i="2" s="1"/>
  <c r="BF123" i="2"/>
  <c r="BU123" i="2" s="1"/>
  <c r="BE123" i="2"/>
  <c r="BT123" i="2" s="1"/>
  <c r="BD123" i="2"/>
  <c r="BS123" i="2" s="1"/>
  <c r="BC123" i="2"/>
  <c r="BB123" i="2"/>
  <c r="BQ123" i="2" s="1"/>
  <c r="BA123" i="2"/>
  <c r="AZ123" i="2"/>
  <c r="BO123" i="2" s="1"/>
  <c r="CI122" i="2"/>
  <c r="CG122" i="2"/>
  <c r="CA122" i="2"/>
  <c r="BZ122" i="2"/>
  <c r="BY122" i="2"/>
  <c r="BT122" i="2"/>
  <c r="BR122" i="2"/>
  <c r="BQ122" i="2"/>
  <c r="BP122" i="2"/>
  <c r="BM122" i="2"/>
  <c r="CB122" i="2" s="1"/>
  <c r="BL122" i="2"/>
  <c r="BK122" i="2"/>
  <c r="BJ122" i="2"/>
  <c r="BI122" i="2"/>
  <c r="BX122" i="2" s="1"/>
  <c r="BH122" i="2"/>
  <c r="BW122" i="2" s="1"/>
  <c r="BG122" i="2"/>
  <c r="BV122" i="2" s="1"/>
  <c r="BF122" i="2"/>
  <c r="BU122" i="2" s="1"/>
  <c r="BE122" i="2"/>
  <c r="BD122" i="2"/>
  <c r="BS122" i="2" s="1"/>
  <c r="BC122" i="2"/>
  <c r="BB122" i="2"/>
  <c r="BA122" i="2"/>
  <c r="AZ122" i="2"/>
  <c r="BO122" i="2" s="1"/>
  <c r="CG121" i="2"/>
  <c r="CI121" i="2" s="1"/>
  <c r="CA121" i="2"/>
  <c r="BZ121" i="2"/>
  <c r="BV121" i="2"/>
  <c r="BU121" i="2"/>
  <c r="BS121" i="2"/>
  <c r="BR121" i="2"/>
  <c r="BM121" i="2"/>
  <c r="CB121" i="2" s="1"/>
  <c r="BL121" i="2"/>
  <c r="BK121" i="2"/>
  <c r="BJ121" i="2"/>
  <c r="BY121" i="2" s="1"/>
  <c r="BI121" i="2"/>
  <c r="BX121" i="2" s="1"/>
  <c r="BH121" i="2"/>
  <c r="BW121" i="2" s="1"/>
  <c r="BG121" i="2"/>
  <c r="BF121" i="2"/>
  <c r="BE121" i="2"/>
  <c r="BT121" i="2" s="1"/>
  <c r="BD121" i="2"/>
  <c r="BC121" i="2"/>
  <c r="BB121" i="2"/>
  <c r="BQ121" i="2" s="1"/>
  <c r="BA121" i="2"/>
  <c r="BP121" i="2" s="1"/>
  <c r="AZ121" i="2"/>
  <c r="BO121" i="2" s="1"/>
  <c r="CI120" i="2"/>
  <c r="CG120" i="2"/>
  <c r="CB120" i="2"/>
  <c r="CA120" i="2"/>
  <c r="BW120" i="2"/>
  <c r="BV120" i="2"/>
  <c r="BT120" i="2"/>
  <c r="BS120" i="2"/>
  <c r="BO120" i="2"/>
  <c r="BM120" i="2"/>
  <c r="BL120" i="2"/>
  <c r="BK120" i="2"/>
  <c r="BZ120" i="2" s="1"/>
  <c r="BJ120" i="2"/>
  <c r="BY120" i="2" s="1"/>
  <c r="BI120" i="2"/>
  <c r="BX120" i="2" s="1"/>
  <c r="BH120" i="2"/>
  <c r="BG120" i="2"/>
  <c r="BF120" i="2"/>
  <c r="BU120" i="2" s="1"/>
  <c r="BE120" i="2"/>
  <c r="BD120" i="2"/>
  <c r="BC120" i="2"/>
  <c r="BR120" i="2" s="1"/>
  <c r="BB120" i="2"/>
  <c r="BQ120" i="2" s="1"/>
  <c r="BA120" i="2"/>
  <c r="BP120" i="2" s="1"/>
  <c r="AZ120" i="2"/>
  <c r="CG119" i="2"/>
  <c r="CI119" i="2" s="1"/>
  <c r="CB119" i="2"/>
  <c r="BX119" i="2"/>
  <c r="BW119" i="2"/>
  <c r="BU119" i="2"/>
  <c r="BT119" i="2"/>
  <c r="BP119" i="2"/>
  <c r="BO119" i="2"/>
  <c r="BM119" i="2"/>
  <c r="BL119" i="2"/>
  <c r="CA119" i="2" s="1"/>
  <c r="BK119" i="2"/>
  <c r="BZ119" i="2" s="1"/>
  <c r="BJ119" i="2"/>
  <c r="BY119" i="2" s="1"/>
  <c r="BI119" i="2"/>
  <c r="BH119" i="2"/>
  <c r="BG119" i="2"/>
  <c r="BV119" i="2" s="1"/>
  <c r="BF119" i="2"/>
  <c r="BE119" i="2"/>
  <c r="BD119" i="2"/>
  <c r="BS119" i="2" s="1"/>
  <c r="BC119" i="2"/>
  <c r="BR119" i="2" s="1"/>
  <c r="BB119" i="2"/>
  <c r="BQ119" i="2" s="1"/>
  <c r="BA119" i="2"/>
  <c r="AZ119" i="2"/>
  <c r="CG118" i="2"/>
  <c r="CI118" i="2" s="1"/>
  <c r="BY118" i="2"/>
  <c r="BX118" i="2"/>
  <c r="BV118" i="2"/>
  <c r="BU118" i="2"/>
  <c r="BQ118" i="2"/>
  <c r="BP118" i="2"/>
  <c r="BM118" i="2"/>
  <c r="CB118" i="2" s="1"/>
  <c r="BL118" i="2"/>
  <c r="CA118" i="2" s="1"/>
  <c r="BK118" i="2"/>
  <c r="BZ118" i="2" s="1"/>
  <c r="BJ118" i="2"/>
  <c r="BI118" i="2"/>
  <c r="BH118" i="2"/>
  <c r="BW118" i="2" s="1"/>
  <c r="BG118" i="2"/>
  <c r="BF118" i="2"/>
  <c r="BE118" i="2"/>
  <c r="BT118" i="2" s="1"/>
  <c r="BD118" i="2"/>
  <c r="BS118" i="2" s="1"/>
  <c r="BC118" i="2"/>
  <c r="BR118" i="2" s="1"/>
  <c r="CH118" i="2" s="1"/>
  <c r="CJ118" i="2" s="1"/>
  <c r="CL118" i="2" s="1"/>
  <c r="BB118" i="2"/>
  <c r="BA118" i="2"/>
  <c r="AZ118" i="2"/>
  <c r="BO118" i="2" s="1"/>
  <c r="CG117" i="2"/>
  <c r="CI117" i="2" s="1"/>
  <c r="BZ117" i="2"/>
  <c r="BY117" i="2"/>
  <c r="BW117" i="2"/>
  <c r="BV117" i="2"/>
  <c r="BR117" i="2"/>
  <c r="BQ117" i="2"/>
  <c r="BO117" i="2"/>
  <c r="BM117" i="2"/>
  <c r="CB117" i="2" s="1"/>
  <c r="BL117" i="2"/>
  <c r="CA117" i="2" s="1"/>
  <c r="BK117" i="2"/>
  <c r="BJ117" i="2"/>
  <c r="BI117" i="2"/>
  <c r="BX117" i="2" s="1"/>
  <c r="BH117" i="2"/>
  <c r="BG117" i="2"/>
  <c r="BF117" i="2"/>
  <c r="BU117" i="2" s="1"/>
  <c r="BE117" i="2"/>
  <c r="BT117" i="2" s="1"/>
  <c r="BD117" i="2"/>
  <c r="BS117" i="2" s="1"/>
  <c r="BC117" i="2"/>
  <c r="BB117" i="2"/>
  <c r="BA117" i="2"/>
  <c r="BP117" i="2" s="1"/>
  <c r="AZ117" i="2"/>
  <c r="CI116" i="2"/>
  <c r="CG116" i="2"/>
  <c r="CA116" i="2"/>
  <c r="BZ116" i="2"/>
  <c r="BX116" i="2"/>
  <c r="BW116" i="2"/>
  <c r="BS116" i="2"/>
  <c r="BR116" i="2"/>
  <c r="BP116" i="2"/>
  <c r="BO116" i="2"/>
  <c r="BM116" i="2"/>
  <c r="CB116" i="2" s="1"/>
  <c r="BL116" i="2"/>
  <c r="BK116" i="2"/>
  <c r="BJ116" i="2"/>
  <c r="BY116" i="2" s="1"/>
  <c r="BI116" i="2"/>
  <c r="BH116" i="2"/>
  <c r="BG116" i="2"/>
  <c r="BV116" i="2" s="1"/>
  <c r="BF116" i="2"/>
  <c r="BU116" i="2" s="1"/>
  <c r="BE116" i="2"/>
  <c r="BT116" i="2" s="1"/>
  <c r="BD116" i="2"/>
  <c r="BC116" i="2"/>
  <c r="BB116" i="2"/>
  <c r="BQ116" i="2" s="1"/>
  <c r="BA116" i="2"/>
  <c r="AZ116" i="2"/>
  <c r="CI115" i="2"/>
  <c r="CG115" i="2"/>
  <c r="CB115" i="2"/>
  <c r="CA115" i="2"/>
  <c r="BY115" i="2"/>
  <c r="BX115" i="2"/>
  <c r="BW115" i="2"/>
  <c r="BT115" i="2"/>
  <c r="BS115" i="2"/>
  <c r="BQ115" i="2"/>
  <c r="BP115" i="2"/>
  <c r="BM115" i="2"/>
  <c r="BL115" i="2"/>
  <c r="BK115" i="2"/>
  <c r="BZ115" i="2" s="1"/>
  <c r="BJ115" i="2"/>
  <c r="BI115" i="2"/>
  <c r="BH115" i="2"/>
  <c r="BG115" i="2"/>
  <c r="BV115" i="2" s="1"/>
  <c r="BF115" i="2"/>
  <c r="BU115" i="2" s="1"/>
  <c r="BE115" i="2"/>
  <c r="BD115" i="2"/>
  <c r="BC115" i="2"/>
  <c r="BR115" i="2" s="1"/>
  <c r="BB115" i="2"/>
  <c r="BA115" i="2"/>
  <c r="AZ115" i="2"/>
  <c r="BO115" i="2" s="1"/>
  <c r="CH115" i="2" s="1"/>
  <c r="CJ115" i="2" s="1"/>
  <c r="CL115" i="2" s="1"/>
  <c r="CG114" i="2"/>
  <c r="CI114" i="2" s="1"/>
  <c r="CB114" i="2"/>
  <c r="BZ114" i="2"/>
  <c r="BY114" i="2"/>
  <c r="BU114" i="2"/>
  <c r="BT114" i="2"/>
  <c r="BR114" i="2"/>
  <c r="BQ114" i="2"/>
  <c r="BP114" i="2"/>
  <c r="BM114" i="2"/>
  <c r="BL114" i="2"/>
  <c r="CA114" i="2" s="1"/>
  <c r="BK114" i="2"/>
  <c r="BJ114" i="2"/>
  <c r="BI114" i="2"/>
  <c r="BX114" i="2" s="1"/>
  <c r="BH114" i="2"/>
  <c r="BW114" i="2" s="1"/>
  <c r="BG114" i="2"/>
  <c r="BV114" i="2" s="1"/>
  <c r="BF114" i="2"/>
  <c r="BE114" i="2"/>
  <c r="BD114" i="2"/>
  <c r="BS114" i="2" s="1"/>
  <c r="BC114" i="2"/>
  <c r="BB114" i="2"/>
  <c r="BA114" i="2"/>
  <c r="AZ114" i="2"/>
  <c r="BO114" i="2" s="1"/>
  <c r="CG113" i="2"/>
  <c r="CI113" i="2" s="1"/>
  <c r="CA113" i="2"/>
  <c r="BZ113" i="2"/>
  <c r="BV113" i="2"/>
  <c r="BU113" i="2"/>
  <c r="BS113" i="2"/>
  <c r="BR113" i="2"/>
  <c r="BQ113" i="2"/>
  <c r="BM113" i="2"/>
  <c r="CB113" i="2" s="1"/>
  <c r="BL113" i="2"/>
  <c r="BK113" i="2"/>
  <c r="BJ113" i="2"/>
  <c r="BY113" i="2" s="1"/>
  <c r="BI113" i="2"/>
  <c r="BX113" i="2" s="1"/>
  <c r="BH113" i="2"/>
  <c r="BW113" i="2" s="1"/>
  <c r="BG113" i="2"/>
  <c r="BF113" i="2"/>
  <c r="BE113" i="2"/>
  <c r="BT113" i="2" s="1"/>
  <c r="BD113" i="2"/>
  <c r="BC113" i="2"/>
  <c r="BB113" i="2"/>
  <c r="BA113" i="2"/>
  <c r="BP113" i="2" s="1"/>
  <c r="AZ113" i="2"/>
  <c r="BO113" i="2" s="1"/>
  <c r="CI112" i="2"/>
  <c r="CG112" i="2"/>
  <c r="CB112" i="2"/>
  <c r="CA112" i="2"/>
  <c r="BW112" i="2"/>
  <c r="BV112" i="2"/>
  <c r="BT112" i="2"/>
  <c r="BS112" i="2"/>
  <c r="BR112" i="2"/>
  <c r="BO112" i="2"/>
  <c r="BM112" i="2"/>
  <c r="BL112" i="2"/>
  <c r="BK112" i="2"/>
  <c r="BZ112" i="2" s="1"/>
  <c r="BJ112" i="2"/>
  <c r="BY112" i="2" s="1"/>
  <c r="BI112" i="2"/>
  <c r="BX112" i="2" s="1"/>
  <c r="BH112" i="2"/>
  <c r="BG112" i="2"/>
  <c r="BF112" i="2"/>
  <c r="BU112" i="2" s="1"/>
  <c r="BE112" i="2"/>
  <c r="BD112" i="2"/>
  <c r="BC112" i="2"/>
  <c r="BB112" i="2"/>
  <c r="BQ112" i="2" s="1"/>
  <c r="BA112" i="2"/>
  <c r="BP112" i="2" s="1"/>
  <c r="AZ112" i="2"/>
  <c r="CG111" i="2"/>
  <c r="CI111" i="2" s="1"/>
  <c r="CB111" i="2"/>
  <c r="BX111" i="2"/>
  <c r="BW111" i="2"/>
  <c r="BU111" i="2"/>
  <c r="BT111" i="2"/>
  <c r="BS111" i="2"/>
  <c r="BP111" i="2"/>
  <c r="BO111" i="2"/>
  <c r="BM111" i="2"/>
  <c r="BL111" i="2"/>
  <c r="CA111" i="2" s="1"/>
  <c r="BK111" i="2"/>
  <c r="BZ111" i="2" s="1"/>
  <c r="BJ111" i="2"/>
  <c r="BY111" i="2" s="1"/>
  <c r="BI111" i="2"/>
  <c r="BH111" i="2"/>
  <c r="BG111" i="2"/>
  <c r="BV111" i="2" s="1"/>
  <c r="BF111" i="2"/>
  <c r="BE111" i="2"/>
  <c r="BD111" i="2"/>
  <c r="BC111" i="2"/>
  <c r="BR111" i="2" s="1"/>
  <c r="BB111" i="2"/>
  <c r="BQ111" i="2" s="1"/>
  <c r="BA111" i="2"/>
  <c r="AZ111" i="2"/>
  <c r="CG110" i="2"/>
  <c r="CI110" i="2" s="1"/>
  <c r="BY110" i="2"/>
  <c r="BX110" i="2"/>
  <c r="BV110" i="2"/>
  <c r="BU110" i="2"/>
  <c r="BT110" i="2"/>
  <c r="BQ110" i="2"/>
  <c r="BP110" i="2"/>
  <c r="BM110" i="2"/>
  <c r="CB110" i="2" s="1"/>
  <c r="CH110" i="2" s="1"/>
  <c r="CJ110" i="2" s="1"/>
  <c r="CL110" i="2" s="1"/>
  <c r="BL110" i="2"/>
  <c r="CA110" i="2" s="1"/>
  <c r="BK110" i="2"/>
  <c r="BZ110" i="2" s="1"/>
  <c r="BJ110" i="2"/>
  <c r="BI110" i="2"/>
  <c r="BH110" i="2"/>
  <c r="BW110" i="2" s="1"/>
  <c r="BG110" i="2"/>
  <c r="BF110" i="2"/>
  <c r="BE110" i="2"/>
  <c r="BD110" i="2"/>
  <c r="BS110" i="2" s="1"/>
  <c r="BC110" i="2"/>
  <c r="BR110" i="2" s="1"/>
  <c r="BB110" i="2"/>
  <c r="BA110" i="2"/>
  <c r="AZ110" i="2"/>
  <c r="BO110" i="2" s="1"/>
  <c r="CI109" i="2"/>
  <c r="CH109" i="2"/>
  <c r="CJ109" i="2" s="1"/>
  <c r="CL109" i="2" s="1"/>
  <c r="CG109" i="2"/>
  <c r="BZ109" i="2"/>
  <c r="BY109" i="2"/>
  <c r="BW109" i="2"/>
  <c r="BV109" i="2"/>
  <c r="BU109" i="2"/>
  <c r="BR109" i="2"/>
  <c r="BQ109" i="2"/>
  <c r="BO109" i="2"/>
  <c r="BM109" i="2"/>
  <c r="CB109" i="2" s="1"/>
  <c r="BL109" i="2"/>
  <c r="CA109" i="2" s="1"/>
  <c r="BK109" i="2"/>
  <c r="BJ109" i="2"/>
  <c r="BI109" i="2"/>
  <c r="BX109" i="2" s="1"/>
  <c r="BH109" i="2"/>
  <c r="BG109" i="2"/>
  <c r="BF109" i="2"/>
  <c r="BE109" i="2"/>
  <c r="BT109" i="2" s="1"/>
  <c r="BD109" i="2"/>
  <c r="BS109" i="2" s="1"/>
  <c r="BC109" i="2"/>
  <c r="BB109" i="2"/>
  <c r="BA109" i="2"/>
  <c r="BP109" i="2" s="1"/>
  <c r="AZ109" i="2"/>
  <c r="CI108" i="2"/>
  <c r="CG108" i="2"/>
  <c r="CA108" i="2"/>
  <c r="BZ108" i="2"/>
  <c r="BX108" i="2"/>
  <c r="BW108" i="2"/>
  <c r="BV108" i="2"/>
  <c r="BS108" i="2"/>
  <c r="BR108" i="2"/>
  <c r="BP108" i="2"/>
  <c r="BO108" i="2"/>
  <c r="CH108" i="2" s="1"/>
  <c r="CJ108" i="2" s="1"/>
  <c r="CL108" i="2" s="1"/>
  <c r="BM108" i="2"/>
  <c r="CB108" i="2" s="1"/>
  <c r="BL108" i="2"/>
  <c r="BK108" i="2"/>
  <c r="BJ108" i="2"/>
  <c r="BY108" i="2" s="1"/>
  <c r="BI108" i="2"/>
  <c r="BH108" i="2"/>
  <c r="BG108" i="2"/>
  <c r="BF108" i="2"/>
  <c r="BU108" i="2" s="1"/>
  <c r="BE108" i="2"/>
  <c r="BT108" i="2" s="1"/>
  <c r="BD108" i="2"/>
  <c r="BC108" i="2"/>
  <c r="BB108" i="2"/>
  <c r="BQ108" i="2" s="1"/>
  <c r="BA108" i="2"/>
  <c r="AZ108" i="2"/>
  <c r="CI107" i="2"/>
  <c r="CG107" i="2"/>
  <c r="CB107" i="2"/>
  <c r="CA107" i="2"/>
  <c r="BY107" i="2"/>
  <c r="BX107" i="2"/>
  <c r="BT107" i="2"/>
  <c r="BS107" i="2"/>
  <c r="BQ107" i="2"/>
  <c r="BP107" i="2"/>
  <c r="BO107" i="2"/>
  <c r="BM107" i="2"/>
  <c r="BL107" i="2"/>
  <c r="BK107" i="2"/>
  <c r="BZ107" i="2" s="1"/>
  <c r="BJ107" i="2"/>
  <c r="BI107" i="2"/>
  <c r="BH107" i="2"/>
  <c r="BW107" i="2" s="1"/>
  <c r="BG107" i="2"/>
  <c r="BV107" i="2" s="1"/>
  <c r="BF107" i="2"/>
  <c r="BU107" i="2" s="1"/>
  <c r="BE107" i="2"/>
  <c r="BD107" i="2"/>
  <c r="BC107" i="2"/>
  <c r="BR107" i="2" s="1"/>
  <c r="BB107" i="2"/>
  <c r="BA107" i="2"/>
  <c r="AZ107" i="2"/>
  <c r="CG106" i="2"/>
  <c r="CI106" i="2" s="1"/>
  <c r="CB106" i="2"/>
  <c r="BZ106" i="2"/>
  <c r="BY106" i="2"/>
  <c r="BX106" i="2"/>
  <c r="BW106" i="2"/>
  <c r="BU106" i="2"/>
  <c r="BT106" i="2"/>
  <c r="BR106" i="2"/>
  <c r="BQ106" i="2"/>
  <c r="BP106" i="2"/>
  <c r="BM106" i="2"/>
  <c r="BL106" i="2"/>
  <c r="CA106" i="2" s="1"/>
  <c r="BK106" i="2"/>
  <c r="BJ106" i="2"/>
  <c r="BI106" i="2"/>
  <c r="BH106" i="2"/>
  <c r="BG106" i="2"/>
  <c r="BV106" i="2" s="1"/>
  <c r="BF106" i="2"/>
  <c r="BE106" i="2"/>
  <c r="BD106" i="2"/>
  <c r="BS106" i="2" s="1"/>
  <c r="BC106" i="2"/>
  <c r="BB106" i="2"/>
  <c r="BA106" i="2"/>
  <c r="AZ106" i="2"/>
  <c r="BO106" i="2" s="1"/>
  <c r="CH106" i="2" s="1"/>
  <c r="CJ106" i="2" s="1"/>
  <c r="CL106" i="2" s="1"/>
  <c r="CG105" i="2"/>
  <c r="CI105" i="2" s="1"/>
  <c r="CA105" i="2"/>
  <c r="BZ105" i="2"/>
  <c r="BU105" i="2"/>
  <c r="BS105" i="2"/>
  <c r="BR105" i="2"/>
  <c r="BQ105" i="2"/>
  <c r="BM105" i="2"/>
  <c r="CB105" i="2" s="1"/>
  <c r="BL105" i="2"/>
  <c r="BK105" i="2"/>
  <c r="BJ105" i="2"/>
  <c r="BY105" i="2" s="1"/>
  <c r="BI105" i="2"/>
  <c r="BX105" i="2" s="1"/>
  <c r="BH105" i="2"/>
  <c r="BW105" i="2" s="1"/>
  <c r="BG105" i="2"/>
  <c r="BV105" i="2" s="1"/>
  <c r="BF105" i="2"/>
  <c r="BE105" i="2"/>
  <c r="BT105" i="2" s="1"/>
  <c r="BD105" i="2"/>
  <c r="BC105" i="2"/>
  <c r="BB105" i="2"/>
  <c r="BA105" i="2"/>
  <c r="BP105" i="2" s="1"/>
  <c r="AZ105" i="2"/>
  <c r="BO105" i="2" s="1"/>
  <c r="CI104" i="2"/>
  <c r="CG104" i="2"/>
  <c r="CB104" i="2"/>
  <c r="CA104" i="2"/>
  <c r="BY104" i="2"/>
  <c r="BW104" i="2"/>
  <c r="BV104" i="2"/>
  <c r="BT104" i="2"/>
  <c r="BS104" i="2"/>
  <c r="BQ104" i="2"/>
  <c r="BM104" i="2"/>
  <c r="BL104" i="2"/>
  <c r="BK104" i="2"/>
  <c r="BZ104" i="2" s="1"/>
  <c r="BJ104" i="2"/>
  <c r="BI104" i="2"/>
  <c r="BX104" i="2" s="1"/>
  <c r="BH104" i="2"/>
  <c r="BG104" i="2"/>
  <c r="BF104" i="2"/>
  <c r="BU104" i="2" s="1"/>
  <c r="BE104" i="2"/>
  <c r="BD104" i="2"/>
  <c r="BC104" i="2"/>
  <c r="BR104" i="2" s="1"/>
  <c r="BB104" i="2"/>
  <c r="BA104" i="2"/>
  <c r="BP104" i="2" s="1"/>
  <c r="AZ104" i="2"/>
  <c r="BO104" i="2" s="1"/>
  <c r="CG103" i="2"/>
  <c r="CI103" i="2" s="1"/>
  <c r="CB103" i="2"/>
  <c r="CA103" i="2"/>
  <c r="BZ103" i="2"/>
  <c r="BW103" i="2"/>
  <c r="BU103" i="2"/>
  <c r="BT103" i="2"/>
  <c r="BR103" i="2"/>
  <c r="BP103" i="2"/>
  <c r="BO103" i="2"/>
  <c r="BM103" i="2"/>
  <c r="BL103" i="2"/>
  <c r="BK103" i="2"/>
  <c r="BJ103" i="2"/>
  <c r="BY103" i="2" s="1"/>
  <c r="BI103" i="2"/>
  <c r="BX103" i="2" s="1"/>
  <c r="BH103" i="2"/>
  <c r="BG103" i="2"/>
  <c r="BV103" i="2" s="1"/>
  <c r="BF103" i="2"/>
  <c r="BE103" i="2"/>
  <c r="BD103" i="2"/>
  <c r="BS103" i="2" s="1"/>
  <c r="BC103" i="2"/>
  <c r="BB103" i="2"/>
  <c r="BQ103" i="2" s="1"/>
  <c r="BA103" i="2"/>
  <c r="AZ103" i="2"/>
  <c r="CG102" i="2"/>
  <c r="CI102" i="2" s="1"/>
  <c r="CA102" i="2"/>
  <c r="BX102" i="2"/>
  <c r="BV102" i="2"/>
  <c r="BU102" i="2"/>
  <c r="BT102" i="2"/>
  <c r="BP102" i="2"/>
  <c r="BM102" i="2"/>
  <c r="CB102" i="2" s="1"/>
  <c r="BL102" i="2"/>
  <c r="BK102" i="2"/>
  <c r="BZ102" i="2" s="1"/>
  <c r="BJ102" i="2"/>
  <c r="BY102" i="2" s="1"/>
  <c r="BI102" i="2"/>
  <c r="BH102" i="2"/>
  <c r="BW102" i="2" s="1"/>
  <c r="BG102" i="2"/>
  <c r="BF102" i="2"/>
  <c r="BE102" i="2"/>
  <c r="BD102" i="2"/>
  <c r="BS102" i="2" s="1"/>
  <c r="BC102" i="2"/>
  <c r="BR102" i="2" s="1"/>
  <c r="BB102" i="2"/>
  <c r="BQ102" i="2" s="1"/>
  <c r="CH102" i="2" s="1"/>
  <c r="CJ102" i="2" s="1"/>
  <c r="CL102" i="2" s="1"/>
  <c r="BA102" i="2"/>
  <c r="AZ102" i="2"/>
  <c r="BO102" i="2" s="1"/>
  <c r="CG101" i="2"/>
  <c r="CI101" i="2" s="1"/>
  <c r="BZ101" i="2"/>
  <c r="BY101" i="2"/>
  <c r="BW101" i="2"/>
  <c r="BV101" i="2"/>
  <c r="BR101" i="2"/>
  <c r="BQ101" i="2"/>
  <c r="BO101" i="2"/>
  <c r="BM101" i="2"/>
  <c r="CB101" i="2" s="1"/>
  <c r="BL101" i="2"/>
  <c r="CA101" i="2" s="1"/>
  <c r="BK101" i="2"/>
  <c r="BJ101" i="2"/>
  <c r="BI101" i="2"/>
  <c r="BX101" i="2" s="1"/>
  <c r="BH101" i="2"/>
  <c r="BG101" i="2"/>
  <c r="BF101" i="2"/>
  <c r="BU101" i="2" s="1"/>
  <c r="BE101" i="2"/>
  <c r="BT101" i="2" s="1"/>
  <c r="BD101" i="2"/>
  <c r="BS101" i="2" s="1"/>
  <c r="BC101" i="2"/>
  <c r="BB101" i="2"/>
  <c r="BA101" i="2"/>
  <c r="BP101" i="2" s="1"/>
  <c r="AZ101" i="2"/>
  <c r="CG100" i="2"/>
  <c r="CI100" i="2" s="1"/>
  <c r="BZ100" i="2"/>
  <c r="BX100" i="2"/>
  <c r="BW100" i="2"/>
  <c r="BV100" i="2"/>
  <c r="BU100" i="2"/>
  <c r="BS100" i="2"/>
  <c r="CH100" i="2" s="1"/>
  <c r="BR100" i="2"/>
  <c r="BP100" i="2"/>
  <c r="BO100" i="2"/>
  <c r="BM100" i="2"/>
  <c r="CB100" i="2" s="1"/>
  <c r="BL100" i="2"/>
  <c r="CA100" i="2" s="1"/>
  <c r="BK100" i="2"/>
  <c r="BJ100" i="2"/>
  <c r="BY100" i="2" s="1"/>
  <c r="BI100" i="2"/>
  <c r="BH100" i="2"/>
  <c r="BG100" i="2"/>
  <c r="BF100" i="2"/>
  <c r="BE100" i="2"/>
  <c r="BT100" i="2" s="1"/>
  <c r="BD100" i="2"/>
  <c r="BC100" i="2"/>
  <c r="BB100" i="2"/>
  <c r="BQ100" i="2" s="1"/>
  <c r="BA100" i="2"/>
  <c r="AZ100" i="2"/>
  <c r="CI99" i="2"/>
  <c r="CG99" i="2"/>
  <c r="CB99" i="2"/>
  <c r="CA99" i="2"/>
  <c r="BY99" i="2"/>
  <c r="BX99" i="2"/>
  <c r="BT99" i="2"/>
  <c r="BS99" i="2"/>
  <c r="BQ99" i="2"/>
  <c r="BP99" i="2"/>
  <c r="BO99" i="2"/>
  <c r="CH99" i="2" s="1"/>
  <c r="CJ99" i="2" s="1"/>
  <c r="CL99" i="2" s="1"/>
  <c r="BM99" i="2"/>
  <c r="BL99" i="2"/>
  <c r="BK99" i="2"/>
  <c r="BZ99" i="2" s="1"/>
  <c r="BJ99" i="2"/>
  <c r="BI99" i="2"/>
  <c r="BH99" i="2"/>
  <c r="BW99" i="2" s="1"/>
  <c r="BG99" i="2"/>
  <c r="BV99" i="2" s="1"/>
  <c r="BF99" i="2"/>
  <c r="BU99" i="2" s="1"/>
  <c r="BE99" i="2"/>
  <c r="BD99" i="2"/>
  <c r="BC99" i="2"/>
  <c r="BR99" i="2" s="1"/>
  <c r="BB99" i="2"/>
  <c r="BA99" i="2"/>
  <c r="AZ99" i="2"/>
  <c r="CG98" i="2"/>
  <c r="CI98" i="2" s="1"/>
  <c r="CB98" i="2"/>
  <c r="BZ98" i="2"/>
  <c r="BY98" i="2"/>
  <c r="BX98" i="2"/>
  <c r="BW98" i="2"/>
  <c r="BU98" i="2"/>
  <c r="BT98" i="2"/>
  <c r="BR98" i="2"/>
  <c r="BQ98" i="2"/>
  <c r="BP98" i="2"/>
  <c r="BM98" i="2"/>
  <c r="BL98" i="2"/>
  <c r="CA98" i="2" s="1"/>
  <c r="BK98" i="2"/>
  <c r="BJ98" i="2"/>
  <c r="BI98" i="2"/>
  <c r="BH98" i="2"/>
  <c r="BG98" i="2"/>
  <c r="BV98" i="2" s="1"/>
  <c r="BF98" i="2"/>
  <c r="BE98" i="2"/>
  <c r="BD98" i="2"/>
  <c r="BS98" i="2" s="1"/>
  <c r="BC98" i="2"/>
  <c r="BB98" i="2"/>
  <c r="BA98" i="2"/>
  <c r="AZ98" i="2"/>
  <c r="BO98" i="2" s="1"/>
  <c r="CH98" i="2" s="1"/>
  <c r="CJ98" i="2" s="1"/>
  <c r="CL98" i="2" s="1"/>
  <c r="CG97" i="2"/>
  <c r="CI97" i="2" s="1"/>
  <c r="CA97" i="2"/>
  <c r="BZ97" i="2"/>
  <c r="BY97" i="2"/>
  <c r="BU97" i="2"/>
  <c r="BS97" i="2"/>
  <c r="BR97" i="2"/>
  <c r="BQ97" i="2"/>
  <c r="BM97" i="2"/>
  <c r="CB97" i="2" s="1"/>
  <c r="BL97" i="2"/>
  <c r="BK97" i="2"/>
  <c r="BJ97" i="2"/>
  <c r="BI97" i="2"/>
  <c r="BX97" i="2" s="1"/>
  <c r="BH97" i="2"/>
  <c r="BW97" i="2" s="1"/>
  <c r="BG97" i="2"/>
  <c r="BV97" i="2" s="1"/>
  <c r="BF97" i="2"/>
  <c r="BE97" i="2"/>
  <c r="BT97" i="2" s="1"/>
  <c r="BD97" i="2"/>
  <c r="BC97" i="2"/>
  <c r="BB97" i="2"/>
  <c r="BA97" i="2"/>
  <c r="BP97" i="2" s="1"/>
  <c r="AZ97" i="2"/>
  <c r="BO97" i="2" s="1"/>
  <c r="CI96" i="2"/>
  <c r="CG96" i="2"/>
  <c r="CA96" i="2"/>
  <c r="BZ96" i="2"/>
  <c r="BY96" i="2"/>
  <c r="BW96" i="2"/>
  <c r="BV96" i="2"/>
  <c r="BS96" i="2"/>
  <c r="BR96" i="2"/>
  <c r="BO96" i="2"/>
  <c r="BM96" i="2"/>
  <c r="CB96" i="2" s="1"/>
  <c r="BL96" i="2"/>
  <c r="BK96" i="2"/>
  <c r="BJ96" i="2"/>
  <c r="BI96" i="2"/>
  <c r="BX96" i="2" s="1"/>
  <c r="BH96" i="2"/>
  <c r="BG96" i="2"/>
  <c r="BF96" i="2"/>
  <c r="BU96" i="2" s="1"/>
  <c r="BE96" i="2"/>
  <c r="BT96" i="2" s="1"/>
  <c r="BD96" i="2"/>
  <c r="BC96" i="2"/>
  <c r="BB96" i="2"/>
  <c r="BQ96" i="2" s="1"/>
  <c r="BA96" i="2"/>
  <c r="BP96" i="2" s="1"/>
  <c r="AZ96" i="2"/>
  <c r="CG95" i="2"/>
  <c r="CI95" i="2" s="1"/>
  <c r="CB95" i="2"/>
  <c r="BZ95" i="2"/>
  <c r="BW95" i="2"/>
  <c r="BT95" i="2"/>
  <c r="BS95" i="2"/>
  <c r="BR95" i="2"/>
  <c r="BO95" i="2"/>
  <c r="BM95" i="2"/>
  <c r="BL95" i="2"/>
  <c r="CA95" i="2" s="1"/>
  <c r="BK95" i="2"/>
  <c r="BJ95" i="2"/>
  <c r="BY95" i="2" s="1"/>
  <c r="BI95" i="2"/>
  <c r="BX95" i="2" s="1"/>
  <c r="BH95" i="2"/>
  <c r="BG95" i="2"/>
  <c r="BV95" i="2" s="1"/>
  <c r="BF95" i="2"/>
  <c r="BU95" i="2" s="1"/>
  <c r="BE95" i="2"/>
  <c r="BD95" i="2"/>
  <c r="BC95" i="2"/>
  <c r="BB95" i="2"/>
  <c r="BQ95" i="2" s="1"/>
  <c r="BA95" i="2"/>
  <c r="BP95" i="2" s="1"/>
  <c r="AZ95" i="2"/>
  <c r="CG94" i="2"/>
  <c r="CI94" i="2" s="1"/>
  <c r="BY94" i="2"/>
  <c r="BX94" i="2"/>
  <c r="BU94" i="2"/>
  <c r="BP94" i="2"/>
  <c r="BM94" i="2"/>
  <c r="CB94" i="2" s="1"/>
  <c r="BL94" i="2"/>
  <c r="CA94" i="2" s="1"/>
  <c r="BK94" i="2"/>
  <c r="BZ94" i="2" s="1"/>
  <c r="BJ94" i="2"/>
  <c r="BI94" i="2"/>
  <c r="BH94" i="2"/>
  <c r="BW94" i="2" s="1"/>
  <c r="BG94" i="2"/>
  <c r="BV94" i="2" s="1"/>
  <c r="BF94" i="2"/>
  <c r="BE94" i="2"/>
  <c r="BT94" i="2" s="1"/>
  <c r="BD94" i="2"/>
  <c r="BS94" i="2" s="1"/>
  <c r="BC94" i="2"/>
  <c r="BR94" i="2" s="1"/>
  <c r="BB94" i="2"/>
  <c r="BQ94" i="2" s="1"/>
  <c r="BA94" i="2"/>
  <c r="AZ94" i="2"/>
  <c r="BO94" i="2" s="1"/>
  <c r="CG93" i="2"/>
  <c r="CI93" i="2" s="1"/>
  <c r="BZ93" i="2"/>
  <c r="BY93" i="2"/>
  <c r="BV93" i="2"/>
  <c r="BU93" i="2"/>
  <c r="BT93" i="2"/>
  <c r="BR93" i="2"/>
  <c r="BQ93" i="2"/>
  <c r="BM93" i="2"/>
  <c r="CB93" i="2" s="1"/>
  <c r="BL93" i="2"/>
  <c r="CA93" i="2" s="1"/>
  <c r="BK93" i="2"/>
  <c r="BJ93" i="2"/>
  <c r="BI93" i="2"/>
  <c r="BX93" i="2" s="1"/>
  <c r="BH93" i="2"/>
  <c r="BW93" i="2" s="1"/>
  <c r="BG93" i="2"/>
  <c r="BF93" i="2"/>
  <c r="BE93" i="2"/>
  <c r="BD93" i="2"/>
  <c r="BS93" i="2" s="1"/>
  <c r="BC93" i="2"/>
  <c r="BB93" i="2"/>
  <c r="BA93" i="2"/>
  <c r="BP93" i="2" s="1"/>
  <c r="AZ93" i="2"/>
  <c r="BO93" i="2" s="1"/>
  <c r="CG92" i="2"/>
  <c r="CI92" i="2" s="1"/>
  <c r="BZ92" i="2"/>
  <c r="BX92" i="2"/>
  <c r="BW92" i="2"/>
  <c r="BR92" i="2"/>
  <c r="BO92" i="2"/>
  <c r="BM92" i="2"/>
  <c r="CB92" i="2" s="1"/>
  <c r="BL92" i="2"/>
  <c r="CA92" i="2" s="1"/>
  <c r="BK92" i="2"/>
  <c r="BJ92" i="2"/>
  <c r="BY92" i="2" s="1"/>
  <c r="BI92" i="2"/>
  <c r="BH92" i="2"/>
  <c r="BG92" i="2"/>
  <c r="BV92" i="2" s="1"/>
  <c r="BF92" i="2"/>
  <c r="BU92" i="2" s="1"/>
  <c r="BE92" i="2"/>
  <c r="BT92" i="2" s="1"/>
  <c r="BD92" i="2"/>
  <c r="BS92" i="2" s="1"/>
  <c r="BC92" i="2"/>
  <c r="BB92" i="2"/>
  <c r="BQ92" i="2" s="1"/>
  <c r="BA92" i="2"/>
  <c r="BP92" i="2" s="1"/>
  <c r="AZ92" i="2"/>
  <c r="CI91" i="2"/>
  <c r="CG91" i="2"/>
  <c r="CB91" i="2"/>
  <c r="CA91" i="2"/>
  <c r="BX91" i="2"/>
  <c r="BW91" i="2"/>
  <c r="BV91" i="2"/>
  <c r="BT91" i="2"/>
  <c r="BS91" i="2"/>
  <c r="BP91" i="2"/>
  <c r="BO91" i="2"/>
  <c r="BM91" i="2"/>
  <c r="BL91" i="2"/>
  <c r="BK91" i="2"/>
  <c r="BZ91" i="2" s="1"/>
  <c r="BJ91" i="2"/>
  <c r="BY91" i="2" s="1"/>
  <c r="BI91" i="2"/>
  <c r="BH91" i="2"/>
  <c r="BG91" i="2"/>
  <c r="BF91" i="2"/>
  <c r="BU91" i="2" s="1"/>
  <c r="BE91" i="2"/>
  <c r="BD91" i="2"/>
  <c r="BC91" i="2"/>
  <c r="BR91" i="2" s="1"/>
  <c r="BB91" i="2"/>
  <c r="BQ91" i="2" s="1"/>
  <c r="BA91" i="2"/>
  <c r="AZ91" i="2"/>
  <c r="CG90" i="2"/>
  <c r="CI90" i="2" s="1"/>
  <c r="CB90" i="2"/>
  <c r="BZ90" i="2"/>
  <c r="BY90" i="2"/>
  <c r="BU90" i="2"/>
  <c r="BT90" i="2"/>
  <c r="BR90" i="2"/>
  <c r="BQ90" i="2"/>
  <c r="BP90" i="2"/>
  <c r="BM90" i="2"/>
  <c r="BL90" i="2"/>
  <c r="CA90" i="2" s="1"/>
  <c r="BK90" i="2"/>
  <c r="BJ90" i="2"/>
  <c r="BI90" i="2"/>
  <c r="BX90" i="2" s="1"/>
  <c r="BH90" i="2"/>
  <c r="BW90" i="2" s="1"/>
  <c r="BG90" i="2"/>
  <c r="BV90" i="2" s="1"/>
  <c r="BF90" i="2"/>
  <c r="BE90" i="2"/>
  <c r="BD90" i="2"/>
  <c r="BS90" i="2" s="1"/>
  <c r="BC90" i="2"/>
  <c r="BB90" i="2"/>
  <c r="BA90" i="2"/>
  <c r="AZ90" i="2"/>
  <c r="BO90" i="2" s="1"/>
  <c r="CH90" i="2" s="1"/>
  <c r="CJ90" i="2" s="1"/>
  <c r="CL90" i="2" s="1"/>
  <c r="CG89" i="2"/>
  <c r="CI89" i="2" s="1"/>
  <c r="BZ89" i="2"/>
  <c r="BY89" i="2"/>
  <c r="BX89" i="2"/>
  <c r="BV89" i="2"/>
  <c r="BU89" i="2"/>
  <c r="BR89" i="2"/>
  <c r="BQ89" i="2"/>
  <c r="BM89" i="2"/>
  <c r="CB89" i="2" s="1"/>
  <c r="BL89" i="2"/>
  <c r="CA89" i="2" s="1"/>
  <c r="BK89" i="2"/>
  <c r="BJ89" i="2"/>
  <c r="BI89" i="2"/>
  <c r="BH89" i="2"/>
  <c r="BW89" i="2" s="1"/>
  <c r="BG89" i="2"/>
  <c r="BF89" i="2"/>
  <c r="BE89" i="2"/>
  <c r="BT89" i="2" s="1"/>
  <c r="BD89" i="2"/>
  <c r="BS89" i="2" s="1"/>
  <c r="BC89" i="2"/>
  <c r="BB89" i="2"/>
  <c r="BA89" i="2"/>
  <c r="BP89" i="2" s="1"/>
  <c r="AZ89" i="2"/>
  <c r="BO89" i="2" s="1"/>
  <c r="CH89" i="2" s="1"/>
  <c r="CJ89" i="2" s="1"/>
  <c r="CL89" i="2" s="1"/>
  <c r="CI88" i="2"/>
  <c r="CG88" i="2"/>
  <c r="CB88" i="2"/>
  <c r="CA88" i="2"/>
  <c r="BZ88" i="2"/>
  <c r="BV88" i="2"/>
  <c r="BT88" i="2"/>
  <c r="BS88" i="2"/>
  <c r="BR88" i="2"/>
  <c r="BM88" i="2"/>
  <c r="BL88" i="2"/>
  <c r="BK88" i="2"/>
  <c r="BJ88" i="2"/>
  <c r="BY88" i="2" s="1"/>
  <c r="BI88" i="2"/>
  <c r="BX88" i="2" s="1"/>
  <c r="BH88" i="2"/>
  <c r="BW88" i="2" s="1"/>
  <c r="BG88" i="2"/>
  <c r="BF88" i="2"/>
  <c r="BU88" i="2" s="1"/>
  <c r="BE88" i="2"/>
  <c r="BD88" i="2"/>
  <c r="BC88" i="2"/>
  <c r="BB88" i="2"/>
  <c r="BQ88" i="2" s="1"/>
  <c r="BA88" i="2"/>
  <c r="BP88" i="2" s="1"/>
  <c r="AZ88" i="2"/>
  <c r="BO88" i="2" s="1"/>
  <c r="CH88" i="2" s="1"/>
  <c r="CJ88" i="2" s="1"/>
  <c r="CL88" i="2" s="1"/>
  <c r="CG87" i="2"/>
  <c r="CI87" i="2" s="1"/>
  <c r="BZ87" i="2"/>
  <c r="BX87" i="2"/>
  <c r="BW87" i="2"/>
  <c r="BS87" i="2"/>
  <c r="BP87" i="2"/>
  <c r="BO87" i="2"/>
  <c r="BM87" i="2"/>
  <c r="CB87" i="2" s="1"/>
  <c r="BL87" i="2"/>
  <c r="CA87" i="2" s="1"/>
  <c r="BK87" i="2"/>
  <c r="BJ87" i="2"/>
  <c r="BY87" i="2" s="1"/>
  <c r="BI87" i="2"/>
  <c r="BH87" i="2"/>
  <c r="BG87" i="2"/>
  <c r="BV87" i="2" s="1"/>
  <c r="BF87" i="2"/>
  <c r="BU87" i="2" s="1"/>
  <c r="BE87" i="2"/>
  <c r="BT87" i="2" s="1"/>
  <c r="BD87" i="2"/>
  <c r="BC87" i="2"/>
  <c r="BR87" i="2" s="1"/>
  <c r="BB87" i="2"/>
  <c r="BQ87" i="2" s="1"/>
  <c r="BA87" i="2"/>
  <c r="AZ87" i="2"/>
  <c r="CI86" i="2"/>
  <c r="CG86" i="2"/>
  <c r="CB86" i="2"/>
  <c r="CA86" i="2"/>
  <c r="BY86" i="2"/>
  <c r="BX86" i="2"/>
  <c r="BW86" i="2"/>
  <c r="BT86" i="2"/>
  <c r="BS86" i="2"/>
  <c r="BQ86" i="2"/>
  <c r="BP86" i="2"/>
  <c r="BO86" i="2"/>
  <c r="BM86" i="2"/>
  <c r="BL86" i="2"/>
  <c r="BK86" i="2"/>
  <c r="BZ86" i="2" s="1"/>
  <c r="BJ86" i="2"/>
  <c r="BI86" i="2"/>
  <c r="BH86" i="2"/>
  <c r="BG86" i="2"/>
  <c r="BV86" i="2" s="1"/>
  <c r="BF86" i="2"/>
  <c r="BU86" i="2" s="1"/>
  <c r="BE86" i="2"/>
  <c r="BD86" i="2"/>
  <c r="BC86" i="2"/>
  <c r="BR86" i="2" s="1"/>
  <c r="BB86" i="2"/>
  <c r="BA86" i="2"/>
  <c r="AZ86" i="2"/>
  <c r="CG85" i="2"/>
  <c r="CI85" i="2" s="1"/>
  <c r="CB85" i="2"/>
  <c r="BZ85" i="2"/>
  <c r="BY85" i="2"/>
  <c r="BX85" i="2"/>
  <c r="BU85" i="2"/>
  <c r="BT85" i="2"/>
  <c r="BR85" i="2"/>
  <c r="BQ85" i="2"/>
  <c r="BP85" i="2"/>
  <c r="BM85" i="2"/>
  <c r="BL85" i="2"/>
  <c r="CA85" i="2" s="1"/>
  <c r="BK85" i="2"/>
  <c r="BJ85" i="2"/>
  <c r="BI85" i="2"/>
  <c r="BH85" i="2"/>
  <c r="BW85" i="2" s="1"/>
  <c r="BG85" i="2"/>
  <c r="BV85" i="2" s="1"/>
  <c r="BF85" i="2"/>
  <c r="BE85" i="2"/>
  <c r="BD85" i="2"/>
  <c r="BS85" i="2" s="1"/>
  <c r="BC85" i="2"/>
  <c r="BB85" i="2"/>
  <c r="BA85" i="2"/>
  <c r="AZ85" i="2"/>
  <c r="BO85" i="2" s="1"/>
  <c r="CG84" i="2"/>
  <c r="CI84" i="2" s="1"/>
  <c r="CA84" i="2"/>
  <c r="BZ84" i="2"/>
  <c r="BY84" i="2"/>
  <c r="BV84" i="2"/>
  <c r="BU84" i="2"/>
  <c r="BS84" i="2"/>
  <c r="BR84" i="2"/>
  <c r="BQ84" i="2"/>
  <c r="BM84" i="2"/>
  <c r="CB84" i="2" s="1"/>
  <c r="BL84" i="2"/>
  <c r="BK84" i="2"/>
  <c r="BJ84" i="2"/>
  <c r="BI84" i="2"/>
  <c r="BX84" i="2" s="1"/>
  <c r="BH84" i="2"/>
  <c r="BW84" i="2" s="1"/>
  <c r="BG84" i="2"/>
  <c r="BF84" i="2"/>
  <c r="BE84" i="2"/>
  <c r="BT84" i="2" s="1"/>
  <c r="BD84" i="2"/>
  <c r="BC84" i="2"/>
  <c r="BB84" i="2"/>
  <c r="BA84" i="2"/>
  <c r="BP84" i="2" s="1"/>
  <c r="AZ84" i="2"/>
  <c r="BO84" i="2" s="1"/>
  <c r="CI83" i="2"/>
  <c r="CG83" i="2"/>
  <c r="CB83" i="2"/>
  <c r="CA83" i="2"/>
  <c r="BZ83" i="2"/>
  <c r="BW83" i="2"/>
  <c r="BV83" i="2"/>
  <c r="BT83" i="2"/>
  <c r="BS83" i="2"/>
  <c r="BR83" i="2"/>
  <c r="BO83" i="2"/>
  <c r="BM83" i="2"/>
  <c r="BL83" i="2"/>
  <c r="BK83" i="2"/>
  <c r="BJ83" i="2"/>
  <c r="BY83" i="2" s="1"/>
  <c r="BI83" i="2"/>
  <c r="BX83" i="2" s="1"/>
  <c r="BH83" i="2"/>
  <c r="BG83" i="2"/>
  <c r="BF83" i="2"/>
  <c r="BU83" i="2" s="1"/>
  <c r="BE83" i="2"/>
  <c r="BD83" i="2"/>
  <c r="BC83" i="2"/>
  <c r="BB83" i="2"/>
  <c r="BQ83" i="2" s="1"/>
  <c r="BA83" i="2"/>
  <c r="BP83" i="2" s="1"/>
  <c r="AZ83" i="2"/>
  <c r="CG82" i="2"/>
  <c r="CI82" i="2" s="1"/>
  <c r="CB82" i="2"/>
  <c r="CA82" i="2"/>
  <c r="BX82" i="2"/>
  <c r="BW82" i="2"/>
  <c r="BU82" i="2"/>
  <c r="BT82" i="2"/>
  <c r="BS82" i="2"/>
  <c r="BP82" i="2"/>
  <c r="BO82" i="2"/>
  <c r="CH82" i="2" s="1"/>
  <c r="CJ82" i="2" s="1"/>
  <c r="CL82" i="2" s="1"/>
  <c r="BM82" i="2"/>
  <c r="BL82" i="2"/>
  <c r="BK82" i="2"/>
  <c r="BZ82" i="2" s="1"/>
  <c r="BJ82" i="2"/>
  <c r="BY82" i="2" s="1"/>
  <c r="BI82" i="2"/>
  <c r="BH82" i="2"/>
  <c r="BG82" i="2"/>
  <c r="BV82" i="2" s="1"/>
  <c r="BF82" i="2"/>
  <c r="BE82" i="2"/>
  <c r="BD82" i="2"/>
  <c r="BC82" i="2"/>
  <c r="BR82" i="2" s="1"/>
  <c r="BB82" i="2"/>
  <c r="BQ82" i="2" s="1"/>
  <c r="BA82" i="2"/>
  <c r="AZ82" i="2"/>
  <c r="CG81" i="2"/>
  <c r="CI81" i="2" s="1"/>
  <c r="CB81" i="2"/>
  <c r="BY81" i="2"/>
  <c r="BX81" i="2"/>
  <c r="BU81" i="2"/>
  <c r="BT81" i="2"/>
  <c r="BQ81" i="2"/>
  <c r="BP81" i="2"/>
  <c r="BM81" i="2"/>
  <c r="BL81" i="2"/>
  <c r="CA81" i="2" s="1"/>
  <c r="BK81" i="2"/>
  <c r="BZ81" i="2" s="1"/>
  <c r="BJ81" i="2"/>
  <c r="BI81" i="2"/>
  <c r="BH81" i="2"/>
  <c r="BW81" i="2" s="1"/>
  <c r="BG81" i="2"/>
  <c r="BV81" i="2" s="1"/>
  <c r="BF81" i="2"/>
  <c r="BE81" i="2"/>
  <c r="BD81" i="2"/>
  <c r="BS81" i="2" s="1"/>
  <c r="BC81" i="2"/>
  <c r="BR81" i="2" s="1"/>
  <c r="BB81" i="2"/>
  <c r="BA81" i="2"/>
  <c r="AZ81" i="2"/>
  <c r="BO81" i="2" s="1"/>
  <c r="CH81" i="2" s="1"/>
  <c r="CJ81" i="2" s="1"/>
  <c r="CL81" i="2" s="1"/>
  <c r="CG80" i="2"/>
  <c r="CI80" i="2" s="1"/>
  <c r="BZ80" i="2"/>
  <c r="BY80" i="2"/>
  <c r="BV80" i="2"/>
  <c r="BU80" i="2"/>
  <c r="BR80" i="2"/>
  <c r="BQ80" i="2"/>
  <c r="BM80" i="2"/>
  <c r="CB80" i="2" s="1"/>
  <c r="BL80" i="2"/>
  <c r="CA80" i="2" s="1"/>
  <c r="BK80" i="2"/>
  <c r="BJ80" i="2"/>
  <c r="BI80" i="2"/>
  <c r="BX80" i="2" s="1"/>
  <c r="BH80" i="2"/>
  <c r="BW80" i="2" s="1"/>
  <c r="BG80" i="2"/>
  <c r="BF80" i="2"/>
  <c r="BE80" i="2"/>
  <c r="BT80" i="2" s="1"/>
  <c r="BD80" i="2"/>
  <c r="BS80" i="2" s="1"/>
  <c r="BC80" i="2"/>
  <c r="BB80" i="2"/>
  <c r="BA80" i="2"/>
  <c r="BP80" i="2" s="1"/>
  <c r="AZ80" i="2"/>
  <c r="BO80" i="2" s="1"/>
  <c r="CI79" i="2"/>
  <c r="CG79" i="2"/>
  <c r="CA79" i="2"/>
  <c r="BZ79" i="2"/>
  <c r="BW79" i="2"/>
  <c r="BV79" i="2"/>
  <c r="BS79" i="2"/>
  <c r="BR79" i="2"/>
  <c r="BO79" i="2"/>
  <c r="BM79" i="2"/>
  <c r="CB79" i="2" s="1"/>
  <c r="BL79" i="2"/>
  <c r="BK79" i="2"/>
  <c r="BJ79" i="2"/>
  <c r="BY79" i="2" s="1"/>
  <c r="BI79" i="2"/>
  <c r="BX79" i="2" s="1"/>
  <c r="BH79" i="2"/>
  <c r="BG79" i="2"/>
  <c r="BF79" i="2"/>
  <c r="BU79" i="2" s="1"/>
  <c r="CH79" i="2" s="1"/>
  <c r="CJ79" i="2" s="1"/>
  <c r="CL79" i="2" s="1"/>
  <c r="BE79" i="2"/>
  <c r="BT79" i="2" s="1"/>
  <c r="BD79" i="2"/>
  <c r="BC79" i="2"/>
  <c r="BB79" i="2"/>
  <c r="BQ79" i="2" s="1"/>
  <c r="BA79" i="2"/>
  <c r="BP79" i="2" s="1"/>
  <c r="AZ79" i="2"/>
  <c r="CI78" i="2"/>
  <c r="CG78" i="2"/>
  <c r="CB78" i="2"/>
  <c r="CA78" i="2"/>
  <c r="BX78" i="2"/>
  <c r="BW78" i="2"/>
  <c r="BT78" i="2"/>
  <c r="BS78" i="2"/>
  <c r="BP78" i="2"/>
  <c r="BO78" i="2"/>
  <c r="BM78" i="2"/>
  <c r="BL78" i="2"/>
  <c r="BK78" i="2"/>
  <c r="BZ78" i="2" s="1"/>
  <c r="BJ78" i="2"/>
  <c r="BY78" i="2" s="1"/>
  <c r="BI78" i="2"/>
  <c r="BH78" i="2"/>
  <c r="BG78" i="2"/>
  <c r="BV78" i="2" s="1"/>
  <c r="BF78" i="2"/>
  <c r="BU78" i="2" s="1"/>
  <c r="BE78" i="2"/>
  <c r="BD78" i="2"/>
  <c r="BC78" i="2"/>
  <c r="BR78" i="2" s="1"/>
  <c r="BB78" i="2"/>
  <c r="BQ78" i="2" s="1"/>
  <c r="BA78" i="2"/>
  <c r="AZ78" i="2"/>
  <c r="CG77" i="2"/>
  <c r="CI77" i="2" s="1"/>
  <c r="CB77" i="2"/>
  <c r="BY77" i="2"/>
  <c r="BX77" i="2"/>
  <c r="BU77" i="2"/>
  <c r="BT77" i="2"/>
  <c r="BQ77" i="2"/>
  <c r="BP77" i="2"/>
  <c r="BM77" i="2"/>
  <c r="BL77" i="2"/>
  <c r="CA77" i="2" s="1"/>
  <c r="BK77" i="2"/>
  <c r="BZ77" i="2" s="1"/>
  <c r="BJ77" i="2"/>
  <c r="BI77" i="2"/>
  <c r="BH77" i="2"/>
  <c r="BW77" i="2" s="1"/>
  <c r="BG77" i="2"/>
  <c r="BV77" i="2" s="1"/>
  <c r="BF77" i="2"/>
  <c r="BE77" i="2"/>
  <c r="BD77" i="2"/>
  <c r="BS77" i="2" s="1"/>
  <c r="BC77" i="2"/>
  <c r="BR77" i="2" s="1"/>
  <c r="BB77" i="2"/>
  <c r="BA77" i="2"/>
  <c r="AZ77" i="2"/>
  <c r="BO77" i="2" s="1"/>
  <c r="CG76" i="2"/>
  <c r="CI76" i="2" s="1"/>
  <c r="BZ76" i="2"/>
  <c r="BY76" i="2"/>
  <c r="BV76" i="2"/>
  <c r="BU76" i="2"/>
  <c r="BR76" i="2"/>
  <c r="BQ76" i="2"/>
  <c r="BM76" i="2"/>
  <c r="CB76" i="2" s="1"/>
  <c r="BL76" i="2"/>
  <c r="CA76" i="2" s="1"/>
  <c r="BK76" i="2"/>
  <c r="BJ76" i="2"/>
  <c r="BI76" i="2"/>
  <c r="BX76" i="2" s="1"/>
  <c r="BH76" i="2"/>
  <c r="BW76" i="2" s="1"/>
  <c r="BG76" i="2"/>
  <c r="BF76" i="2"/>
  <c r="BE76" i="2"/>
  <c r="BT76" i="2" s="1"/>
  <c r="BD76" i="2"/>
  <c r="BS76" i="2" s="1"/>
  <c r="BC76" i="2"/>
  <c r="BB76" i="2"/>
  <c r="BA76" i="2"/>
  <c r="BP76" i="2" s="1"/>
  <c r="AZ76" i="2"/>
  <c r="BO76" i="2" s="1"/>
  <c r="CI75" i="2"/>
  <c r="CG75" i="2"/>
  <c r="CA75" i="2"/>
  <c r="BZ75" i="2"/>
  <c r="BW75" i="2"/>
  <c r="BV75" i="2"/>
  <c r="BS75" i="2"/>
  <c r="BO75" i="2"/>
  <c r="BM75" i="2"/>
  <c r="CB75" i="2" s="1"/>
  <c r="BL75" i="2"/>
  <c r="BK75" i="2"/>
  <c r="BJ75" i="2"/>
  <c r="BY75" i="2" s="1"/>
  <c r="BI75" i="2"/>
  <c r="BX75" i="2" s="1"/>
  <c r="BH75" i="2"/>
  <c r="BG75" i="2"/>
  <c r="BF75" i="2"/>
  <c r="BU75" i="2" s="1"/>
  <c r="BE75" i="2"/>
  <c r="BT75" i="2" s="1"/>
  <c r="BD75" i="2"/>
  <c r="BC75" i="2"/>
  <c r="BR75" i="2" s="1"/>
  <c r="BB75" i="2"/>
  <c r="BQ75" i="2" s="1"/>
  <c r="BA75" i="2"/>
  <c r="BP75" i="2" s="1"/>
  <c r="CH75" i="2" s="1"/>
  <c r="CJ75" i="2" s="1"/>
  <c r="CL75" i="2" s="1"/>
  <c r="AZ75" i="2"/>
  <c r="CG74" i="2"/>
  <c r="CI74" i="2" s="1"/>
  <c r="CB74" i="2"/>
  <c r="BX74" i="2"/>
  <c r="BW74" i="2"/>
  <c r="BU74" i="2"/>
  <c r="BT74" i="2"/>
  <c r="BP74" i="2"/>
  <c r="BO74" i="2"/>
  <c r="BM74" i="2"/>
  <c r="BL74" i="2"/>
  <c r="CA74" i="2" s="1"/>
  <c r="BK74" i="2"/>
  <c r="BZ74" i="2" s="1"/>
  <c r="BJ74" i="2"/>
  <c r="BY74" i="2" s="1"/>
  <c r="BI74" i="2"/>
  <c r="BH74" i="2"/>
  <c r="BG74" i="2"/>
  <c r="BV74" i="2" s="1"/>
  <c r="BF74" i="2"/>
  <c r="BE74" i="2"/>
  <c r="BD74" i="2"/>
  <c r="BS74" i="2" s="1"/>
  <c r="BC74" i="2"/>
  <c r="BR74" i="2" s="1"/>
  <c r="BB74" i="2"/>
  <c r="BQ74" i="2" s="1"/>
  <c r="BA74" i="2"/>
  <c r="AZ74" i="2"/>
  <c r="CG73" i="2"/>
  <c r="CI73" i="2" s="1"/>
  <c r="CB73" i="2"/>
  <c r="BY73" i="2"/>
  <c r="BX73" i="2"/>
  <c r="BU73" i="2"/>
  <c r="BQ73" i="2"/>
  <c r="BP73" i="2"/>
  <c r="BM73" i="2"/>
  <c r="BL73" i="2"/>
  <c r="CA73" i="2" s="1"/>
  <c r="BK73" i="2"/>
  <c r="BZ73" i="2" s="1"/>
  <c r="BJ73" i="2"/>
  <c r="BI73" i="2"/>
  <c r="BH73" i="2"/>
  <c r="BW73" i="2" s="1"/>
  <c r="BG73" i="2"/>
  <c r="BV73" i="2" s="1"/>
  <c r="BF73" i="2"/>
  <c r="BE73" i="2"/>
  <c r="BT73" i="2" s="1"/>
  <c r="BD73" i="2"/>
  <c r="BS73" i="2" s="1"/>
  <c r="BC73" i="2"/>
  <c r="BR73" i="2" s="1"/>
  <c r="BB73" i="2"/>
  <c r="BA73" i="2"/>
  <c r="AZ73" i="2"/>
  <c r="BO73" i="2" s="1"/>
  <c r="CG72" i="2"/>
  <c r="CI72" i="2" s="1"/>
  <c r="BZ72" i="2"/>
  <c r="BY72" i="2"/>
  <c r="BV72" i="2"/>
  <c r="BR72" i="2"/>
  <c r="BQ72" i="2"/>
  <c r="BO72" i="2"/>
  <c r="BM72" i="2"/>
  <c r="CB72" i="2" s="1"/>
  <c r="BL72" i="2"/>
  <c r="CA72" i="2" s="1"/>
  <c r="BK72" i="2"/>
  <c r="BJ72" i="2"/>
  <c r="BI72" i="2"/>
  <c r="BX72" i="2" s="1"/>
  <c r="BH72" i="2"/>
  <c r="BW72" i="2" s="1"/>
  <c r="BG72" i="2"/>
  <c r="BF72" i="2"/>
  <c r="BU72" i="2" s="1"/>
  <c r="BE72" i="2"/>
  <c r="BT72" i="2" s="1"/>
  <c r="BD72" i="2"/>
  <c r="BS72" i="2" s="1"/>
  <c r="BC72" i="2"/>
  <c r="BB72" i="2"/>
  <c r="BA72" i="2"/>
  <c r="BP72" i="2" s="1"/>
  <c r="AZ72" i="2"/>
  <c r="CI71" i="2"/>
  <c r="CG71" i="2"/>
  <c r="CA71" i="2"/>
  <c r="BZ71" i="2"/>
  <c r="BW71" i="2"/>
  <c r="BS71" i="2"/>
  <c r="BR71" i="2"/>
  <c r="BP71" i="2"/>
  <c r="BO71" i="2"/>
  <c r="BM71" i="2"/>
  <c r="CB71" i="2" s="1"/>
  <c r="BL71" i="2"/>
  <c r="BK71" i="2"/>
  <c r="BJ71" i="2"/>
  <c r="BY71" i="2" s="1"/>
  <c r="BI71" i="2"/>
  <c r="BX71" i="2" s="1"/>
  <c r="BH71" i="2"/>
  <c r="BG71" i="2"/>
  <c r="BV71" i="2" s="1"/>
  <c r="BF71" i="2"/>
  <c r="BU71" i="2" s="1"/>
  <c r="BE71" i="2"/>
  <c r="BT71" i="2" s="1"/>
  <c r="BD71" i="2"/>
  <c r="BC71" i="2"/>
  <c r="BB71" i="2"/>
  <c r="BQ71" i="2" s="1"/>
  <c r="BA71" i="2"/>
  <c r="AZ71" i="2"/>
  <c r="CI70" i="2"/>
  <c r="CG70" i="2"/>
  <c r="CB70" i="2"/>
  <c r="CA70" i="2"/>
  <c r="BX70" i="2"/>
  <c r="BW70" i="2"/>
  <c r="BT70" i="2"/>
  <c r="BS70" i="2"/>
  <c r="BP70" i="2"/>
  <c r="BO70" i="2"/>
  <c r="BM70" i="2"/>
  <c r="BL70" i="2"/>
  <c r="BK70" i="2"/>
  <c r="BZ70" i="2" s="1"/>
  <c r="BJ70" i="2"/>
  <c r="BY70" i="2" s="1"/>
  <c r="BI70" i="2"/>
  <c r="BH70" i="2"/>
  <c r="BG70" i="2"/>
  <c r="BV70" i="2" s="1"/>
  <c r="BF70" i="2"/>
  <c r="BU70" i="2" s="1"/>
  <c r="BE70" i="2"/>
  <c r="BD70" i="2"/>
  <c r="BC70" i="2"/>
  <c r="BR70" i="2" s="1"/>
  <c r="BB70" i="2"/>
  <c r="BQ70" i="2" s="1"/>
  <c r="BA70" i="2"/>
  <c r="AZ70" i="2"/>
  <c r="CG69" i="2"/>
  <c r="CI69" i="2" s="1"/>
  <c r="CB69" i="2"/>
  <c r="BY69" i="2"/>
  <c r="BX69" i="2"/>
  <c r="BU69" i="2"/>
  <c r="BT69" i="2"/>
  <c r="BQ69" i="2"/>
  <c r="BP69" i="2"/>
  <c r="BM69" i="2"/>
  <c r="BL69" i="2"/>
  <c r="CA69" i="2" s="1"/>
  <c r="BK69" i="2"/>
  <c r="BZ69" i="2" s="1"/>
  <c r="BJ69" i="2"/>
  <c r="BI69" i="2"/>
  <c r="BH69" i="2"/>
  <c r="BW69" i="2" s="1"/>
  <c r="BG69" i="2"/>
  <c r="BV69" i="2" s="1"/>
  <c r="BF69" i="2"/>
  <c r="BE69" i="2"/>
  <c r="BD69" i="2"/>
  <c r="BS69" i="2" s="1"/>
  <c r="BC69" i="2"/>
  <c r="BR69" i="2" s="1"/>
  <c r="BB69" i="2"/>
  <c r="BA69" i="2"/>
  <c r="AZ69" i="2"/>
  <c r="BO69" i="2" s="1"/>
  <c r="CG68" i="2"/>
  <c r="CI68" i="2" s="1"/>
  <c r="CA68" i="2"/>
  <c r="BZ68" i="2"/>
  <c r="BY68" i="2"/>
  <c r="BV68" i="2"/>
  <c r="BU68" i="2"/>
  <c r="BS68" i="2"/>
  <c r="BR68" i="2"/>
  <c r="BQ68" i="2"/>
  <c r="BM68" i="2"/>
  <c r="CB68" i="2" s="1"/>
  <c r="BL68" i="2"/>
  <c r="BK68" i="2"/>
  <c r="BJ68" i="2"/>
  <c r="BI68" i="2"/>
  <c r="BX68" i="2" s="1"/>
  <c r="BH68" i="2"/>
  <c r="BW68" i="2" s="1"/>
  <c r="BG68" i="2"/>
  <c r="BF68" i="2"/>
  <c r="BE68" i="2"/>
  <c r="BT68" i="2" s="1"/>
  <c r="BD68" i="2"/>
  <c r="BC68" i="2"/>
  <c r="BB68" i="2"/>
  <c r="BA68" i="2"/>
  <c r="BP68" i="2" s="1"/>
  <c r="AZ68" i="2"/>
  <c r="BO68" i="2" s="1"/>
  <c r="CI67" i="2"/>
  <c r="CG67" i="2"/>
  <c r="CA67" i="2"/>
  <c r="BW67" i="2"/>
  <c r="BV67" i="2"/>
  <c r="BS67" i="2"/>
  <c r="BR67" i="2"/>
  <c r="BO67" i="2"/>
  <c r="BM67" i="2"/>
  <c r="CB67" i="2" s="1"/>
  <c r="BL67" i="2"/>
  <c r="BK67" i="2"/>
  <c r="BZ67" i="2" s="1"/>
  <c r="BJ67" i="2"/>
  <c r="BY67" i="2" s="1"/>
  <c r="BI67" i="2"/>
  <c r="BX67" i="2" s="1"/>
  <c r="BH67" i="2"/>
  <c r="BG67" i="2"/>
  <c r="BF67" i="2"/>
  <c r="BU67" i="2" s="1"/>
  <c r="BE67" i="2"/>
  <c r="BT67" i="2" s="1"/>
  <c r="BD67" i="2"/>
  <c r="BC67" i="2"/>
  <c r="BB67" i="2"/>
  <c r="BQ67" i="2" s="1"/>
  <c r="CH67" i="2" s="1"/>
  <c r="CJ67" i="2" s="1"/>
  <c r="CL67" i="2" s="1"/>
  <c r="BA67" i="2"/>
  <c r="BP67" i="2" s="1"/>
  <c r="AZ67" i="2"/>
  <c r="CI66" i="2"/>
  <c r="CG66" i="2"/>
  <c r="CB66" i="2"/>
  <c r="BX66" i="2"/>
  <c r="BW66" i="2"/>
  <c r="BT66" i="2"/>
  <c r="BS66" i="2"/>
  <c r="BP66" i="2"/>
  <c r="BO66" i="2"/>
  <c r="BM66" i="2"/>
  <c r="BL66" i="2"/>
  <c r="CA66" i="2" s="1"/>
  <c r="BK66" i="2"/>
  <c r="BZ66" i="2" s="1"/>
  <c r="BJ66" i="2"/>
  <c r="BY66" i="2" s="1"/>
  <c r="BI66" i="2"/>
  <c r="BH66" i="2"/>
  <c r="BG66" i="2"/>
  <c r="BV66" i="2" s="1"/>
  <c r="BF66" i="2"/>
  <c r="BU66" i="2" s="1"/>
  <c r="BE66" i="2"/>
  <c r="BD66" i="2"/>
  <c r="BC66" i="2"/>
  <c r="BR66" i="2" s="1"/>
  <c r="BB66" i="2"/>
  <c r="BQ66" i="2" s="1"/>
  <c r="BA66" i="2"/>
  <c r="AZ66" i="2"/>
  <c r="CG65" i="2"/>
  <c r="CI65" i="2" s="1"/>
  <c r="BY65" i="2"/>
  <c r="BX65" i="2"/>
  <c r="BU65" i="2"/>
  <c r="BT65" i="2"/>
  <c r="BQ65" i="2"/>
  <c r="BP65" i="2"/>
  <c r="BM65" i="2"/>
  <c r="CB65" i="2" s="1"/>
  <c r="CH65" i="2" s="1"/>
  <c r="CJ65" i="2" s="1"/>
  <c r="CL65" i="2" s="1"/>
  <c r="BL65" i="2"/>
  <c r="CA65" i="2" s="1"/>
  <c r="BK65" i="2"/>
  <c r="BZ65" i="2" s="1"/>
  <c r="BJ65" i="2"/>
  <c r="BI65" i="2"/>
  <c r="BH65" i="2"/>
  <c r="BW65" i="2" s="1"/>
  <c r="BG65" i="2"/>
  <c r="BV65" i="2" s="1"/>
  <c r="BF65" i="2"/>
  <c r="BE65" i="2"/>
  <c r="BD65" i="2"/>
  <c r="BS65" i="2" s="1"/>
  <c r="BC65" i="2"/>
  <c r="BR65" i="2" s="1"/>
  <c r="BB65" i="2"/>
  <c r="BA65" i="2"/>
  <c r="AZ65" i="2"/>
  <c r="BO65" i="2" s="1"/>
  <c r="CG64" i="2"/>
  <c r="CI64" i="2" s="1"/>
  <c r="BZ64" i="2"/>
  <c r="BY64" i="2"/>
  <c r="BV64" i="2"/>
  <c r="BU64" i="2"/>
  <c r="BR64" i="2"/>
  <c r="BQ64" i="2"/>
  <c r="BM64" i="2"/>
  <c r="CB64" i="2" s="1"/>
  <c r="BL64" i="2"/>
  <c r="CA64" i="2" s="1"/>
  <c r="BK64" i="2"/>
  <c r="BJ64" i="2"/>
  <c r="BI64" i="2"/>
  <c r="BX64" i="2" s="1"/>
  <c r="BH64" i="2"/>
  <c r="BW64" i="2" s="1"/>
  <c r="BG64" i="2"/>
  <c r="BF64" i="2"/>
  <c r="BE64" i="2"/>
  <c r="BT64" i="2" s="1"/>
  <c r="BD64" i="2"/>
  <c r="BS64" i="2" s="1"/>
  <c r="BC64" i="2"/>
  <c r="BB64" i="2"/>
  <c r="BA64" i="2"/>
  <c r="BP64" i="2" s="1"/>
  <c r="AZ64" i="2"/>
  <c r="BO64" i="2" s="1"/>
  <c r="CH64" i="2" s="1"/>
  <c r="CI63" i="2"/>
  <c r="CG63" i="2"/>
  <c r="CA63" i="2"/>
  <c r="BZ63" i="2"/>
  <c r="BX63" i="2"/>
  <c r="BW63" i="2"/>
  <c r="BS63" i="2"/>
  <c r="BR63" i="2"/>
  <c r="BP63" i="2"/>
  <c r="BO63" i="2"/>
  <c r="BM63" i="2"/>
  <c r="CB63" i="2" s="1"/>
  <c r="BL63" i="2"/>
  <c r="BK63" i="2"/>
  <c r="BJ63" i="2"/>
  <c r="BY63" i="2" s="1"/>
  <c r="BI63" i="2"/>
  <c r="BH63" i="2"/>
  <c r="BG63" i="2"/>
  <c r="BV63" i="2" s="1"/>
  <c r="BF63" i="2"/>
  <c r="BU63" i="2" s="1"/>
  <c r="BE63" i="2"/>
  <c r="BT63" i="2" s="1"/>
  <c r="BD63" i="2"/>
  <c r="BC63" i="2"/>
  <c r="BB63" i="2"/>
  <c r="BQ63" i="2" s="1"/>
  <c r="BA63" i="2"/>
  <c r="AZ63" i="2"/>
  <c r="CI62" i="2"/>
  <c r="CG62" i="2"/>
  <c r="CB62" i="2"/>
  <c r="CA62" i="2"/>
  <c r="BX62" i="2"/>
  <c r="BT62" i="2"/>
  <c r="BS62" i="2"/>
  <c r="BQ62" i="2"/>
  <c r="BP62" i="2"/>
  <c r="BO62" i="2"/>
  <c r="BM62" i="2"/>
  <c r="BL62" i="2"/>
  <c r="BK62" i="2"/>
  <c r="BZ62" i="2" s="1"/>
  <c r="BJ62" i="2"/>
  <c r="BY62" i="2" s="1"/>
  <c r="BI62" i="2"/>
  <c r="BH62" i="2"/>
  <c r="BW62" i="2" s="1"/>
  <c r="BG62" i="2"/>
  <c r="BV62" i="2" s="1"/>
  <c r="BF62" i="2"/>
  <c r="BU62" i="2" s="1"/>
  <c r="BE62" i="2"/>
  <c r="BD62" i="2"/>
  <c r="BC62" i="2"/>
  <c r="BR62" i="2" s="1"/>
  <c r="BB62" i="2"/>
  <c r="BA62" i="2"/>
  <c r="AZ62" i="2"/>
  <c r="CG61" i="2"/>
  <c r="CI61" i="2" s="1"/>
  <c r="CB61" i="2"/>
  <c r="BY61" i="2"/>
  <c r="BU61" i="2"/>
  <c r="BT61" i="2"/>
  <c r="BQ61" i="2"/>
  <c r="BM61" i="2"/>
  <c r="BL61" i="2"/>
  <c r="CA61" i="2" s="1"/>
  <c r="BK61" i="2"/>
  <c r="BZ61" i="2" s="1"/>
  <c r="BJ61" i="2"/>
  <c r="BI61" i="2"/>
  <c r="BX61" i="2" s="1"/>
  <c r="BH61" i="2"/>
  <c r="BW61" i="2" s="1"/>
  <c r="BG61" i="2"/>
  <c r="BV61" i="2" s="1"/>
  <c r="BF61" i="2"/>
  <c r="BE61" i="2"/>
  <c r="BD61" i="2"/>
  <c r="BS61" i="2" s="1"/>
  <c r="BC61" i="2"/>
  <c r="BR61" i="2" s="1"/>
  <c r="BB61" i="2"/>
  <c r="BA61" i="2"/>
  <c r="BP61" i="2" s="1"/>
  <c r="AZ61" i="2"/>
  <c r="BO61" i="2" s="1"/>
  <c r="CG60" i="2"/>
  <c r="CI60" i="2" s="1"/>
  <c r="BZ60" i="2"/>
  <c r="BY60" i="2"/>
  <c r="BV60" i="2"/>
  <c r="BU60" i="2"/>
  <c r="BR60" i="2"/>
  <c r="BM60" i="2"/>
  <c r="CB60" i="2" s="1"/>
  <c r="BL60" i="2"/>
  <c r="CA60" i="2" s="1"/>
  <c r="BK60" i="2"/>
  <c r="BJ60" i="2"/>
  <c r="BI60" i="2"/>
  <c r="BX60" i="2" s="1"/>
  <c r="BH60" i="2"/>
  <c r="BW60" i="2" s="1"/>
  <c r="BG60" i="2"/>
  <c r="BF60" i="2"/>
  <c r="BE60" i="2"/>
  <c r="BT60" i="2" s="1"/>
  <c r="BD60" i="2"/>
  <c r="BS60" i="2" s="1"/>
  <c r="BC60" i="2"/>
  <c r="BB60" i="2"/>
  <c r="BQ60" i="2" s="1"/>
  <c r="BA60" i="2"/>
  <c r="BP60" i="2" s="1"/>
  <c r="AZ60" i="2"/>
  <c r="BO60" i="2" s="1"/>
  <c r="CI59" i="2"/>
  <c r="CG59" i="2"/>
  <c r="CA59" i="2"/>
  <c r="BW59" i="2"/>
  <c r="BV59" i="2"/>
  <c r="BT59" i="2"/>
  <c r="BS59" i="2"/>
  <c r="BO59" i="2"/>
  <c r="BM59" i="2"/>
  <c r="CB59" i="2" s="1"/>
  <c r="BL59" i="2"/>
  <c r="BK59" i="2"/>
  <c r="BZ59" i="2" s="1"/>
  <c r="BJ59" i="2"/>
  <c r="BY59" i="2" s="1"/>
  <c r="BI59" i="2"/>
  <c r="BX59" i="2" s="1"/>
  <c r="BH59" i="2"/>
  <c r="BG59" i="2"/>
  <c r="BF59" i="2"/>
  <c r="BU59" i="2" s="1"/>
  <c r="BE59" i="2"/>
  <c r="BD59" i="2"/>
  <c r="BC59" i="2"/>
  <c r="BR59" i="2" s="1"/>
  <c r="BB59" i="2"/>
  <c r="BQ59" i="2" s="1"/>
  <c r="BA59" i="2"/>
  <c r="BP59" i="2" s="1"/>
  <c r="AZ59" i="2"/>
  <c r="CG58" i="2"/>
  <c r="CI58" i="2" s="1"/>
  <c r="CB58" i="2"/>
  <c r="BX58" i="2"/>
  <c r="BW58" i="2"/>
  <c r="BU58" i="2"/>
  <c r="BT58" i="2"/>
  <c r="BP58" i="2"/>
  <c r="BO58" i="2"/>
  <c r="BM58" i="2"/>
  <c r="BL58" i="2"/>
  <c r="CA58" i="2" s="1"/>
  <c r="BK58" i="2"/>
  <c r="BZ58" i="2" s="1"/>
  <c r="BJ58" i="2"/>
  <c r="BY58" i="2" s="1"/>
  <c r="BI58" i="2"/>
  <c r="BH58" i="2"/>
  <c r="BG58" i="2"/>
  <c r="BV58" i="2" s="1"/>
  <c r="BF58" i="2"/>
  <c r="BE58" i="2"/>
  <c r="BD58" i="2"/>
  <c r="BS58" i="2" s="1"/>
  <c r="BC58" i="2"/>
  <c r="BR58" i="2" s="1"/>
  <c r="BB58" i="2"/>
  <c r="BQ58" i="2" s="1"/>
  <c r="BA58" i="2"/>
  <c r="AZ58" i="2"/>
  <c r="CG57" i="2"/>
  <c r="CI57" i="2" s="1"/>
  <c r="BY57" i="2"/>
  <c r="BX57" i="2"/>
  <c r="BU57" i="2"/>
  <c r="BQ57" i="2"/>
  <c r="BP57" i="2"/>
  <c r="BM57" i="2"/>
  <c r="CB57" i="2" s="1"/>
  <c r="BL57" i="2"/>
  <c r="CA57" i="2" s="1"/>
  <c r="BK57" i="2"/>
  <c r="BZ57" i="2" s="1"/>
  <c r="BJ57" i="2"/>
  <c r="BI57" i="2"/>
  <c r="BH57" i="2"/>
  <c r="BW57" i="2" s="1"/>
  <c r="BG57" i="2"/>
  <c r="BV57" i="2" s="1"/>
  <c r="BF57" i="2"/>
  <c r="BE57" i="2"/>
  <c r="BT57" i="2" s="1"/>
  <c r="BD57" i="2"/>
  <c r="BS57" i="2" s="1"/>
  <c r="BC57" i="2"/>
  <c r="BR57" i="2" s="1"/>
  <c r="BB57" i="2"/>
  <c r="BA57" i="2"/>
  <c r="AZ57" i="2"/>
  <c r="BO57" i="2" s="1"/>
  <c r="CG56" i="2"/>
  <c r="CI56" i="2" s="1"/>
  <c r="BZ56" i="2"/>
  <c r="BY56" i="2"/>
  <c r="BV56" i="2"/>
  <c r="BU56" i="2"/>
  <c r="BR56" i="2"/>
  <c r="BQ56" i="2"/>
  <c r="BM56" i="2"/>
  <c r="CB56" i="2" s="1"/>
  <c r="BL56" i="2"/>
  <c r="CA56" i="2" s="1"/>
  <c r="BK56" i="2"/>
  <c r="BJ56" i="2"/>
  <c r="BI56" i="2"/>
  <c r="BX56" i="2" s="1"/>
  <c r="BH56" i="2"/>
  <c r="BW56" i="2" s="1"/>
  <c r="BG56" i="2"/>
  <c r="BF56" i="2"/>
  <c r="BE56" i="2"/>
  <c r="BT56" i="2" s="1"/>
  <c r="CH56" i="2" s="1"/>
  <c r="CJ56" i="2" s="1"/>
  <c r="CL56" i="2" s="1"/>
  <c r="BD56" i="2"/>
  <c r="BS56" i="2" s="1"/>
  <c r="BC56" i="2"/>
  <c r="BB56" i="2"/>
  <c r="BA56" i="2"/>
  <c r="BP56" i="2" s="1"/>
  <c r="AZ56" i="2"/>
  <c r="BO56" i="2" s="1"/>
  <c r="CI55" i="2"/>
  <c r="CH55" i="2"/>
  <c r="CJ55" i="2" s="1"/>
  <c r="CL55" i="2" s="1"/>
  <c r="CG55" i="2"/>
  <c r="CA55" i="2"/>
  <c r="BZ55" i="2"/>
  <c r="BX55" i="2"/>
  <c r="BW55" i="2"/>
  <c r="BV55" i="2"/>
  <c r="BS55" i="2"/>
  <c r="BR55" i="2"/>
  <c r="BO55" i="2"/>
  <c r="BM55" i="2"/>
  <c r="CB55" i="2" s="1"/>
  <c r="BL55" i="2"/>
  <c r="BK55" i="2"/>
  <c r="BJ55" i="2"/>
  <c r="BY55" i="2" s="1"/>
  <c r="BI55" i="2"/>
  <c r="BH55" i="2"/>
  <c r="BG55" i="2"/>
  <c r="BF55" i="2"/>
  <c r="BU55" i="2" s="1"/>
  <c r="BE55" i="2"/>
  <c r="BT55" i="2" s="1"/>
  <c r="BD55" i="2"/>
  <c r="BC55" i="2"/>
  <c r="BB55" i="2"/>
  <c r="BQ55" i="2" s="1"/>
  <c r="BA55" i="2"/>
  <c r="BP55" i="2" s="1"/>
  <c r="AZ55" i="2"/>
  <c r="CI54" i="2"/>
  <c r="CG54" i="2"/>
  <c r="CB54" i="2"/>
  <c r="CA54" i="2"/>
  <c r="BY54" i="2"/>
  <c r="BX54" i="2"/>
  <c r="BT54" i="2"/>
  <c r="BS54" i="2"/>
  <c r="BQ54" i="2"/>
  <c r="BP54" i="2"/>
  <c r="BO54" i="2"/>
  <c r="BM54" i="2"/>
  <c r="BL54" i="2"/>
  <c r="BK54" i="2"/>
  <c r="BZ54" i="2" s="1"/>
  <c r="BJ54" i="2"/>
  <c r="BI54" i="2"/>
  <c r="BH54" i="2"/>
  <c r="BW54" i="2" s="1"/>
  <c r="BG54" i="2"/>
  <c r="BV54" i="2" s="1"/>
  <c r="BF54" i="2"/>
  <c r="BU54" i="2" s="1"/>
  <c r="BE54" i="2"/>
  <c r="BD54" i="2"/>
  <c r="BC54" i="2"/>
  <c r="BR54" i="2" s="1"/>
  <c r="BB54" i="2"/>
  <c r="BA54" i="2"/>
  <c r="AZ54" i="2"/>
  <c r="CG53" i="2"/>
  <c r="CI53" i="2" s="1"/>
  <c r="CB53" i="2"/>
  <c r="BY53" i="2"/>
  <c r="BX53" i="2"/>
  <c r="BU53" i="2"/>
  <c r="BT53" i="2"/>
  <c r="BR53" i="2"/>
  <c r="BQ53" i="2"/>
  <c r="BP53" i="2"/>
  <c r="BM53" i="2"/>
  <c r="BL53" i="2"/>
  <c r="CA53" i="2" s="1"/>
  <c r="BK53" i="2"/>
  <c r="BZ53" i="2" s="1"/>
  <c r="BJ53" i="2"/>
  <c r="BI53" i="2"/>
  <c r="BH53" i="2"/>
  <c r="BW53" i="2" s="1"/>
  <c r="BG53" i="2"/>
  <c r="BV53" i="2" s="1"/>
  <c r="BF53" i="2"/>
  <c r="BE53" i="2"/>
  <c r="BD53" i="2"/>
  <c r="BS53" i="2" s="1"/>
  <c r="BC53" i="2"/>
  <c r="BB53" i="2"/>
  <c r="BA53" i="2"/>
  <c r="AZ53" i="2"/>
  <c r="BO53" i="2" s="1"/>
  <c r="CG52" i="2"/>
  <c r="CI52" i="2" s="1"/>
  <c r="BZ52" i="2"/>
  <c r="BY52" i="2"/>
  <c r="BV52" i="2"/>
  <c r="BU52" i="2"/>
  <c r="BR52" i="2"/>
  <c r="CH52" i="2" s="1"/>
  <c r="CJ52" i="2" s="1"/>
  <c r="CL52" i="2" s="1"/>
  <c r="BM52" i="2"/>
  <c r="CB52" i="2" s="1"/>
  <c r="BL52" i="2"/>
  <c r="CA52" i="2" s="1"/>
  <c r="BK52" i="2"/>
  <c r="BJ52" i="2"/>
  <c r="BI52" i="2"/>
  <c r="BX52" i="2" s="1"/>
  <c r="BH52" i="2"/>
  <c r="BW52" i="2" s="1"/>
  <c r="BG52" i="2"/>
  <c r="BF52" i="2"/>
  <c r="BE52" i="2"/>
  <c r="BT52" i="2" s="1"/>
  <c r="BD52" i="2"/>
  <c r="BS52" i="2" s="1"/>
  <c r="BC52" i="2"/>
  <c r="BB52" i="2"/>
  <c r="BQ52" i="2" s="1"/>
  <c r="BA52" i="2"/>
  <c r="BP52" i="2" s="1"/>
  <c r="AZ52" i="2"/>
  <c r="BO52" i="2" s="1"/>
  <c r="CI51" i="2"/>
  <c r="CG51" i="2"/>
  <c r="CB51" i="2"/>
  <c r="CA51" i="2"/>
  <c r="BW51" i="2"/>
  <c r="BV51" i="2"/>
  <c r="BT51" i="2"/>
  <c r="BS51" i="2"/>
  <c r="BO51" i="2"/>
  <c r="BM51" i="2"/>
  <c r="BL51" i="2"/>
  <c r="BK51" i="2"/>
  <c r="BZ51" i="2" s="1"/>
  <c r="BJ51" i="2"/>
  <c r="BY51" i="2" s="1"/>
  <c r="BI51" i="2"/>
  <c r="BX51" i="2" s="1"/>
  <c r="BH51" i="2"/>
  <c r="BG51" i="2"/>
  <c r="BF51" i="2"/>
  <c r="BU51" i="2" s="1"/>
  <c r="BE51" i="2"/>
  <c r="BD51" i="2"/>
  <c r="BC51" i="2"/>
  <c r="BR51" i="2" s="1"/>
  <c r="BB51" i="2"/>
  <c r="BQ51" i="2" s="1"/>
  <c r="BA51" i="2"/>
  <c r="BP51" i="2" s="1"/>
  <c r="AZ51" i="2"/>
  <c r="CG50" i="2"/>
  <c r="CI50" i="2" s="1"/>
  <c r="CB50" i="2"/>
  <c r="CA50" i="2"/>
  <c r="BX50" i="2"/>
  <c r="BW50" i="2"/>
  <c r="BT50" i="2"/>
  <c r="BS50" i="2"/>
  <c r="BP50" i="2"/>
  <c r="BO50" i="2"/>
  <c r="BM50" i="2"/>
  <c r="BL50" i="2"/>
  <c r="BK50" i="2"/>
  <c r="BZ50" i="2" s="1"/>
  <c r="BJ50" i="2"/>
  <c r="BY50" i="2" s="1"/>
  <c r="BI50" i="2"/>
  <c r="BH50" i="2"/>
  <c r="BG50" i="2"/>
  <c r="BV50" i="2" s="1"/>
  <c r="BF50" i="2"/>
  <c r="BU50" i="2" s="1"/>
  <c r="BE50" i="2"/>
  <c r="BD50" i="2"/>
  <c r="BC50" i="2"/>
  <c r="BR50" i="2" s="1"/>
  <c r="BB50" i="2"/>
  <c r="BQ50" i="2" s="1"/>
  <c r="BA50" i="2"/>
  <c r="AZ50" i="2"/>
  <c r="CG49" i="2"/>
  <c r="CI49" i="2" s="1"/>
  <c r="CB49" i="2"/>
  <c r="BY49" i="2"/>
  <c r="BX49" i="2"/>
  <c r="BU49" i="2"/>
  <c r="BQ49" i="2"/>
  <c r="CH49" i="2" s="1"/>
  <c r="CJ49" i="2" s="1"/>
  <c r="CL49" i="2" s="1"/>
  <c r="BP49" i="2"/>
  <c r="BM49" i="2"/>
  <c r="BL49" i="2"/>
  <c r="CA49" i="2" s="1"/>
  <c r="BK49" i="2"/>
  <c r="BZ49" i="2" s="1"/>
  <c r="BJ49" i="2"/>
  <c r="BI49" i="2"/>
  <c r="BH49" i="2"/>
  <c r="BW49" i="2" s="1"/>
  <c r="BG49" i="2"/>
  <c r="BV49" i="2" s="1"/>
  <c r="BF49" i="2"/>
  <c r="BE49" i="2"/>
  <c r="BT49" i="2" s="1"/>
  <c r="BD49" i="2"/>
  <c r="BS49" i="2" s="1"/>
  <c r="BC49" i="2"/>
  <c r="BR49" i="2" s="1"/>
  <c r="BB49" i="2"/>
  <c r="BA49" i="2"/>
  <c r="AZ49" i="2"/>
  <c r="BO49" i="2" s="1"/>
  <c r="CI48" i="2"/>
  <c r="CG48" i="2"/>
  <c r="BZ48" i="2"/>
  <c r="BY48" i="2"/>
  <c r="BW48" i="2"/>
  <c r="BV48" i="2"/>
  <c r="BU48" i="2"/>
  <c r="BR48" i="2"/>
  <c r="BQ48" i="2"/>
  <c r="BM48" i="2"/>
  <c r="CB48" i="2" s="1"/>
  <c r="BL48" i="2"/>
  <c r="CA48" i="2" s="1"/>
  <c r="BK48" i="2"/>
  <c r="BJ48" i="2"/>
  <c r="BI48" i="2"/>
  <c r="BX48" i="2" s="1"/>
  <c r="BH48" i="2"/>
  <c r="BG48" i="2"/>
  <c r="BF48" i="2"/>
  <c r="BE48" i="2"/>
  <c r="BT48" i="2" s="1"/>
  <c r="BD48" i="2"/>
  <c r="BS48" i="2" s="1"/>
  <c r="BC48" i="2"/>
  <c r="BB48" i="2"/>
  <c r="BA48" i="2"/>
  <c r="BP48" i="2" s="1"/>
  <c r="AZ48" i="2"/>
  <c r="BO48" i="2" s="1"/>
  <c r="CH48" i="2" s="1"/>
  <c r="CJ48" i="2" s="1"/>
  <c r="CL48" i="2" s="1"/>
  <c r="CI47" i="2"/>
  <c r="CG47" i="2"/>
  <c r="CA47" i="2"/>
  <c r="BZ47" i="2"/>
  <c r="BX47" i="2"/>
  <c r="BW47" i="2"/>
  <c r="BV47" i="2"/>
  <c r="BS47" i="2"/>
  <c r="BR47" i="2"/>
  <c r="BP47" i="2"/>
  <c r="BO47" i="2"/>
  <c r="BM47" i="2"/>
  <c r="CB47" i="2" s="1"/>
  <c r="BL47" i="2"/>
  <c r="BK47" i="2"/>
  <c r="BJ47" i="2"/>
  <c r="BY47" i="2" s="1"/>
  <c r="BI47" i="2"/>
  <c r="BH47" i="2"/>
  <c r="BG47" i="2"/>
  <c r="BF47" i="2"/>
  <c r="BU47" i="2" s="1"/>
  <c r="BE47" i="2"/>
  <c r="BT47" i="2" s="1"/>
  <c r="BD47" i="2"/>
  <c r="BC47" i="2"/>
  <c r="BB47" i="2"/>
  <c r="BQ47" i="2" s="1"/>
  <c r="BA47" i="2"/>
  <c r="AZ47" i="2"/>
  <c r="CI46" i="2"/>
  <c r="CG46" i="2"/>
  <c r="CB46" i="2"/>
  <c r="CA46" i="2"/>
  <c r="BX46" i="2"/>
  <c r="BT46" i="2"/>
  <c r="BS46" i="2"/>
  <c r="BQ46" i="2"/>
  <c r="BP46" i="2"/>
  <c r="BO46" i="2"/>
  <c r="BM46" i="2"/>
  <c r="BL46" i="2"/>
  <c r="BK46" i="2"/>
  <c r="BZ46" i="2" s="1"/>
  <c r="BJ46" i="2"/>
  <c r="BY46" i="2" s="1"/>
  <c r="BI46" i="2"/>
  <c r="BH46" i="2"/>
  <c r="BW46" i="2" s="1"/>
  <c r="BG46" i="2"/>
  <c r="BV46" i="2" s="1"/>
  <c r="BF46" i="2"/>
  <c r="BU46" i="2" s="1"/>
  <c r="BE46" i="2"/>
  <c r="BD46" i="2"/>
  <c r="BC46" i="2"/>
  <c r="BR46" i="2" s="1"/>
  <c r="BB46" i="2"/>
  <c r="BA46" i="2"/>
  <c r="AZ46" i="2"/>
  <c r="CG45" i="2"/>
  <c r="CI45" i="2" s="1"/>
  <c r="CB45" i="2"/>
  <c r="BZ45" i="2"/>
  <c r="BU45" i="2"/>
  <c r="BT45" i="2"/>
  <c r="BR45" i="2"/>
  <c r="BM45" i="2"/>
  <c r="BL45" i="2"/>
  <c r="CA45" i="2" s="1"/>
  <c r="BK45" i="2"/>
  <c r="BJ45" i="2"/>
  <c r="BY45" i="2" s="1"/>
  <c r="BI45" i="2"/>
  <c r="BX45" i="2" s="1"/>
  <c r="BH45" i="2"/>
  <c r="BW45" i="2" s="1"/>
  <c r="BG45" i="2"/>
  <c r="BV45" i="2" s="1"/>
  <c r="BF45" i="2"/>
  <c r="BE45" i="2"/>
  <c r="BD45" i="2"/>
  <c r="BS45" i="2" s="1"/>
  <c r="BC45" i="2"/>
  <c r="BB45" i="2"/>
  <c r="BQ45" i="2" s="1"/>
  <c r="BA45" i="2"/>
  <c r="BP45" i="2" s="1"/>
  <c r="AZ45" i="2"/>
  <c r="BO45" i="2" s="1"/>
  <c r="CG44" i="2"/>
  <c r="CI44" i="2" s="1"/>
  <c r="CB44" i="2"/>
  <c r="BZ44" i="2"/>
  <c r="BY44" i="2"/>
  <c r="BU44" i="2"/>
  <c r="BT44" i="2"/>
  <c r="BR44" i="2"/>
  <c r="BQ44" i="2"/>
  <c r="BM44" i="2"/>
  <c r="BL44" i="2"/>
  <c r="CA44" i="2" s="1"/>
  <c r="BK44" i="2"/>
  <c r="BJ44" i="2"/>
  <c r="BI44" i="2"/>
  <c r="BX44" i="2" s="1"/>
  <c r="BH44" i="2"/>
  <c r="BW44" i="2" s="1"/>
  <c r="BG44" i="2"/>
  <c r="BV44" i="2" s="1"/>
  <c r="BF44" i="2"/>
  <c r="BE44" i="2"/>
  <c r="BD44" i="2"/>
  <c r="BS44" i="2" s="1"/>
  <c r="BC44" i="2"/>
  <c r="BB44" i="2"/>
  <c r="BA44" i="2"/>
  <c r="BP44" i="2" s="1"/>
  <c r="AZ44" i="2"/>
  <c r="BO44" i="2" s="1"/>
  <c r="CG43" i="2"/>
  <c r="CI43" i="2" s="1"/>
  <c r="CA43" i="2"/>
  <c r="BZ43" i="2"/>
  <c r="BV43" i="2"/>
  <c r="BU43" i="2"/>
  <c r="BS43" i="2"/>
  <c r="BR43" i="2"/>
  <c r="BM43" i="2"/>
  <c r="CB43" i="2" s="1"/>
  <c r="BL43" i="2"/>
  <c r="BK43" i="2"/>
  <c r="BJ43" i="2"/>
  <c r="BY43" i="2" s="1"/>
  <c r="BI43" i="2"/>
  <c r="BX43" i="2" s="1"/>
  <c r="BH43" i="2"/>
  <c r="BW43" i="2" s="1"/>
  <c r="BG43" i="2"/>
  <c r="BF43" i="2"/>
  <c r="BE43" i="2"/>
  <c r="BT43" i="2" s="1"/>
  <c r="BD43" i="2"/>
  <c r="BC43" i="2"/>
  <c r="BB43" i="2"/>
  <c r="BQ43" i="2" s="1"/>
  <c r="BA43" i="2"/>
  <c r="BP43" i="2" s="1"/>
  <c r="AZ43" i="2"/>
  <c r="BO43" i="2" s="1"/>
  <c r="CI42" i="2"/>
  <c r="CG42" i="2"/>
  <c r="CB42" i="2"/>
  <c r="CA42" i="2"/>
  <c r="BW42" i="2"/>
  <c r="BV42" i="2"/>
  <c r="BT42" i="2"/>
  <c r="BS42" i="2"/>
  <c r="BO42" i="2"/>
  <c r="BM42" i="2"/>
  <c r="BL42" i="2"/>
  <c r="BK42" i="2"/>
  <c r="BZ42" i="2" s="1"/>
  <c r="BJ42" i="2"/>
  <c r="BY42" i="2" s="1"/>
  <c r="BI42" i="2"/>
  <c r="BX42" i="2" s="1"/>
  <c r="BH42" i="2"/>
  <c r="BG42" i="2"/>
  <c r="BF42" i="2"/>
  <c r="BU42" i="2" s="1"/>
  <c r="BE42" i="2"/>
  <c r="BD42" i="2"/>
  <c r="BC42" i="2"/>
  <c r="BR42" i="2" s="1"/>
  <c r="BB42" i="2"/>
  <c r="BQ42" i="2" s="1"/>
  <c r="BA42" i="2"/>
  <c r="BP42" i="2" s="1"/>
  <c r="AZ42" i="2"/>
  <c r="CG41" i="2"/>
  <c r="CI41" i="2" s="1"/>
  <c r="CB41" i="2"/>
  <c r="CA41" i="2"/>
  <c r="BX41" i="2"/>
  <c r="BW41" i="2"/>
  <c r="BU41" i="2"/>
  <c r="BT41" i="2"/>
  <c r="BS41" i="2"/>
  <c r="BP41" i="2"/>
  <c r="BO41" i="2"/>
  <c r="BM41" i="2"/>
  <c r="BL41" i="2"/>
  <c r="BK41" i="2"/>
  <c r="BZ41" i="2" s="1"/>
  <c r="BJ41" i="2"/>
  <c r="BY41" i="2" s="1"/>
  <c r="BI41" i="2"/>
  <c r="BH41" i="2"/>
  <c r="BG41" i="2"/>
  <c r="BV41" i="2" s="1"/>
  <c r="BF41" i="2"/>
  <c r="BE41" i="2"/>
  <c r="BD41" i="2"/>
  <c r="BC41" i="2"/>
  <c r="BR41" i="2" s="1"/>
  <c r="BB41" i="2"/>
  <c r="BQ41" i="2" s="1"/>
  <c r="BA41" i="2"/>
  <c r="AZ41" i="2"/>
  <c r="CG40" i="2"/>
  <c r="CI40" i="2" s="1"/>
  <c r="BY40" i="2"/>
  <c r="BX40" i="2"/>
  <c r="BV40" i="2"/>
  <c r="BU40" i="2"/>
  <c r="BT40" i="2"/>
  <c r="BQ40" i="2"/>
  <c r="BP40" i="2"/>
  <c r="BM40" i="2"/>
  <c r="CB40" i="2" s="1"/>
  <c r="BL40" i="2"/>
  <c r="CA40" i="2" s="1"/>
  <c r="BK40" i="2"/>
  <c r="BZ40" i="2" s="1"/>
  <c r="BJ40" i="2"/>
  <c r="BI40" i="2"/>
  <c r="BH40" i="2"/>
  <c r="BW40" i="2" s="1"/>
  <c r="BG40" i="2"/>
  <c r="BF40" i="2"/>
  <c r="BE40" i="2"/>
  <c r="BD40" i="2"/>
  <c r="BS40" i="2" s="1"/>
  <c r="BC40" i="2"/>
  <c r="BR40" i="2" s="1"/>
  <c r="BB40" i="2"/>
  <c r="BA40" i="2"/>
  <c r="AZ40" i="2"/>
  <c r="BO40" i="2" s="1"/>
  <c r="CH40" i="2" s="1"/>
  <c r="CJ40" i="2" s="1"/>
  <c r="CL40" i="2" s="1"/>
  <c r="CG39" i="2"/>
  <c r="CI39" i="2" s="1"/>
  <c r="BZ39" i="2"/>
  <c r="BY39" i="2"/>
  <c r="BW39" i="2"/>
  <c r="BV39" i="2"/>
  <c r="BU39" i="2"/>
  <c r="BR39" i="2"/>
  <c r="BQ39" i="2"/>
  <c r="BO39" i="2"/>
  <c r="BM39" i="2"/>
  <c r="CB39" i="2" s="1"/>
  <c r="BL39" i="2"/>
  <c r="CA39" i="2" s="1"/>
  <c r="BK39" i="2"/>
  <c r="BJ39" i="2"/>
  <c r="BI39" i="2"/>
  <c r="BX39" i="2" s="1"/>
  <c r="BH39" i="2"/>
  <c r="BG39" i="2"/>
  <c r="BF39" i="2"/>
  <c r="BE39" i="2"/>
  <c r="BT39" i="2" s="1"/>
  <c r="BD39" i="2"/>
  <c r="BS39" i="2" s="1"/>
  <c r="BC39" i="2"/>
  <c r="BB39" i="2"/>
  <c r="BA39" i="2"/>
  <c r="BP39" i="2" s="1"/>
  <c r="AZ39" i="2"/>
  <c r="CI38" i="2"/>
  <c r="CG38" i="2"/>
  <c r="CA38" i="2"/>
  <c r="BZ38" i="2"/>
  <c r="BX38" i="2"/>
  <c r="BW38" i="2"/>
  <c r="BS38" i="2"/>
  <c r="BR38" i="2"/>
  <c r="BP38" i="2"/>
  <c r="BO38" i="2"/>
  <c r="BM38" i="2"/>
  <c r="CB38" i="2" s="1"/>
  <c r="BL38" i="2"/>
  <c r="BK38" i="2"/>
  <c r="BJ38" i="2"/>
  <c r="BY38" i="2" s="1"/>
  <c r="BI38" i="2"/>
  <c r="BH38" i="2"/>
  <c r="BG38" i="2"/>
  <c r="BV38" i="2" s="1"/>
  <c r="BF38" i="2"/>
  <c r="BU38" i="2" s="1"/>
  <c r="BE38" i="2"/>
  <c r="BT38" i="2" s="1"/>
  <c r="BD38" i="2"/>
  <c r="BC38" i="2"/>
  <c r="BB38" i="2"/>
  <c r="BQ38" i="2" s="1"/>
  <c r="BA38" i="2"/>
  <c r="AZ38" i="2"/>
  <c r="CI37" i="2"/>
  <c r="CG37" i="2"/>
  <c r="CB37" i="2"/>
  <c r="CA37" i="2"/>
  <c r="BY37" i="2"/>
  <c r="BX37" i="2"/>
  <c r="BT37" i="2"/>
  <c r="BS37" i="2"/>
  <c r="BQ37" i="2"/>
  <c r="BP37" i="2"/>
  <c r="BO37" i="2"/>
  <c r="BM37" i="2"/>
  <c r="BL37" i="2"/>
  <c r="BK37" i="2"/>
  <c r="BZ37" i="2" s="1"/>
  <c r="BJ37" i="2"/>
  <c r="BI37" i="2"/>
  <c r="BH37" i="2"/>
  <c r="BW37" i="2" s="1"/>
  <c r="BG37" i="2"/>
  <c r="BV37" i="2" s="1"/>
  <c r="BF37" i="2"/>
  <c r="BU37" i="2" s="1"/>
  <c r="BE37" i="2"/>
  <c r="BD37" i="2"/>
  <c r="BC37" i="2"/>
  <c r="BR37" i="2" s="1"/>
  <c r="BB37" i="2"/>
  <c r="BA37" i="2"/>
  <c r="AZ37" i="2"/>
  <c r="CG36" i="2"/>
  <c r="CI36" i="2" s="1"/>
  <c r="CB36" i="2"/>
  <c r="BZ36" i="2"/>
  <c r="BY36" i="2"/>
  <c r="BU36" i="2"/>
  <c r="BT36" i="2"/>
  <c r="BR36" i="2"/>
  <c r="BQ36" i="2"/>
  <c r="BM36" i="2"/>
  <c r="BL36" i="2"/>
  <c r="CA36" i="2" s="1"/>
  <c r="BK36" i="2"/>
  <c r="BJ36" i="2"/>
  <c r="BI36" i="2"/>
  <c r="BX36" i="2" s="1"/>
  <c r="BH36" i="2"/>
  <c r="BW36" i="2" s="1"/>
  <c r="BG36" i="2"/>
  <c r="BV36" i="2" s="1"/>
  <c r="BF36" i="2"/>
  <c r="BE36" i="2"/>
  <c r="BD36" i="2"/>
  <c r="BS36" i="2" s="1"/>
  <c r="BC36" i="2"/>
  <c r="BB36" i="2"/>
  <c r="BA36" i="2"/>
  <c r="BP36" i="2" s="1"/>
  <c r="AZ36" i="2"/>
  <c r="BO36" i="2" s="1"/>
  <c r="CG35" i="2"/>
  <c r="CI35" i="2" s="1"/>
  <c r="CA35" i="2"/>
  <c r="BZ35" i="2"/>
  <c r="BY35" i="2"/>
  <c r="BV35" i="2"/>
  <c r="BU35" i="2"/>
  <c r="BS35" i="2"/>
  <c r="BR35" i="2"/>
  <c r="BM35" i="2"/>
  <c r="CB35" i="2" s="1"/>
  <c r="BL35" i="2"/>
  <c r="BK35" i="2"/>
  <c r="BJ35" i="2"/>
  <c r="BI35" i="2"/>
  <c r="BX35" i="2" s="1"/>
  <c r="BH35" i="2"/>
  <c r="BW35" i="2" s="1"/>
  <c r="BG35" i="2"/>
  <c r="BF35" i="2"/>
  <c r="BE35" i="2"/>
  <c r="BT35" i="2" s="1"/>
  <c r="BD35" i="2"/>
  <c r="BC35" i="2"/>
  <c r="BB35" i="2"/>
  <c r="BQ35" i="2" s="1"/>
  <c r="BA35" i="2"/>
  <c r="BP35" i="2" s="1"/>
  <c r="AZ35" i="2"/>
  <c r="BO35" i="2" s="1"/>
  <c r="CI34" i="2"/>
  <c r="CG34" i="2"/>
  <c r="CB34" i="2"/>
  <c r="CA34" i="2"/>
  <c r="BZ34" i="2"/>
  <c r="BW34" i="2"/>
  <c r="BV34" i="2"/>
  <c r="BT34" i="2"/>
  <c r="BS34" i="2"/>
  <c r="BO34" i="2"/>
  <c r="BM34" i="2"/>
  <c r="BL34" i="2"/>
  <c r="BK34" i="2"/>
  <c r="BJ34" i="2"/>
  <c r="BY34" i="2" s="1"/>
  <c r="BI34" i="2"/>
  <c r="BX34" i="2" s="1"/>
  <c r="BH34" i="2"/>
  <c r="BG34" i="2"/>
  <c r="BF34" i="2"/>
  <c r="BU34" i="2" s="1"/>
  <c r="BE34" i="2"/>
  <c r="BD34" i="2"/>
  <c r="BC34" i="2"/>
  <c r="BR34" i="2" s="1"/>
  <c r="BB34" i="2"/>
  <c r="BQ34" i="2" s="1"/>
  <c r="BA34" i="2"/>
  <c r="BP34" i="2" s="1"/>
  <c r="AZ34" i="2"/>
  <c r="CG33" i="2"/>
  <c r="CI33" i="2" s="1"/>
  <c r="CB33" i="2"/>
  <c r="BX33" i="2"/>
  <c r="BW33" i="2"/>
  <c r="BU33" i="2"/>
  <c r="BT33" i="2"/>
  <c r="BS33" i="2"/>
  <c r="BP33" i="2"/>
  <c r="BO33" i="2"/>
  <c r="BM33" i="2"/>
  <c r="BL33" i="2"/>
  <c r="CA33" i="2" s="1"/>
  <c r="BK33" i="2"/>
  <c r="BZ33" i="2" s="1"/>
  <c r="BJ33" i="2"/>
  <c r="BY33" i="2" s="1"/>
  <c r="BI33" i="2"/>
  <c r="BH33" i="2"/>
  <c r="BG33" i="2"/>
  <c r="BV33" i="2" s="1"/>
  <c r="BF33" i="2"/>
  <c r="BE33" i="2"/>
  <c r="BD33" i="2"/>
  <c r="BC33" i="2"/>
  <c r="BR33" i="2" s="1"/>
  <c r="BB33" i="2"/>
  <c r="BQ33" i="2" s="1"/>
  <c r="BA33" i="2"/>
  <c r="AZ33" i="2"/>
  <c r="CG32" i="2"/>
  <c r="CI32" i="2" s="1"/>
  <c r="BY32" i="2"/>
  <c r="BX32" i="2"/>
  <c r="BV32" i="2"/>
  <c r="BU32" i="2"/>
  <c r="BT32" i="2"/>
  <c r="BQ32" i="2"/>
  <c r="BP32" i="2"/>
  <c r="BM32" i="2"/>
  <c r="CB32" i="2" s="1"/>
  <c r="BL32" i="2"/>
  <c r="CA32" i="2" s="1"/>
  <c r="BK32" i="2"/>
  <c r="BZ32" i="2" s="1"/>
  <c r="BJ32" i="2"/>
  <c r="BI32" i="2"/>
  <c r="BH32" i="2"/>
  <c r="BW32" i="2" s="1"/>
  <c r="BG32" i="2"/>
  <c r="BF32" i="2"/>
  <c r="BE32" i="2"/>
  <c r="BD32" i="2"/>
  <c r="BS32" i="2" s="1"/>
  <c r="BC32" i="2"/>
  <c r="BR32" i="2" s="1"/>
  <c r="BB32" i="2"/>
  <c r="BA32" i="2"/>
  <c r="AZ32" i="2"/>
  <c r="BO32" i="2" s="1"/>
  <c r="CH32" i="2" s="1"/>
  <c r="CJ32" i="2" s="1"/>
  <c r="CL32" i="2" s="1"/>
  <c r="CG31" i="2"/>
  <c r="CI31" i="2" s="1"/>
  <c r="BZ31" i="2"/>
  <c r="BY31" i="2"/>
  <c r="BW31" i="2"/>
  <c r="BV31" i="2"/>
  <c r="BU31" i="2"/>
  <c r="BR31" i="2"/>
  <c r="BQ31" i="2"/>
  <c r="BO31" i="2"/>
  <c r="BM31" i="2"/>
  <c r="CB31" i="2" s="1"/>
  <c r="BL31" i="2"/>
  <c r="CA31" i="2" s="1"/>
  <c r="BK31" i="2"/>
  <c r="BJ31" i="2"/>
  <c r="BI31" i="2"/>
  <c r="BX31" i="2" s="1"/>
  <c r="BH31" i="2"/>
  <c r="BG31" i="2"/>
  <c r="BF31" i="2"/>
  <c r="BE31" i="2"/>
  <c r="BT31" i="2" s="1"/>
  <c r="BD31" i="2"/>
  <c r="BS31" i="2" s="1"/>
  <c r="BC31" i="2"/>
  <c r="BB31" i="2"/>
  <c r="BA31" i="2"/>
  <c r="BP31" i="2" s="1"/>
  <c r="AZ31" i="2"/>
  <c r="CG30" i="2"/>
  <c r="CI30" i="2" s="1"/>
  <c r="CA30" i="2"/>
  <c r="BZ30" i="2"/>
  <c r="BX30" i="2"/>
  <c r="BW30" i="2"/>
  <c r="BV30" i="2"/>
  <c r="BS30" i="2"/>
  <c r="BR30" i="2"/>
  <c r="BP30" i="2"/>
  <c r="CH30" i="2" s="1"/>
  <c r="CJ30" i="2" s="1"/>
  <c r="CL30" i="2" s="1"/>
  <c r="BO30" i="2"/>
  <c r="BM30" i="2"/>
  <c r="CB30" i="2" s="1"/>
  <c r="BL30" i="2"/>
  <c r="BK30" i="2"/>
  <c r="BJ30" i="2"/>
  <c r="BY30" i="2" s="1"/>
  <c r="BI30" i="2"/>
  <c r="BH30" i="2"/>
  <c r="BG30" i="2"/>
  <c r="BF30" i="2"/>
  <c r="BU30" i="2" s="1"/>
  <c r="BE30" i="2"/>
  <c r="BT30" i="2" s="1"/>
  <c r="BD30" i="2"/>
  <c r="BC30" i="2"/>
  <c r="BB30" i="2"/>
  <c r="BQ30" i="2" s="1"/>
  <c r="BA30" i="2"/>
  <c r="AZ30" i="2"/>
  <c r="CI29" i="2"/>
  <c r="CG29" i="2"/>
  <c r="CB29" i="2"/>
  <c r="CA29" i="2"/>
  <c r="BY29" i="2"/>
  <c r="BX29" i="2"/>
  <c r="BV29" i="2"/>
  <c r="BT29" i="2"/>
  <c r="BS29" i="2"/>
  <c r="BQ29" i="2"/>
  <c r="BP29" i="2"/>
  <c r="BO29" i="2"/>
  <c r="BM29" i="2"/>
  <c r="BL29" i="2"/>
  <c r="BK29" i="2"/>
  <c r="BZ29" i="2" s="1"/>
  <c r="BJ29" i="2"/>
  <c r="BI29" i="2"/>
  <c r="BH29" i="2"/>
  <c r="BW29" i="2" s="1"/>
  <c r="BG29" i="2"/>
  <c r="BF29" i="2"/>
  <c r="BU29" i="2" s="1"/>
  <c r="BE29" i="2"/>
  <c r="BD29" i="2"/>
  <c r="BC29" i="2"/>
  <c r="BR29" i="2" s="1"/>
  <c r="BB29" i="2"/>
  <c r="BA29" i="2"/>
  <c r="AZ29" i="2"/>
  <c r="CG28" i="2"/>
  <c r="CI28" i="2" s="1"/>
  <c r="CB28" i="2"/>
  <c r="BZ28" i="2"/>
  <c r="BY28" i="2"/>
  <c r="BW28" i="2"/>
  <c r="BU28" i="2"/>
  <c r="BT28" i="2"/>
  <c r="BR28" i="2"/>
  <c r="BQ28" i="2"/>
  <c r="BO28" i="2"/>
  <c r="BM28" i="2"/>
  <c r="BL28" i="2"/>
  <c r="CA28" i="2" s="1"/>
  <c r="BK28" i="2"/>
  <c r="BJ28" i="2"/>
  <c r="BI28" i="2"/>
  <c r="BX28" i="2" s="1"/>
  <c r="BH28" i="2"/>
  <c r="BG28" i="2"/>
  <c r="BV28" i="2" s="1"/>
  <c r="BF28" i="2"/>
  <c r="BE28" i="2"/>
  <c r="BD28" i="2"/>
  <c r="BS28" i="2" s="1"/>
  <c r="BC28" i="2"/>
  <c r="BB28" i="2"/>
  <c r="BA28" i="2"/>
  <c r="BP28" i="2" s="1"/>
  <c r="AZ28" i="2"/>
  <c r="CG27" i="2"/>
  <c r="CI27" i="2" s="1"/>
  <c r="CA27" i="2"/>
  <c r="BZ27" i="2"/>
  <c r="BY27" i="2"/>
  <c r="BX27" i="2"/>
  <c r="BV27" i="2"/>
  <c r="BU27" i="2"/>
  <c r="BS27" i="2"/>
  <c r="BR27" i="2"/>
  <c r="BQ27" i="2"/>
  <c r="BP27" i="2"/>
  <c r="BM27" i="2"/>
  <c r="CB27" i="2" s="1"/>
  <c r="BL27" i="2"/>
  <c r="BK27" i="2"/>
  <c r="BJ27" i="2"/>
  <c r="BI27" i="2"/>
  <c r="BH27" i="2"/>
  <c r="BW27" i="2" s="1"/>
  <c r="BG27" i="2"/>
  <c r="BF27" i="2"/>
  <c r="BE27" i="2"/>
  <c r="BT27" i="2" s="1"/>
  <c r="BD27" i="2"/>
  <c r="BC27" i="2"/>
  <c r="BB27" i="2"/>
  <c r="BA27" i="2"/>
  <c r="AZ27" i="2"/>
  <c r="BO27" i="2" s="1"/>
  <c r="CI26" i="2"/>
  <c r="CG26" i="2"/>
  <c r="CB26" i="2"/>
  <c r="CA26" i="2"/>
  <c r="BZ26" i="2"/>
  <c r="BY26" i="2"/>
  <c r="BW26" i="2"/>
  <c r="BV26" i="2"/>
  <c r="BT26" i="2"/>
  <c r="BS26" i="2"/>
  <c r="BR26" i="2"/>
  <c r="BQ26" i="2"/>
  <c r="BO26" i="2"/>
  <c r="BM26" i="2"/>
  <c r="BL26" i="2"/>
  <c r="BK26" i="2"/>
  <c r="BJ26" i="2"/>
  <c r="BI26" i="2"/>
  <c r="BX26" i="2" s="1"/>
  <c r="BH26" i="2"/>
  <c r="BG26" i="2"/>
  <c r="BF26" i="2"/>
  <c r="BU26" i="2" s="1"/>
  <c r="BE26" i="2"/>
  <c r="BD26" i="2"/>
  <c r="BC26" i="2"/>
  <c r="BB26" i="2"/>
  <c r="BA26" i="2"/>
  <c r="BP26" i="2" s="1"/>
  <c r="AZ26" i="2"/>
  <c r="CG25" i="2"/>
  <c r="CI25" i="2" s="1"/>
  <c r="CB25" i="2"/>
  <c r="BZ25" i="2"/>
  <c r="BX25" i="2"/>
  <c r="BW25" i="2"/>
  <c r="BT25" i="2"/>
  <c r="BS25" i="2"/>
  <c r="BR25" i="2"/>
  <c r="BP25" i="2"/>
  <c r="BO25" i="2"/>
  <c r="BM25" i="2"/>
  <c r="BL25" i="2"/>
  <c r="CA25" i="2" s="1"/>
  <c r="BK25" i="2"/>
  <c r="BJ25" i="2"/>
  <c r="BY25" i="2" s="1"/>
  <c r="BI25" i="2"/>
  <c r="BH25" i="2"/>
  <c r="BG25" i="2"/>
  <c r="BV25" i="2" s="1"/>
  <c r="BF25" i="2"/>
  <c r="BU25" i="2" s="1"/>
  <c r="BE25" i="2"/>
  <c r="BD25" i="2"/>
  <c r="BC25" i="2"/>
  <c r="BB25" i="2"/>
  <c r="BQ25" i="2" s="1"/>
  <c r="BA25" i="2"/>
  <c r="AZ25" i="2"/>
  <c r="CG24" i="2"/>
  <c r="CI24" i="2" s="1"/>
  <c r="CA24" i="2"/>
  <c r="BY24" i="2"/>
  <c r="BX24" i="2"/>
  <c r="BU24" i="2"/>
  <c r="BS24" i="2"/>
  <c r="BQ24" i="2"/>
  <c r="BP24" i="2"/>
  <c r="BM24" i="2"/>
  <c r="CB24" i="2" s="1"/>
  <c r="BL24" i="2"/>
  <c r="BK24" i="2"/>
  <c r="BZ24" i="2" s="1"/>
  <c r="BJ24" i="2"/>
  <c r="BI24" i="2"/>
  <c r="BH24" i="2"/>
  <c r="BW24" i="2" s="1"/>
  <c r="BG24" i="2"/>
  <c r="BV24" i="2" s="1"/>
  <c r="BF24" i="2"/>
  <c r="BE24" i="2"/>
  <c r="BT24" i="2" s="1"/>
  <c r="BD24" i="2"/>
  <c r="BC24" i="2"/>
  <c r="BR24" i="2" s="1"/>
  <c r="BB24" i="2"/>
  <c r="BA24" i="2"/>
  <c r="AZ24" i="2"/>
  <c r="BO24" i="2" s="1"/>
  <c r="CI23" i="2"/>
  <c r="CG23" i="2"/>
  <c r="CB23" i="2"/>
  <c r="BZ23" i="2"/>
  <c r="BY23" i="2"/>
  <c r="BV23" i="2"/>
  <c r="BU23" i="2"/>
  <c r="BT23" i="2"/>
  <c r="BR23" i="2"/>
  <c r="BQ23" i="2"/>
  <c r="BM23" i="2"/>
  <c r="BL23" i="2"/>
  <c r="CA23" i="2" s="1"/>
  <c r="BK23" i="2"/>
  <c r="BJ23" i="2"/>
  <c r="BI23" i="2"/>
  <c r="BX23" i="2" s="1"/>
  <c r="BH23" i="2"/>
  <c r="BW23" i="2" s="1"/>
  <c r="BG23" i="2"/>
  <c r="BF23" i="2"/>
  <c r="BE23" i="2"/>
  <c r="BD23" i="2"/>
  <c r="BS23" i="2" s="1"/>
  <c r="BC23" i="2"/>
  <c r="BB23" i="2"/>
  <c r="BA23" i="2"/>
  <c r="BP23" i="2" s="1"/>
  <c r="AZ23" i="2"/>
  <c r="BO23" i="2" s="1"/>
  <c r="CH23" i="2" s="1"/>
  <c r="CJ23" i="2" s="1"/>
  <c r="CL23" i="2" s="1"/>
  <c r="CG22" i="2"/>
  <c r="CI22" i="2" s="1"/>
  <c r="CA22" i="2"/>
  <c r="BZ22" i="2"/>
  <c r="BW22" i="2"/>
  <c r="BV22" i="2"/>
  <c r="BU22" i="2"/>
  <c r="BS22" i="2"/>
  <c r="BR22" i="2"/>
  <c r="BP22" i="2"/>
  <c r="CH22" i="2" s="1"/>
  <c r="CJ22" i="2" s="1"/>
  <c r="CL22" i="2" s="1"/>
  <c r="BO22" i="2"/>
  <c r="BM22" i="2"/>
  <c r="CB22" i="2" s="1"/>
  <c r="BL22" i="2"/>
  <c r="BK22" i="2"/>
  <c r="BJ22" i="2"/>
  <c r="BY22" i="2" s="1"/>
  <c r="BI22" i="2"/>
  <c r="BX22" i="2" s="1"/>
  <c r="BH22" i="2"/>
  <c r="BG22" i="2"/>
  <c r="BF22" i="2"/>
  <c r="BE22" i="2"/>
  <c r="BT22" i="2" s="1"/>
  <c r="BD22" i="2"/>
  <c r="BC22" i="2"/>
  <c r="BB22" i="2"/>
  <c r="BQ22" i="2" s="1"/>
  <c r="BA22" i="2"/>
  <c r="AZ22" i="2"/>
  <c r="CI21" i="2"/>
  <c r="CG21" i="2"/>
  <c r="CB21" i="2"/>
  <c r="CA21" i="2"/>
  <c r="BY21" i="2"/>
  <c r="BX21" i="2"/>
  <c r="BV21" i="2"/>
  <c r="BT21" i="2"/>
  <c r="BS21" i="2"/>
  <c r="BQ21" i="2"/>
  <c r="BP21" i="2"/>
  <c r="BO21" i="2"/>
  <c r="BM21" i="2"/>
  <c r="BL21" i="2"/>
  <c r="BK21" i="2"/>
  <c r="BZ21" i="2" s="1"/>
  <c r="BJ21" i="2"/>
  <c r="BI21" i="2"/>
  <c r="BH21" i="2"/>
  <c r="BW21" i="2" s="1"/>
  <c r="BG21" i="2"/>
  <c r="BF21" i="2"/>
  <c r="BU21" i="2" s="1"/>
  <c r="BE21" i="2"/>
  <c r="BD21" i="2"/>
  <c r="BC21" i="2"/>
  <c r="BR21" i="2" s="1"/>
  <c r="BB21" i="2"/>
  <c r="BA21" i="2"/>
  <c r="AZ21" i="2"/>
  <c r="CI20" i="2"/>
  <c r="CG20" i="2"/>
  <c r="CB20" i="2"/>
  <c r="BY20" i="2"/>
  <c r="BW20" i="2"/>
  <c r="BU20" i="2"/>
  <c r="BT20" i="2"/>
  <c r="BQ20" i="2"/>
  <c r="BP20" i="2"/>
  <c r="BO20" i="2"/>
  <c r="BM20" i="2"/>
  <c r="BL20" i="2"/>
  <c r="CA20" i="2" s="1"/>
  <c r="BK20" i="2"/>
  <c r="BZ20" i="2" s="1"/>
  <c r="BJ20" i="2"/>
  <c r="BI20" i="2"/>
  <c r="BX20" i="2" s="1"/>
  <c r="BH20" i="2"/>
  <c r="BG20" i="2"/>
  <c r="BV20" i="2" s="1"/>
  <c r="BF20" i="2"/>
  <c r="BE20" i="2"/>
  <c r="BD20" i="2"/>
  <c r="BS20" i="2" s="1"/>
  <c r="BC20" i="2"/>
  <c r="BR20" i="2" s="1"/>
  <c r="BB20" i="2"/>
  <c r="BA20" i="2"/>
  <c r="AZ20" i="2"/>
  <c r="CG19" i="2"/>
  <c r="CI19" i="2" s="1"/>
  <c r="CA19" i="2"/>
  <c r="BZ19" i="2"/>
  <c r="BX19" i="2"/>
  <c r="BU19" i="2"/>
  <c r="BR19" i="2"/>
  <c r="BQ19" i="2"/>
  <c r="BP19" i="2"/>
  <c r="BM19" i="2"/>
  <c r="CB19" i="2" s="1"/>
  <c r="BL19" i="2"/>
  <c r="BK19" i="2"/>
  <c r="BJ19" i="2"/>
  <c r="BY19" i="2" s="1"/>
  <c r="BI19" i="2"/>
  <c r="BH19" i="2"/>
  <c r="BW19" i="2" s="1"/>
  <c r="BG19" i="2"/>
  <c r="BV19" i="2" s="1"/>
  <c r="BF19" i="2"/>
  <c r="BE19" i="2"/>
  <c r="BT19" i="2" s="1"/>
  <c r="BD19" i="2"/>
  <c r="BS19" i="2" s="1"/>
  <c r="BC19" i="2"/>
  <c r="BB19" i="2"/>
  <c r="BA19" i="2"/>
  <c r="AZ19" i="2"/>
  <c r="BO19" i="2" s="1"/>
  <c r="CI18" i="2"/>
  <c r="CG18" i="2"/>
  <c r="CA18" i="2"/>
  <c r="BY18" i="2"/>
  <c r="BW18" i="2"/>
  <c r="BV18" i="2"/>
  <c r="BS18" i="2"/>
  <c r="BQ18" i="2"/>
  <c r="BM18" i="2"/>
  <c r="CB18" i="2" s="1"/>
  <c r="BL18" i="2"/>
  <c r="BK18" i="2"/>
  <c r="BZ18" i="2" s="1"/>
  <c r="BJ18" i="2"/>
  <c r="BI18" i="2"/>
  <c r="BX18" i="2" s="1"/>
  <c r="BH18" i="2"/>
  <c r="BG18" i="2"/>
  <c r="BF18" i="2"/>
  <c r="BU18" i="2" s="1"/>
  <c r="BE18" i="2"/>
  <c r="BT18" i="2" s="1"/>
  <c r="BD18" i="2"/>
  <c r="BC18" i="2"/>
  <c r="BR18" i="2" s="1"/>
  <c r="BB18" i="2"/>
  <c r="BA18" i="2"/>
  <c r="BP18" i="2" s="1"/>
  <c r="AZ18" i="2"/>
  <c r="BO18" i="2" s="1"/>
  <c r="CG17" i="2"/>
  <c r="CI17" i="2" s="1"/>
  <c r="CB17" i="2"/>
  <c r="CA17" i="2"/>
  <c r="BW17" i="2"/>
  <c r="BT17" i="2"/>
  <c r="BS17" i="2"/>
  <c r="BR17" i="2"/>
  <c r="BP17" i="2"/>
  <c r="BO17" i="2"/>
  <c r="BM17" i="2"/>
  <c r="BL17" i="2"/>
  <c r="BK17" i="2"/>
  <c r="BZ17" i="2" s="1"/>
  <c r="BJ17" i="2"/>
  <c r="BY17" i="2" s="1"/>
  <c r="BI17" i="2"/>
  <c r="BX17" i="2" s="1"/>
  <c r="BH17" i="2"/>
  <c r="BG17" i="2"/>
  <c r="BV17" i="2" s="1"/>
  <c r="BF17" i="2"/>
  <c r="BU17" i="2" s="1"/>
  <c r="BE17" i="2"/>
  <c r="BD17" i="2"/>
  <c r="BC17" i="2"/>
  <c r="BB17" i="2"/>
  <c r="BQ17" i="2" s="1"/>
  <c r="BA17" i="2"/>
  <c r="AZ17" i="2"/>
  <c r="CG16" i="2"/>
  <c r="CI16" i="2" s="1"/>
  <c r="BY16" i="2"/>
  <c r="BX16" i="2"/>
  <c r="BV16" i="2"/>
  <c r="BU16" i="2"/>
  <c r="BM16" i="2"/>
  <c r="CB16" i="2" s="1"/>
  <c r="BL16" i="2"/>
  <c r="CA16" i="2" s="1"/>
  <c r="BK16" i="2"/>
  <c r="BZ16" i="2" s="1"/>
  <c r="BJ16" i="2"/>
  <c r="BI16" i="2"/>
  <c r="BH16" i="2"/>
  <c r="BW16" i="2" s="1"/>
  <c r="BG16" i="2"/>
  <c r="BF16" i="2"/>
  <c r="BE16" i="2"/>
  <c r="BT16" i="2" s="1"/>
  <c r="BD16" i="2"/>
  <c r="BS16" i="2" s="1"/>
  <c r="BC16" i="2"/>
  <c r="BR16" i="2" s="1"/>
  <c r="BB16" i="2"/>
  <c r="BQ16" i="2" s="1"/>
  <c r="BA16" i="2"/>
  <c r="BP16" i="2" s="1"/>
  <c r="AZ16" i="2"/>
  <c r="BO16" i="2" s="1"/>
  <c r="CG15" i="2"/>
  <c r="CI15" i="2" s="1"/>
  <c r="CB15" i="2"/>
  <c r="BY15" i="2"/>
  <c r="BX15" i="2"/>
  <c r="BV15" i="2"/>
  <c r="BU15" i="2"/>
  <c r="BT15" i="2"/>
  <c r="BQ15" i="2"/>
  <c r="BP15" i="2"/>
  <c r="BM15" i="2"/>
  <c r="BL15" i="2"/>
  <c r="CA15" i="2" s="1"/>
  <c r="BK15" i="2"/>
  <c r="BZ15" i="2" s="1"/>
  <c r="BJ15" i="2"/>
  <c r="BI15" i="2"/>
  <c r="BH15" i="2"/>
  <c r="BW15" i="2" s="1"/>
  <c r="BG15" i="2"/>
  <c r="BF15" i="2"/>
  <c r="BE15" i="2"/>
  <c r="BD15" i="2"/>
  <c r="BS15" i="2" s="1"/>
  <c r="BC15" i="2"/>
  <c r="BR15" i="2" s="1"/>
  <c r="BB15" i="2"/>
  <c r="BA15" i="2"/>
  <c r="AZ15" i="2"/>
  <c r="BO15" i="2" s="1"/>
  <c r="CG14" i="2"/>
  <c r="CI14" i="2" s="1"/>
  <c r="BZ14" i="2"/>
  <c r="BY14" i="2"/>
  <c r="BW14" i="2"/>
  <c r="BV14" i="2"/>
  <c r="BU14" i="2"/>
  <c r="BR14" i="2"/>
  <c r="BQ14" i="2"/>
  <c r="BO14" i="2"/>
  <c r="BM14" i="2"/>
  <c r="CB14" i="2" s="1"/>
  <c r="BL14" i="2"/>
  <c r="CA14" i="2" s="1"/>
  <c r="BK14" i="2"/>
  <c r="BJ14" i="2"/>
  <c r="BI14" i="2"/>
  <c r="BX14" i="2" s="1"/>
  <c r="BH14" i="2"/>
  <c r="BG14" i="2"/>
  <c r="BF14" i="2"/>
  <c r="BE14" i="2"/>
  <c r="BT14" i="2" s="1"/>
  <c r="BD14" i="2"/>
  <c r="BS14" i="2" s="1"/>
  <c r="BC14" i="2"/>
  <c r="BB14" i="2"/>
  <c r="BA14" i="2"/>
  <c r="BP14" i="2" s="1"/>
  <c r="AZ14" i="2"/>
  <c r="CI13" i="2"/>
  <c r="CG13" i="2"/>
  <c r="CA13" i="2"/>
  <c r="BZ13" i="2"/>
  <c r="BX13" i="2"/>
  <c r="BW13" i="2"/>
  <c r="BV13" i="2"/>
  <c r="BS13" i="2"/>
  <c r="BR13" i="2"/>
  <c r="BP13" i="2"/>
  <c r="BO13" i="2"/>
  <c r="BM13" i="2"/>
  <c r="CB13" i="2" s="1"/>
  <c r="BL13" i="2"/>
  <c r="BK13" i="2"/>
  <c r="BJ13" i="2"/>
  <c r="BY13" i="2" s="1"/>
  <c r="BI13" i="2"/>
  <c r="BH13" i="2"/>
  <c r="BG13" i="2"/>
  <c r="BF13" i="2"/>
  <c r="BU13" i="2" s="1"/>
  <c r="BE13" i="2"/>
  <c r="BT13" i="2" s="1"/>
  <c r="BD13" i="2"/>
  <c r="BC13" i="2"/>
  <c r="BB13" i="2"/>
  <c r="BQ13" i="2" s="1"/>
  <c r="CH13" i="2" s="1"/>
  <c r="CJ13" i="2" s="1"/>
  <c r="CL13" i="2" s="1"/>
  <c r="BA13" i="2"/>
  <c r="AZ13" i="2"/>
  <c r="CI12" i="2"/>
  <c r="CG12" i="2"/>
  <c r="CB12" i="2"/>
  <c r="CA12" i="2"/>
  <c r="BY12" i="2"/>
  <c r="BX12" i="2"/>
  <c r="BW12" i="2"/>
  <c r="BT12" i="2"/>
  <c r="BS12" i="2"/>
  <c r="BQ12" i="2"/>
  <c r="BP12" i="2"/>
  <c r="BO12" i="2"/>
  <c r="BM12" i="2"/>
  <c r="BL12" i="2"/>
  <c r="BK12" i="2"/>
  <c r="BZ12" i="2" s="1"/>
  <c r="BJ12" i="2"/>
  <c r="BI12" i="2"/>
  <c r="BH12" i="2"/>
  <c r="BG12" i="2"/>
  <c r="BV12" i="2" s="1"/>
  <c r="BF12" i="2"/>
  <c r="BU12" i="2" s="1"/>
  <c r="BE12" i="2"/>
  <c r="BD12" i="2"/>
  <c r="BC12" i="2"/>
  <c r="BR12" i="2" s="1"/>
  <c r="BB12" i="2"/>
  <c r="BA12" i="2"/>
  <c r="AZ12" i="2"/>
  <c r="CG11" i="2"/>
  <c r="CI11" i="2" s="1"/>
  <c r="CB11" i="2"/>
  <c r="BZ11" i="2"/>
  <c r="BY11" i="2"/>
  <c r="BX11" i="2"/>
  <c r="BU11" i="2"/>
  <c r="BT11" i="2"/>
  <c r="BR11" i="2"/>
  <c r="BQ11" i="2"/>
  <c r="BP11" i="2"/>
  <c r="BM11" i="2"/>
  <c r="BL11" i="2"/>
  <c r="CA11" i="2" s="1"/>
  <c r="BK11" i="2"/>
  <c r="BJ11" i="2"/>
  <c r="BI11" i="2"/>
  <c r="BH11" i="2"/>
  <c r="BW11" i="2" s="1"/>
  <c r="BG11" i="2"/>
  <c r="BV11" i="2" s="1"/>
  <c r="BF11" i="2"/>
  <c r="BE11" i="2"/>
  <c r="BD11" i="2"/>
  <c r="BS11" i="2" s="1"/>
  <c r="BC11" i="2"/>
  <c r="BB11" i="2"/>
  <c r="BA11" i="2"/>
  <c r="AZ11" i="2"/>
  <c r="BO11" i="2" s="1"/>
  <c r="CG10" i="2"/>
  <c r="CI10" i="2" s="1"/>
  <c r="CA10" i="2"/>
  <c r="BZ10" i="2"/>
  <c r="BY10" i="2"/>
  <c r="BV10" i="2"/>
  <c r="BU10" i="2"/>
  <c r="BS10" i="2"/>
  <c r="BR10" i="2"/>
  <c r="BQ10" i="2"/>
  <c r="BM10" i="2"/>
  <c r="CB10" i="2" s="1"/>
  <c r="BL10" i="2"/>
  <c r="BK10" i="2"/>
  <c r="BJ10" i="2"/>
  <c r="BI10" i="2"/>
  <c r="BX10" i="2" s="1"/>
  <c r="BH10" i="2"/>
  <c r="BW10" i="2" s="1"/>
  <c r="BG10" i="2"/>
  <c r="BF10" i="2"/>
  <c r="BE10" i="2"/>
  <c r="BT10" i="2" s="1"/>
  <c r="BD10" i="2"/>
  <c r="BC10" i="2"/>
  <c r="BB10" i="2"/>
  <c r="BA10" i="2"/>
  <c r="BP10" i="2" s="1"/>
  <c r="AZ10" i="2"/>
  <c r="BO10" i="2" s="1"/>
  <c r="CI9" i="2"/>
  <c r="CG9" i="2"/>
  <c r="CB9" i="2"/>
  <c r="CA9" i="2"/>
  <c r="BZ9" i="2"/>
  <c r="BW9" i="2"/>
  <c r="BV9" i="2"/>
  <c r="BT9" i="2"/>
  <c r="BS9" i="2"/>
  <c r="BR9" i="2"/>
  <c r="BO9" i="2"/>
  <c r="CH9" i="2" s="1"/>
  <c r="CJ9" i="2" s="1"/>
  <c r="CL9" i="2" s="1"/>
  <c r="BM9" i="2"/>
  <c r="BL9" i="2"/>
  <c r="BK9" i="2"/>
  <c r="BJ9" i="2"/>
  <c r="BY9" i="2" s="1"/>
  <c r="BI9" i="2"/>
  <c r="BX9" i="2" s="1"/>
  <c r="BH9" i="2"/>
  <c r="BG9" i="2"/>
  <c r="BF9" i="2"/>
  <c r="BU9" i="2" s="1"/>
  <c r="BE9" i="2"/>
  <c r="BD9" i="2"/>
  <c r="BC9" i="2"/>
  <c r="BB9" i="2"/>
  <c r="BQ9" i="2" s="1"/>
  <c r="BA9" i="2"/>
  <c r="BP9" i="2" s="1"/>
  <c r="AZ9" i="2"/>
  <c r="CG8" i="2"/>
  <c r="CI8" i="2" s="1"/>
  <c r="CB8" i="2"/>
  <c r="CA8" i="2"/>
  <c r="BX8" i="2"/>
  <c r="BW8" i="2"/>
  <c r="BU8" i="2"/>
  <c r="BT8" i="2"/>
  <c r="BS8" i="2"/>
  <c r="BP8" i="2"/>
  <c r="BO8" i="2"/>
  <c r="CH8" i="2" s="1"/>
  <c r="CJ8" i="2" s="1"/>
  <c r="CL8" i="2" s="1"/>
  <c r="BM8" i="2"/>
  <c r="BL8" i="2"/>
  <c r="BK8" i="2"/>
  <c r="BZ8" i="2" s="1"/>
  <c r="BJ8" i="2"/>
  <c r="BY8" i="2" s="1"/>
  <c r="BI8" i="2"/>
  <c r="BH8" i="2"/>
  <c r="BG8" i="2"/>
  <c r="BV8" i="2" s="1"/>
  <c r="BF8" i="2"/>
  <c r="BE8" i="2"/>
  <c r="BD8" i="2"/>
  <c r="BC8" i="2"/>
  <c r="BR8" i="2" s="1"/>
  <c r="BB8" i="2"/>
  <c r="BQ8" i="2" s="1"/>
  <c r="BA8" i="2"/>
  <c r="AZ8" i="2"/>
  <c r="CG7" i="2"/>
  <c r="CI7" i="2" s="1"/>
  <c r="CB7" i="2"/>
  <c r="BY7" i="2"/>
  <c r="BX7" i="2"/>
  <c r="BV7" i="2"/>
  <c r="BU7" i="2"/>
  <c r="BT7" i="2"/>
  <c r="BQ7" i="2"/>
  <c r="BP7" i="2"/>
  <c r="BM7" i="2"/>
  <c r="BL7" i="2"/>
  <c r="CA7" i="2" s="1"/>
  <c r="BK7" i="2"/>
  <c r="BZ7" i="2" s="1"/>
  <c r="BJ7" i="2"/>
  <c r="BI7" i="2"/>
  <c r="BH7" i="2"/>
  <c r="BW7" i="2" s="1"/>
  <c r="BG7" i="2"/>
  <c r="BF7" i="2"/>
  <c r="BE7" i="2"/>
  <c r="BD7" i="2"/>
  <c r="BS7" i="2" s="1"/>
  <c r="BC7" i="2"/>
  <c r="BR7" i="2" s="1"/>
  <c r="BB7" i="2"/>
  <c r="BA7" i="2"/>
  <c r="AZ7" i="2"/>
  <c r="BO7" i="2" s="1"/>
  <c r="CG6" i="2"/>
  <c r="CI6" i="2" s="1"/>
  <c r="BZ6" i="2"/>
  <c r="BY6" i="2"/>
  <c r="BW6" i="2"/>
  <c r="BV6" i="2"/>
  <c r="BU6" i="2"/>
  <c r="BR6" i="2"/>
  <c r="BQ6" i="2"/>
  <c r="BO6" i="2"/>
  <c r="BM6" i="2"/>
  <c r="CB6" i="2" s="1"/>
  <c r="BL6" i="2"/>
  <c r="CA6" i="2" s="1"/>
  <c r="BK6" i="2"/>
  <c r="BJ6" i="2"/>
  <c r="BI6" i="2"/>
  <c r="BX6" i="2" s="1"/>
  <c r="BH6" i="2"/>
  <c r="BG6" i="2"/>
  <c r="BF6" i="2"/>
  <c r="BE6" i="2"/>
  <c r="BT6" i="2" s="1"/>
  <c r="BD6" i="2"/>
  <c r="BS6" i="2" s="1"/>
  <c r="BC6" i="2"/>
  <c r="BB6" i="2"/>
  <c r="BA6" i="2"/>
  <c r="BP6" i="2" s="1"/>
  <c r="AZ6" i="2"/>
  <c r="CI5" i="2"/>
  <c r="CG5" i="2"/>
  <c r="CA5" i="2"/>
  <c r="BZ5" i="2"/>
  <c r="BX5" i="2"/>
  <c r="BW5" i="2"/>
  <c r="BV5" i="2"/>
  <c r="BS5" i="2"/>
  <c r="BR5" i="2"/>
  <c r="BP5" i="2"/>
  <c r="BO5" i="2"/>
  <c r="BM5" i="2"/>
  <c r="CB5" i="2" s="1"/>
  <c r="BL5" i="2"/>
  <c r="BK5" i="2"/>
  <c r="BJ5" i="2"/>
  <c r="BY5" i="2" s="1"/>
  <c r="BI5" i="2"/>
  <c r="BH5" i="2"/>
  <c r="BG5" i="2"/>
  <c r="BF5" i="2"/>
  <c r="BU5" i="2" s="1"/>
  <c r="BE5" i="2"/>
  <c r="BT5" i="2" s="1"/>
  <c r="BD5" i="2"/>
  <c r="BC5" i="2"/>
  <c r="BB5" i="2"/>
  <c r="BQ5" i="2" s="1"/>
  <c r="BA5" i="2"/>
  <c r="AZ5" i="2"/>
  <c r="CI4" i="2"/>
  <c r="CG4" i="2"/>
  <c r="CB4" i="2"/>
  <c r="CA4" i="2"/>
  <c r="BY4" i="2"/>
  <c r="BX4" i="2"/>
  <c r="BW4" i="2"/>
  <c r="BT4" i="2"/>
  <c r="BS4" i="2"/>
  <c r="BQ4" i="2"/>
  <c r="BP4" i="2"/>
  <c r="BO4" i="2"/>
  <c r="BM4" i="2"/>
  <c r="BL4" i="2"/>
  <c r="BK4" i="2"/>
  <c r="BZ4" i="2" s="1"/>
  <c r="BJ4" i="2"/>
  <c r="BI4" i="2"/>
  <c r="BH4" i="2"/>
  <c r="BG4" i="2"/>
  <c r="BV4" i="2" s="1"/>
  <c r="BF4" i="2"/>
  <c r="BU4" i="2" s="1"/>
  <c r="BE4" i="2"/>
  <c r="BD4" i="2"/>
  <c r="BC4" i="2"/>
  <c r="BR4" i="2" s="1"/>
  <c r="BB4" i="2"/>
  <c r="BA4" i="2"/>
  <c r="AZ4" i="2"/>
  <c r="CG3" i="2"/>
  <c r="CI3" i="2" s="1"/>
  <c r="CB3" i="2"/>
  <c r="BZ3" i="2"/>
  <c r="BY3" i="2"/>
  <c r="BX3" i="2"/>
  <c r="BU3" i="2"/>
  <c r="BT3" i="2"/>
  <c r="BR3" i="2"/>
  <c r="BQ3" i="2"/>
  <c r="BP3" i="2"/>
  <c r="BM3" i="2"/>
  <c r="BL3" i="2"/>
  <c r="CA3" i="2" s="1"/>
  <c r="BK3" i="2"/>
  <c r="BJ3" i="2"/>
  <c r="BI3" i="2"/>
  <c r="BH3" i="2"/>
  <c r="BW3" i="2" s="1"/>
  <c r="BG3" i="2"/>
  <c r="BV3" i="2" s="1"/>
  <c r="BF3" i="2"/>
  <c r="BE3" i="2"/>
  <c r="BD3" i="2"/>
  <c r="BS3" i="2" s="1"/>
  <c r="BC3" i="2"/>
  <c r="BB3" i="2"/>
  <c r="BA3" i="2"/>
  <c r="AZ3" i="2"/>
  <c r="BO3" i="2" s="1"/>
  <c r="R401" i="1"/>
  <c r="Q401" i="1"/>
  <c r="R400" i="1"/>
  <c r="Q400" i="1"/>
  <c r="R399" i="1"/>
  <c r="Q399" i="1"/>
  <c r="R398" i="1"/>
  <c r="Q398" i="1"/>
  <c r="R397" i="1"/>
  <c r="Q397" i="1"/>
  <c r="R396" i="1"/>
  <c r="Q396" i="1"/>
  <c r="R395" i="1"/>
  <c r="Q395" i="1"/>
  <c r="R394" i="1"/>
  <c r="Q394" i="1"/>
  <c r="R393" i="1"/>
  <c r="Q393" i="1"/>
  <c r="R392" i="1"/>
  <c r="Q392" i="1"/>
  <c r="R391" i="1"/>
  <c r="Q391" i="1"/>
  <c r="R390" i="1"/>
  <c r="Q390" i="1"/>
  <c r="R389" i="1"/>
  <c r="Q389" i="1"/>
  <c r="R388" i="1"/>
  <c r="Q388" i="1"/>
  <c r="R387" i="1"/>
  <c r="Q387" i="1"/>
  <c r="R386" i="1"/>
  <c r="Q386" i="1"/>
  <c r="R385" i="1"/>
  <c r="Q385" i="1"/>
  <c r="R384" i="1"/>
  <c r="Q384" i="1"/>
  <c r="R383" i="1"/>
  <c r="Q383" i="1"/>
  <c r="R382" i="1"/>
  <c r="Q382" i="1"/>
  <c r="R381" i="1"/>
  <c r="Q381" i="1"/>
  <c r="R380" i="1"/>
  <c r="Q380" i="1"/>
  <c r="R379" i="1"/>
  <c r="Q379" i="1"/>
  <c r="R378" i="1"/>
  <c r="Q378" i="1"/>
  <c r="R377" i="1"/>
  <c r="Q377" i="1"/>
  <c r="R376" i="1"/>
  <c r="Q376" i="1"/>
  <c r="R375" i="1"/>
  <c r="Q375" i="1"/>
  <c r="R374" i="1"/>
  <c r="Q374" i="1"/>
  <c r="R373" i="1"/>
  <c r="Q373" i="1"/>
  <c r="R372" i="1"/>
  <c r="Q372" i="1"/>
  <c r="R371" i="1"/>
  <c r="Q371" i="1"/>
  <c r="R370" i="1"/>
  <c r="Q370" i="1"/>
  <c r="R369" i="1"/>
  <c r="Q369" i="1"/>
  <c r="R368" i="1"/>
  <c r="Q368" i="1"/>
  <c r="R367" i="1"/>
  <c r="Q367" i="1"/>
  <c r="R366" i="1"/>
  <c r="Q366" i="1"/>
  <c r="R365" i="1"/>
  <c r="Q365" i="1"/>
  <c r="R364" i="1"/>
  <c r="Q364" i="1"/>
  <c r="R363" i="1"/>
  <c r="Q363" i="1"/>
  <c r="R362" i="1"/>
  <c r="Q362" i="1"/>
  <c r="R361" i="1"/>
  <c r="Q361" i="1"/>
  <c r="R360" i="1"/>
  <c r="Q360" i="1"/>
  <c r="R359" i="1"/>
  <c r="Q359" i="1"/>
  <c r="R358" i="1"/>
  <c r="Q358" i="1"/>
  <c r="R357" i="1"/>
  <c r="Q357" i="1"/>
  <c r="R356" i="1"/>
  <c r="Q356" i="1"/>
  <c r="R355" i="1"/>
  <c r="Q355" i="1"/>
  <c r="R354" i="1"/>
  <c r="Q354" i="1"/>
  <c r="R353" i="1"/>
  <c r="Q353" i="1"/>
  <c r="R352" i="1"/>
  <c r="Q352" i="1"/>
  <c r="R351" i="1"/>
  <c r="Q351" i="1"/>
  <c r="R350" i="1"/>
  <c r="Q350" i="1"/>
  <c r="R349" i="1"/>
  <c r="Q349" i="1"/>
  <c r="R348" i="1"/>
  <c r="Q348" i="1"/>
  <c r="R347" i="1"/>
  <c r="Q347" i="1"/>
  <c r="R346" i="1"/>
  <c r="Q346" i="1"/>
  <c r="R345" i="1"/>
  <c r="Q345" i="1"/>
  <c r="R344" i="1"/>
  <c r="Q344" i="1"/>
  <c r="R343" i="1"/>
  <c r="Q343" i="1"/>
  <c r="R342" i="1"/>
  <c r="Q342" i="1"/>
  <c r="R341" i="1"/>
  <c r="Q341" i="1"/>
  <c r="R340" i="1"/>
  <c r="Q340" i="1"/>
  <c r="R339" i="1"/>
  <c r="Q339" i="1"/>
  <c r="R338" i="1"/>
  <c r="Q338" i="1"/>
  <c r="R337" i="1"/>
  <c r="Q337" i="1"/>
  <c r="R336" i="1"/>
  <c r="Q336" i="1"/>
  <c r="R335" i="1"/>
  <c r="Q335" i="1"/>
  <c r="R334" i="1"/>
  <c r="Q334" i="1"/>
  <c r="R333" i="1"/>
  <c r="Q333" i="1"/>
  <c r="R332" i="1"/>
  <c r="Q332" i="1"/>
  <c r="R331" i="1"/>
  <c r="Q331" i="1"/>
  <c r="R330" i="1"/>
  <c r="Q330" i="1"/>
  <c r="R329" i="1"/>
  <c r="Q329" i="1"/>
  <c r="R328" i="1"/>
  <c r="Q328" i="1"/>
  <c r="R327" i="1"/>
  <c r="Q327" i="1"/>
  <c r="R326" i="1"/>
  <c r="Q326" i="1"/>
  <c r="R325" i="1"/>
  <c r="Q325" i="1"/>
  <c r="R324" i="1"/>
  <c r="Q324" i="1"/>
  <c r="R323" i="1"/>
  <c r="Q323" i="1"/>
  <c r="R322" i="1"/>
  <c r="Q322" i="1"/>
  <c r="R321" i="1"/>
  <c r="Q321" i="1"/>
  <c r="R320" i="1"/>
  <c r="Q320" i="1"/>
  <c r="R319" i="1"/>
  <c r="Q319" i="1"/>
  <c r="R318" i="1"/>
  <c r="Q318" i="1"/>
  <c r="R317" i="1"/>
  <c r="Q317" i="1"/>
  <c r="R316" i="1"/>
  <c r="Q316" i="1"/>
  <c r="R315" i="1"/>
  <c r="Q315" i="1"/>
  <c r="R314" i="1"/>
  <c r="Q314" i="1"/>
  <c r="R313" i="1"/>
  <c r="Q313" i="1"/>
  <c r="R312" i="1"/>
  <c r="Q312" i="1"/>
  <c r="R311" i="1"/>
  <c r="Q311" i="1"/>
  <c r="R310" i="1"/>
  <c r="Q310" i="1"/>
  <c r="R309" i="1"/>
  <c r="Q309" i="1"/>
  <c r="R308" i="1"/>
  <c r="Q308" i="1"/>
  <c r="R307" i="1"/>
  <c r="Q307" i="1"/>
  <c r="R306" i="1"/>
  <c r="Q306" i="1"/>
  <c r="R305" i="1"/>
  <c r="Q305" i="1"/>
  <c r="R304" i="1"/>
  <c r="Q304" i="1"/>
  <c r="R303" i="1"/>
  <c r="Q303" i="1"/>
  <c r="R302" i="1"/>
  <c r="Q302" i="1"/>
  <c r="R301" i="1"/>
  <c r="Q301" i="1"/>
  <c r="R300" i="1"/>
  <c r="Q300" i="1"/>
  <c r="R299" i="1"/>
  <c r="Q299" i="1"/>
  <c r="R298" i="1"/>
  <c r="Q298" i="1"/>
  <c r="R297" i="1"/>
  <c r="Q297" i="1"/>
  <c r="R296" i="1"/>
  <c r="Q296" i="1"/>
  <c r="R295" i="1"/>
  <c r="Q295" i="1"/>
  <c r="R294" i="1"/>
  <c r="Q294" i="1"/>
  <c r="R293" i="1"/>
  <c r="Q293" i="1"/>
  <c r="R292" i="1"/>
  <c r="Q292" i="1"/>
  <c r="R291" i="1"/>
  <c r="Q291" i="1"/>
  <c r="R290" i="1"/>
  <c r="Q290" i="1"/>
  <c r="R289" i="1"/>
  <c r="Q289" i="1"/>
  <c r="R288" i="1"/>
  <c r="Q288" i="1"/>
  <c r="R287" i="1"/>
  <c r="Q287" i="1"/>
  <c r="R286" i="1"/>
  <c r="Q286" i="1"/>
  <c r="R285" i="1"/>
  <c r="Q285" i="1"/>
  <c r="R284" i="1"/>
  <c r="Q284" i="1"/>
  <c r="R283" i="1"/>
  <c r="Q283" i="1"/>
  <c r="R282" i="1"/>
  <c r="Q282" i="1"/>
  <c r="R281" i="1"/>
  <c r="Q281" i="1"/>
  <c r="R280" i="1"/>
  <c r="Q280" i="1"/>
  <c r="R279" i="1"/>
  <c r="Q279" i="1"/>
  <c r="R278" i="1"/>
  <c r="Q278" i="1"/>
  <c r="R277" i="1"/>
  <c r="Q277" i="1"/>
  <c r="R276" i="1"/>
  <c r="Q276" i="1"/>
  <c r="R275" i="1"/>
  <c r="Q275" i="1"/>
  <c r="R274" i="1"/>
  <c r="Q274" i="1"/>
  <c r="R273" i="1"/>
  <c r="Q273" i="1"/>
  <c r="R272" i="1"/>
  <c r="Q272" i="1"/>
  <c r="R271" i="1"/>
  <c r="Q271" i="1"/>
  <c r="R270" i="1"/>
  <c r="Q270" i="1"/>
  <c r="R269" i="1"/>
  <c r="Q269" i="1"/>
  <c r="R268" i="1"/>
  <c r="Q268" i="1"/>
  <c r="R267" i="1"/>
  <c r="Q267" i="1"/>
  <c r="R266" i="1"/>
  <c r="Q266" i="1"/>
  <c r="R265" i="1"/>
  <c r="Q265" i="1"/>
  <c r="R264" i="1"/>
  <c r="Q264" i="1"/>
  <c r="R263" i="1"/>
  <c r="Q263" i="1"/>
  <c r="R262" i="1"/>
  <c r="Q262" i="1"/>
  <c r="R261" i="1"/>
  <c r="Q261" i="1"/>
  <c r="R260" i="1"/>
  <c r="Q260" i="1"/>
  <c r="R259" i="1"/>
  <c r="Q259" i="1"/>
  <c r="R258" i="1"/>
  <c r="Q258" i="1"/>
  <c r="R257" i="1"/>
  <c r="Q257" i="1"/>
  <c r="R256" i="1"/>
  <c r="Q256" i="1"/>
  <c r="R255" i="1"/>
  <c r="Q255" i="1"/>
  <c r="R254" i="1"/>
  <c r="Q254" i="1"/>
  <c r="R253" i="1"/>
  <c r="Q253" i="1"/>
  <c r="R252" i="1"/>
  <c r="Q252" i="1"/>
  <c r="R251" i="1"/>
  <c r="Q251" i="1"/>
  <c r="R250" i="1"/>
  <c r="Q250" i="1"/>
  <c r="R249" i="1"/>
  <c r="Q249" i="1"/>
  <c r="R248" i="1"/>
  <c r="Q248" i="1"/>
  <c r="R247" i="1"/>
  <c r="Q247" i="1"/>
  <c r="R246" i="1"/>
  <c r="Q246" i="1"/>
  <c r="R245" i="1"/>
  <c r="Q245" i="1"/>
  <c r="R244" i="1"/>
  <c r="Q244" i="1"/>
  <c r="R243" i="1"/>
  <c r="Q243" i="1"/>
  <c r="R242" i="1"/>
  <c r="Q242" i="1"/>
  <c r="R241" i="1"/>
  <c r="Q241" i="1"/>
  <c r="R240" i="1"/>
  <c r="Q240" i="1"/>
  <c r="R239" i="1"/>
  <c r="Q239" i="1"/>
  <c r="R238" i="1"/>
  <c r="Q238" i="1"/>
  <c r="R237" i="1"/>
  <c r="Q237" i="1"/>
  <c r="R236" i="1"/>
  <c r="Q236" i="1"/>
  <c r="R235" i="1"/>
  <c r="Q235" i="1"/>
  <c r="R234" i="1"/>
  <c r="Q234" i="1"/>
  <c r="R233" i="1"/>
  <c r="Q233" i="1"/>
  <c r="R232" i="1"/>
  <c r="Q232" i="1"/>
  <c r="R231" i="1"/>
  <c r="Q231" i="1"/>
  <c r="R230" i="1"/>
  <c r="Q230" i="1"/>
  <c r="R229" i="1"/>
  <c r="Q229" i="1"/>
  <c r="R228" i="1"/>
  <c r="Q228" i="1"/>
  <c r="R227" i="1"/>
  <c r="Q227" i="1"/>
  <c r="R226" i="1"/>
  <c r="Q226" i="1"/>
  <c r="R225" i="1"/>
  <c r="Q225" i="1"/>
  <c r="R224" i="1"/>
  <c r="Q224" i="1"/>
  <c r="R223" i="1"/>
  <c r="Q223" i="1"/>
  <c r="R222" i="1"/>
  <c r="Q222" i="1"/>
  <c r="R221" i="1"/>
  <c r="Q221" i="1"/>
  <c r="R220" i="1"/>
  <c r="Q220" i="1"/>
  <c r="R219" i="1"/>
  <c r="Q219" i="1"/>
  <c r="R218" i="1"/>
  <c r="Q218" i="1"/>
  <c r="R217" i="1"/>
  <c r="Q217" i="1"/>
  <c r="R216" i="1"/>
  <c r="Q216" i="1"/>
  <c r="R215" i="1"/>
  <c r="Q215" i="1"/>
  <c r="R214" i="1"/>
  <c r="Q214" i="1"/>
  <c r="R213" i="1"/>
  <c r="Q213" i="1"/>
  <c r="R212" i="1"/>
  <c r="Q212" i="1"/>
  <c r="R211" i="1"/>
  <c r="Q211" i="1"/>
  <c r="R210" i="1"/>
  <c r="Q210" i="1"/>
  <c r="R209" i="1"/>
  <c r="Q209" i="1"/>
  <c r="R208" i="1"/>
  <c r="Q208" i="1"/>
  <c r="R207" i="1"/>
  <c r="Q207" i="1"/>
  <c r="R206" i="1"/>
  <c r="Q206" i="1"/>
  <c r="R205" i="1"/>
  <c r="Q205" i="1"/>
  <c r="R204" i="1"/>
  <c r="Q204" i="1"/>
  <c r="R203" i="1"/>
  <c r="Q203" i="1"/>
  <c r="R202" i="1"/>
  <c r="Q202" i="1"/>
  <c r="R201" i="1"/>
  <c r="Q201" i="1"/>
  <c r="R200" i="1"/>
  <c r="Q200" i="1"/>
  <c r="R199" i="1"/>
  <c r="Q199" i="1"/>
  <c r="R198" i="1"/>
  <c r="Q198" i="1"/>
  <c r="R197" i="1"/>
  <c r="Q197" i="1"/>
  <c r="R196" i="1"/>
  <c r="Q196" i="1"/>
  <c r="R195" i="1"/>
  <c r="Q195" i="1"/>
  <c r="R194" i="1"/>
  <c r="Q194" i="1"/>
  <c r="R193" i="1"/>
  <c r="Q193" i="1"/>
  <c r="R192" i="1"/>
  <c r="Q192" i="1"/>
  <c r="R191" i="1"/>
  <c r="Q191" i="1"/>
  <c r="R190" i="1"/>
  <c r="Q190" i="1"/>
  <c r="R189" i="1"/>
  <c r="Q189" i="1"/>
  <c r="R188" i="1"/>
  <c r="Q188" i="1"/>
  <c r="R187" i="1"/>
  <c r="Q187" i="1"/>
  <c r="R186" i="1"/>
  <c r="Q186" i="1"/>
  <c r="R185" i="1"/>
  <c r="Q185" i="1"/>
  <c r="R184" i="1"/>
  <c r="Q184" i="1"/>
  <c r="R183" i="1"/>
  <c r="Q183" i="1"/>
  <c r="R182" i="1"/>
  <c r="Q182" i="1"/>
  <c r="R181" i="1"/>
  <c r="Q181" i="1"/>
  <c r="R180" i="1"/>
  <c r="Q180" i="1"/>
  <c r="R179" i="1"/>
  <c r="Q179" i="1"/>
  <c r="R178" i="1"/>
  <c r="Q178" i="1"/>
  <c r="R177" i="1"/>
  <c r="Q177" i="1"/>
  <c r="R176" i="1"/>
  <c r="Q176" i="1"/>
  <c r="R175" i="1"/>
  <c r="Q175" i="1"/>
  <c r="R174" i="1"/>
  <c r="Q174" i="1"/>
  <c r="R173" i="1"/>
  <c r="Q173" i="1"/>
  <c r="R172" i="1"/>
  <c r="Q172" i="1"/>
  <c r="R171" i="1"/>
  <c r="Q171" i="1"/>
  <c r="R170" i="1"/>
  <c r="Q170" i="1"/>
  <c r="R169" i="1"/>
  <c r="Q169" i="1"/>
  <c r="R168" i="1"/>
  <c r="Q168" i="1"/>
  <c r="R167" i="1"/>
  <c r="Q167" i="1"/>
  <c r="R166" i="1"/>
  <c r="Q166" i="1"/>
  <c r="R165" i="1"/>
  <c r="Q165" i="1"/>
  <c r="R164" i="1"/>
  <c r="Q164" i="1"/>
  <c r="R163" i="1"/>
  <c r="Q163" i="1"/>
  <c r="R162" i="1"/>
  <c r="Q162" i="1"/>
  <c r="R161" i="1"/>
  <c r="Q161" i="1"/>
  <c r="R160" i="1"/>
  <c r="Q160" i="1"/>
  <c r="R159" i="1"/>
  <c r="Q159" i="1"/>
  <c r="R158" i="1"/>
  <c r="Q158" i="1"/>
  <c r="R157" i="1"/>
  <c r="Q157" i="1"/>
  <c r="R156" i="1"/>
  <c r="Q156" i="1"/>
  <c r="R155" i="1"/>
  <c r="Q155" i="1"/>
  <c r="R154" i="1"/>
  <c r="Q154" i="1"/>
  <c r="R153" i="1"/>
  <c r="Q153" i="1"/>
  <c r="R152" i="1"/>
  <c r="Q152" i="1"/>
  <c r="R151" i="1"/>
  <c r="Q151" i="1"/>
  <c r="R150" i="1"/>
  <c r="Q150" i="1"/>
  <c r="R149" i="1"/>
  <c r="Q149" i="1"/>
  <c r="R148" i="1"/>
  <c r="Q148" i="1"/>
  <c r="R147" i="1"/>
  <c r="Q147" i="1"/>
  <c r="R146" i="1"/>
  <c r="Q146" i="1"/>
  <c r="R145" i="1"/>
  <c r="Q145" i="1"/>
  <c r="R144" i="1"/>
  <c r="Q144" i="1"/>
  <c r="R143" i="1"/>
  <c r="Q143" i="1"/>
  <c r="R142" i="1"/>
  <c r="Q142" i="1"/>
  <c r="R141" i="1"/>
  <c r="Q141" i="1"/>
  <c r="R140" i="1"/>
  <c r="Q140" i="1"/>
  <c r="R139" i="1"/>
  <c r="Q139" i="1"/>
  <c r="R138" i="1"/>
  <c r="Q138" i="1"/>
  <c r="R137" i="1"/>
  <c r="Q137" i="1"/>
  <c r="R136" i="1"/>
  <c r="Q136" i="1"/>
  <c r="R135" i="1"/>
  <c r="Q135" i="1"/>
  <c r="R134" i="1"/>
  <c r="Q134" i="1"/>
  <c r="R133" i="1"/>
  <c r="Q133" i="1"/>
  <c r="R132" i="1"/>
  <c r="Q132" i="1"/>
  <c r="R131" i="1"/>
  <c r="Q131" i="1"/>
  <c r="R130" i="1"/>
  <c r="Q130" i="1"/>
  <c r="R129" i="1"/>
  <c r="Q129" i="1"/>
  <c r="R128" i="1"/>
  <c r="Q128" i="1"/>
  <c r="R127" i="1"/>
  <c r="Q127" i="1"/>
  <c r="R126" i="1"/>
  <c r="Q126" i="1"/>
  <c r="R125" i="1"/>
  <c r="Q125" i="1"/>
  <c r="R124" i="1"/>
  <c r="Q124" i="1"/>
  <c r="R123" i="1"/>
  <c r="Q123" i="1"/>
  <c r="R122" i="1"/>
  <c r="Q122" i="1"/>
  <c r="R121" i="1"/>
  <c r="Q121" i="1"/>
  <c r="R120" i="1"/>
  <c r="Q120" i="1"/>
  <c r="R119" i="1"/>
  <c r="Q119" i="1"/>
  <c r="R118" i="1"/>
  <c r="Q118" i="1"/>
  <c r="R117" i="1"/>
  <c r="Q117" i="1"/>
  <c r="R116" i="1"/>
  <c r="Q116" i="1"/>
  <c r="R115" i="1"/>
  <c r="Q115" i="1"/>
  <c r="R114" i="1"/>
  <c r="Q114" i="1"/>
  <c r="R113" i="1"/>
  <c r="Q113" i="1"/>
  <c r="R112" i="1"/>
  <c r="Q112" i="1"/>
  <c r="R111" i="1"/>
  <c r="Q111" i="1"/>
  <c r="R110" i="1"/>
  <c r="Q110" i="1"/>
  <c r="R109" i="1"/>
  <c r="Q109" i="1"/>
  <c r="R108" i="1"/>
  <c r="Q108" i="1"/>
  <c r="R107" i="1"/>
  <c r="Q107" i="1"/>
  <c r="R106" i="1"/>
  <c r="Q106" i="1"/>
  <c r="R105" i="1"/>
  <c r="Q105" i="1"/>
  <c r="CE103" i="1" s="1"/>
  <c r="CO104" i="1"/>
  <c r="CN104" i="1"/>
  <c r="CM104" i="1"/>
  <c r="CL104" i="1"/>
  <c r="CK104" i="1"/>
  <c r="CJ104" i="1"/>
  <c r="CI104" i="1"/>
  <c r="CH104" i="1"/>
  <c r="CG104" i="1"/>
  <c r="CF104" i="1"/>
  <c r="R104" i="1"/>
  <c r="Q104" i="1"/>
  <c r="CO103" i="1"/>
  <c r="CN103" i="1"/>
  <c r="CM103" i="1"/>
  <c r="CL103" i="1"/>
  <c r="CK103" i="1"/>
  <c r="CJ103" i="1"/>
  <c r="CI103" i="1"/>
  <c r="CH103" i="1"/>
  <c r="CG103" i="1"/>
  <c r="CF103" i="1"/>
  <c r="CD103" i="1"/>
  <c r="R103" i="1"/>
  <c r="Q103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R102" i="1"/>
  <c r="Q102" i="1"/>
  <c r="CO101" i="1"/>
  <c r="CN101" i="1"/>
  <c r="CM101" i="1"/>
  <c r="CL101" i="1"/>
  <c r="CK101" i="1"/>
  <c r="CJ101" i="1"/>
  <c r="CI101" i="1"/>
  <c r="CH101" i="1"/>
  <c r="CG101" i="1"/>
  <c r="CF101" i="1"/>
  <c r="R101" i="1"/>
  <c r="Q101" i="1"/>
  <c r="R100" i="1"/>
  <c r="Q100" i="1"/>
  <c r="R99" i="1"/>
  <c r="Q99" i="1"/>
  <c r="R98" i="1"/>
  <c r="Q98" i="1"/>
  <c r="R97" i="1"/>
  <c r="Q97" i="1"/>
  <c r="R96" i="1"/>
  <c r="Q96" i="1"/>
  <c r="R95" i="1"/>
  <c r="Q95" i="1"/>
  <c r="R94" i="1"/>
  <c r="Q94" i="1"/>
  <c r="R93" i="1"/>
  <c r="Q93" i="1"/>
  <c r="R92" i="1"/>
  <c r="Q92" i="1"/>
  <c r="R91" i="1"/>
  <c r="Q91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CE101" i="1" s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CH220" i="2" l="1"/>
  <c r="CJ220" i="2" s="1"/>
  <c r="CL220" i="2" s="1"/>
  <c r="CH227" i="2"/>
  <c r="CJ227" i="2" s="1"/>
  <c r="CL227" i="2" s="1"/>
  <c r="CH233" i="2"/>
  <c r="CJ233" i="2" s="1"/>
  <c r="CL233" i="2" s="1"/>
  <c r="CH239" i="2"/>
  <c r="CJ239" i="2" s="1"/>
  <c r="CL239" i="2" s="1"/>
  <c r="CH252" i="2"/>
  <c r="CJ252" i="2" s="1"/>
  <c r="CL252" i="2" s="1"/>
  <c r="CH238" i="2"/>
  <c r="CJ238" i="2" s="1"/>
  <c r="CL238" i="2" s="1"/>
  <c r="CH228" i="2"/>
  <c r="CJ228" i="2" s="1"/>
  <c r="CL228" i="2" s="1"/>
  <c r="CH232" i="2"/>
  <c r="CJ232" i="2" s="1"/>
  <c r="CL232" i="2" s="1"/>
  <c r="CJ251" i="2"/>
  <c r="CL251" i="2" s="1"/>
  <c r="CJ223" i="2"/>
  <c r="CL223" i="2" s="1"/>
  <c r="CH242" i="2"/>
  <c r="CJ242" i="2" s="1"/>
  <c r="CL242" i="2" s="1"/>
  <c r="CH236" i="2"/>
  <c r="CJ236" i="2" s="1"/>
  <c r="CL236" i="2" s="1"/>
  <c r="CH219" i="2"/>
  <c r="CJ219" i="2" s="1"/>
  <c r="CL219" i="2" s="1"/>
  <c r="CH231" i="2"/>
  <c r="CJ231" i="2" s="1"/>
  <c r="CL231" i="2" s="1"/>
  <c r="CH234" i="2"/>
  <c r="CJ234" i="2" s="1"/>
  <c r="CL234" i="2" s="1"/>
  <c r="CH240" i="2"/>
  <c r="CJ240" i="2" s="1"/>
  <c r="CL240" i="2" s="1"/>
  <c r="CH248" i="2"/>
  <c r="CJ248" i="2" s="1"/>
  <c r="CL248" i="2" s="1"/>
  <c r="CH225" i="2"/>
  <c r="CJ225" i="2" s="1"/>
  <c r="CL225" i="2" s="1"/>
  <c r="CH226" i="2"/>
  <c r="CJ226" i="2" s="1"/>
  <c r="CL226" i="2" s="1"/>
  <c r="CH254" i="2"/>
  <c r="CJ254" i="2" s="1"/>
  <c r="CL254" i="2" s="1"/>
  <c r="CH249" i="2"/>
  <c r="CJ249" i="2" s="1"/>
  <c r="CL249" i="2" s="1"/>
  <c r="CH271" i="2"/>
  <c r="CJ271" i="2" s="1"/>
  <c r="CL271" i="2" s="1"/>
  <c r="CH287" i="2"/>
  <c r="CJ287" i="2" s="1"/>
  <c r="CL287" i="2" s="1"/>
  <c r="CH294" i="2"/>
  <c r="CJ294" i="2" s="1"/>
  <c r="CL294" i="2" s="1"/>
  <c r="CH300" i="2"/>
  <c r="CJ300" i="2" s="1"/>
  <c r="CL300" i="2" s="1"/>
  <c r="CH229" i="2"/>
  <c r="CJ229" i="2" s="1"/>
  <c r="CL229" i="2" s="1"/>
  <c r="CH253" i="2"/>
  <c r="CJ253" i="2" s="1"/>
  <c r="CL253" i="2" s="1"/>
  <c r="CH258" i="2"/>
  <c r="CJ258" i="2" s="1"/>
  <c r="CL258" i="2" s="1"/>
  <c r="CH270" i="2"/>
  <c r="CJ270" i="2" s="1"/>
  <c r="CL270" i="2" s="1"/>
  <c r="CH272" i="2"/>
  <c r="CJ272" i="2" s="1"/>
  <c r="CL272" i="2" s="1"/>
  <c r="CH281" i="2"/>
  <c r="CJ281" i="2" s="1"/>
  <c r="CL281" i="2" s="1"/>
  <c r="CH291" i="2"/>
  <c r="CJ291" i="2" s="1"/>
  <c r="CL291" i="2" s="1"/>
  <c r="CH237" i="2"/>
  <c r="CJ237" i="2" s="1"/>
  <c r="CL237" i="2" s="1"/>
  <c r="CH245" i="2"/>
  <c r="CJ245" i="2" s="1"/>
  <c r="CL245" i="2" s="1"/>
  <c r="CH246" i="2"/>
  <c r="CJ246" i="2" s="1"/>
  <c r="CL246" i="2" s="1"/>
  <c r="CH261" i="2"/>
  <c r="CJ261" i="2" s="1"/>
  <c r="CL261" i="2" s="1"/>
  <c r="CH279" i="2"/>
  <c r="CJ279" i="2" s="1"/>
  <c r="CL279" i="2" s="1"/>
  <c r="CH286" i="2"/>
  <c r="CJ286" i="2" s="1"/>
  <c r="CL286" i="2" s="1"/>
  <c r="CH299" i="2"/>
  <c r="CJ299" i="2" s="1"/>
  <c r="CL299" i="2" s="1"/>
  <c r="CH257" i="2"/>
  <c r="CJ257" i="2" s="1"/>
  <c r="CL257" i="2" s="1"/>
  <c r="CH266" i="2"/>
  <c r="CJ266" i="2" s="1"/>
  <c r="CL266" i="2" s="1"/>
  <c r="CH278" i="2"/>
  <c r="CJ278" i="2" s="1"/>
  <c r="CL278" i="2" s="1"/>
  <c r="CH280" i="2"/>
  <c r="CJ280" i="2" s="1"/>
  <c r="CL280" i="2" s="1"/>
  <c r="CH289" i="2"/>
  <c r="CJ289" i="2" s="1"/>
  <c r="CL289" i="2" s="1"/>
  <c r="CH290" i="2"/>
  <c r="CJ290" i="2" s="1"/>
  <c r="CL290" i="2" s="1"/>
  <c r="CH269" i="2"/>
  <c r="CJ269" i="2" s="1"/>
  <c r="CL269" i="2" s="1"/>
  <c r="CH292" i="2"/>
  <c r="CJ292" i="2" s="1"/>
  <c r="CL292" i="2" s="1"/>
  <c r="CH303" i="2"/>
  <c r="CJ303" i="2" s="1"/>
  <c r="CL303" i="2" s="1"/>
  <c r="CH315" i="2"/>
  <c r="CJ315" i="2" s="1"/>
  <c r="CL315" i="2" s="1"/>
  <c r="CH316" i="2"/>
  <c r="CJ316" i="2" s="1"/>
  <c r="CL316" i="2" s="1"/>
  <c r="CH265" i="2"/>
  <c r="CJ265" i="2" s="1"/>
  <c r="CL265" i="2" s="1"/>
  <c r="CH274" i="2"/>
  <c r="CJ274" i="2" s="1"/>
  <c r="CL274" i="2" s="1"/>
  <c r="CH263" i="2"/>
  <c r="CJ263" i="2" s="1"/>
  <c r="CL263" i="2" s="1"/>
  <c r="CH277" i="2"/>
  <c r="CJ277" i="2" s="1"/>
  <c r="CL277" i="2" s="1"/>
  <c r="CH309" i="2"/>
  <c r="CJ309" i="2" s="1"/>
  <c r="CL309" i="2" s="1"/>
  <c r="CH310" i="2"/>
  <c r="CJ310" i="2" s="1"/>
  <c r="CL310" i="2" s="1"/>
  <c r="CH318" i="2"/>
  <c r="CJ318" i="2" s="1"/>
  <c r="CL318" i="2" s="1"/>
  <c r="CH333" i="2"/>
  <c r="CJ333" i="2" s="1"/>
  <c r="CL333" i="2" s="1"/>
  <c r="CH349" i="2"/>
  <c r="CJ349" i="2" s="1"/>
  <c r="CL349" i="2" s="1"/>
  <c r="CH297" i="2"/>
  <c r="CJ297" i="2" s="1"/>
  <c r="CL297" i="2" s="1"/>
  <c r="CH304" i="2"/>
  <c r="CJ304" i="2" s="1"/>
  <c r="CL304" i="2" s="1"/>
  <c r="CH305" i="2"/>
  <c r="CJ305" i="2" s="1"/>
  <c r="CL305" i="2" s="1"/>
  <c r="CH306" i="2"/>
  <c r="CJ306" i="2" s="1"/>
  <c r="CL306" i="2" s="1"/>
  <c r="CJ343" i="2"/>
  <c r="CL343" i="2" s="1"/>
  <c r="CH317" i="2"/>
  <c r="CJ317" i="2" s="1"/>
  <c r="CL317" i="2" s="1"/>
  <c r="CH326" i="2"/>
  <c r="CJ326" i="2" s="1"/>
  <c r="CL326" i="2" s="1"/>
  <c r="CH312" i="2"/>
  <c r="CJ312" i="2" s="1"/>
  <c r="CL312" i="2" s="1"/>
  <c r="CH313" i="2"/>
  <c r="CJ313" i="2" s="1"/>
  <c r="CL313" i="2" s="1"/>
  <c r="CH314" i="2"/>
  <c r="CJ314" i="2" s="1"/>
  <c r="CL314" i="2" s="1"/>
  <c r="CH336" i="2"/>
  <c r="CJ336" i="2" s="1"/>
  <c r="CL336" i="2" s="1"/>
  <c r="CH321" i="2"/>
  <c r="CJ321" i="2" s="1"/>
  <c r="CL321" i="2" s="1"/>
  <c r="CH329" i="2"/>
  <c r="CJ329" i="2" s="1"/>
  <c r="CL329" i="2" s="1"/>
  <c r="CH330" i="2"/>
  <c r="CJ330" i="2" s="1"/>
  <c r="CL330" i="2" s="1"/>
  <c r="CH334" i="2"/>
  <c r="CJ334" i="2" s="1"/>
  <c r="CL334" i="2" s="1"/>
  <c r="CH302" i="2"/>
  <c r="CJ302" i="2" s="1"/>
  <c r="CL302" i="2" s="1"/>
  <c r="CH344" i="2"/>
  <c r="CJ344" i="2" s="1"/>
  <c r="CL344" i="2" s="1"/>
  <c r="CH369" i="2"/>
  <c r="CJ369" i="2" s="1"/>
  <c r="CL369" i="2" s="1"/>
  <c r="CH335" i="2"/>
  <c r="CJ335" i="2" s="1"/>
  <c r="CL335" i="2" s="1"/>
  <c r="CH347" i="2"/>
  <c r="CJ347" i="2" s="1"/>
  <c r="CL347" i="2" s="1"/>
  <c r="CH356" i="2"/>
  <c r="CJ356" i="2" s="1"/>
  <c r="CL356" i="2" s="1"/>
  <c r="CH357" i="2"/>
  <c r="CJ357" i="2" s="1"/>
  <c r="CL357" i="2" s="1"/>
  <c r="CH359" i="2"/>
  <c r="CJ359" i="2" s="1"/>
  <c r="CL359" i="2" s="1"/>
  <c r="CH363" i="2"/>
  <c r="CJ363" i="2" s="1"/>
  <c r="CL363" i="2" s="1"/>
  <c r="CH327" i="2"/>
  <c r="CJ327" i="2" s="1"/>
  <c r="CL327" i="2" s="1"/>
  <c r="CH332" i="2"/>
  <c r="CJ332" i="2" s="1"/>
  <c r="CL332" i="2" s="1"/>
  <c r="CH319" i="2"/>
  <c r="CJ319" i="2" s="1"/>
  <c r="CL319" i="2" s="1"/>
  <c r="CH324" i="2"/>
  <c r="CJ324" i="2" s="1"/>
  <c r="CL324" i="2" s="1"/>
  <c r="CH331" i="2"/>
  <c r="CJ331" i="2" s="1"/>
  <c r="CL331" i="2" s="1"/>
  <c r="CH340" i="2"/>
  <c r="CJ340" i="2" s="1"/>
  <c r="CL340" i="2" s="1"/>
  <c r="CH341" i="2"/>
  <c r="CJ341" i="2" s="1"/>
  <c r="CL341" i="2" s="1"/>
  <c r="CH355" i="2"/>
  <c r="CJ355" i="2" s="1"/>
  <c r="CL355" i="2" s="1"/>
  <c r="CH323" i="2"/>
  <c r="CJ323" i="2" s="1"/>
  <c r="CL323" i="2" s="1"/>
  <c r="CH342" i="2"/>
  <c r="CJ342" i="2" s="1"/>
  <c r="CL342" i="2" s="1"/>
  <c r="CH350" i="2"/>
  <c r="CJ350" i="2" s="1"/>
  <c r="CL350" i="2" s="1"/>
  <c r="CH373" i="2"/>
  <c r="CJ373" i="2" s="1"/>
  <c r="CL373" i="2" s="1"/>
  <c r="CH375" i="2"/>
  <c r="CJ375" i="2" s="1"/>
  <c r="CL375" i="2" s="1"/>
  <c r="CH325" i="2"/>
  <c r="CJ325" i="2" s="1"/>
  <c r="CL325" i="2" s="1"/>
  <c r="CH348" i="2"/>
  <c r="CJ348" i="2" s="1"/>
  <c r="CL348" i="2" s="1"/>
  <c r="CH372" i="2"/>
  <c r="CJ372" i="2" s="1"/>
  <c r="CL372" i="2" s="1"/>
  <c r="CH352" i="2"/>
  <c r="CJ352" i="2" s="1"/>
  <c r="CL352" i="2" s="1"/>
  <c r="CH362" i="2"/>
  <c r="CJ362" i="2" s="1"/>
  <c r="CL362" i="2" s="1"/>
  <c r="CH364" i="2"/>
  <c r="CJ364" i="2" s="1"/>
  <c r="CL364" i="2" s="1"/>
  <c r="CH371" i="2"/>
  <c r="CJ371" i="2" s="1"/>
  <c r="CL371" i="2" s="1"/>
  <c r="CH377" i="2"/>
  <c r="CJ377" i="2" s="1"/>
  <c r="CL377" i="2" s="1"/>
  <c r="CH380" i="2"/>
  <c r="CJ380" i="2" s="1"/>
  <c r="CL380" i="2" s="1"/>
  <c r="CH383" i="2"/>
  <c r="CJ383" i="2" s="1"/>
  <c r="CL383" i="2" s="1"/>
  <c r="CH353" i="2"/>
  <c r="CJ353" i="2" s="1"/>
  <c r="CL353" i="2" s="1"/>
  <c r="CH407" i="2"/>
  <c r="CJ407" i="2" s="1"/>
  <c r="CL407" i="2" s="1"/>
  <c r="CH351" i="2"/>
  <c r="CJ351" i="2" s="1"/>
  <c r="CL351" i="2" s="1"/>
  <c r="CH358" i="2"/>
  <c r="CJ358" i="2" s="1"/>
  <c r="CL358" i="2" s="1"/>
  <c r="CH361" i="2"/>
  <c r="CJ361" i="2" s="1"/>
  <c r="CL361" i="2" s="1"/>
  <c r="CH368" i="2"/>
  <c r="CJ368" i="2" s="1"/>
  <c r="CL368" i="2" s="1"/>
  <c r="CH374" i="2"/>
  <c r="CJ374" i="2" s="1"/>
  <c r="CL374" i="2" s="1"/>
  <c r="CH379" i="2"/>
  <c r="CJ379" i="2" s="1"/>
  <c r="CL379" i="2" s="1"/>
  <c r="CH360" i="2"/>
  <c r="CJ360" i="2" s="1"/>
  <c r="CL360" i="2" s="1"/>
  <c r="CH370" i="2"/>
  <c r="CJ370" i="2" s="1"/>
  <c r="CL370" i="2" s="1"/>
  <c r="CH382" i="2"/>
  <c r="CJ382" i="2" s="1"/>
  <c r="CL382" i="2" s="1"/>
  <c r="CH376" i="2"/>
  <c r="CJ376" i="2" s="1"/>
  <c r="CL376" i="2" s="1"/>
  <c r="CH378" i="2"/>
  <c r="CJ378" i="2" s="1"/>
  <c r="CL378" i="2" s="1"/>
  <c r="CH398" i="2"/>
  <c r="CJ398" i="2" s="1"/>
  <c r="CL398" i="2" s="1"/>
  <c r="CH367" i="2"/>
  <c r="CJ367" i="2" s="1"/>
  <c r="CL367" i="2" s="1"/>
  <c r="CH390" i="2"/>
  <c r="CJ390" i="2" s="1"/>
  <c r="CL390" i="2" s="1"/>
  <c r="CH393" i="2"/>
  <c r="CJ393" i="2" s="1"/>
  <c r="CL393" i="2" s="1"/>
  <c r="CH399" i="2"/>
  <c r="CJ399" i="2" s="1"/>
  <c r="CL399" i="2" s="1"/>
  <c r="CH413" i="2"/>
  <c r="CJ413" i="2" s="1"/>
  <c r="CL413" i="2" s="1"/>
  <c r="CH391" i="2"/>
  <c r="CJ391" i="2" s="1"/>
  <c r="CL391" i="2" s="1"/>
  <c r="CH405" i="2"/>
  <c r="CJ405" i="2" s="1"/>
  <c r="CL405" i="2" s="1"/>
  <c r="CH418" i="2"/>
  <c r="CJ418" i="2" s="1"/>
  <c r="CL418" i="2" s="1"/>
  <c r="CH397" i="2"/>
  <c r="CJ397" i="2" s="1"/>
  <c r="CL397" i="2" s="1"/>
  <c r="CH410" i="2"/>
  <c r="CJ410" i="2" s="1"/>
  <c r="CL410" i="2" s="1"/>
  <c r="CH420" i="2"/>
  <c r="CJ420" i="2" s="1"/>
  <c r="CL420" i="2" s="1"/>
  <c r="CH386" i="2"/>
  <c r="CJ386" i="2" s="1"/>
  <c r="CL386" i="2" s="1"/>
  <c r="CH389" i="2"/>
  <c r="CJ389" i="2" s="1"/>
  <c r="CL389" i="2" s="1"/>
  <c r="CH402" i="2"/>
  <c r="CJ402" i="2" s="1"/>
  <c r="CL402" i="2" s="1"/>
  <c r="CH412" i="2"/>
  <c r="CJ412" i="2" s="1"/>
  <c r="CL412" i="2" s="1"/>
  <c r="CH387" i="2"/>
  <c r="CJ387" i="2" s="1"/>
  <c r="CL387" i="2" s="1"/>
  <c r="CH394" i="2"/>
  <c r="CJ394" i="2" s="1"/>
  <c r="CL394" i="2" s="1"/>
  <c r="CH395" i="2"/>
  <c r="CJ395" i="2" s="1"/>
  <c r="CL395" i="2" s="1"/>
  <c r="CH404" i="2"/>
  <c r="CJ404" i="2" s="1"/>
  <c r="CL404" i="2" s="1"/>
  <c r="CH419" i="2"/>
  <c r="CJ419" i="2" s="1"/>
  <c r="CL419" i="2" s="1"/>
  <c r="CH385" i="2"/>
  <c r="CJ385" i="2" s="1"/>
  <c r="CL385" i="2" s="1"/>
  <c r="CH396" i="2"/>
  <c r="CJ396" i="2" s="1"/>
  <c r="CL396" i="2" s="1"/>
  <c r="CH414" i="2"/>
  <c r="CJ414" i="2" s="1"/>
  <c r="CL414" i="2" s="1"/>
  <c r="CH403" i="2"/>
  <c r="CJ403" i="2" s="1"/>
  <c r="CL403" i="2" s="1"/>
  <c r="CH406" i="2"/>
  <c r="CJ406" i="2" s="1"/>
  <c r="CL406" i="2" s="1"/>
  <c r="CH409" i="2"/>
  <c r="CJ409" i="2" s="1"/>
  <c r="CL409" i="2" s="1"/>
  <c r="CH415" i="2"/>
  <c r="CJ415" i="2" s="1"/>
  <c r="CL415" i="2" s="1"/>
  <c r="CH161" i="2"/>
  <c r="CJ161" i="2" s="1"/>
  <c r="CL161" i="2" s="1"/>
  <c r="CH177" i="2"/>
  <c r="CJ177" i="2" s="1"/>
  <c r="CL177" i="2" s="1"/>
  <c r="CH191" i="2"/>
  <c r="CJ191" i="2" s="1"/>
  <c r="CL191" i="2" s="1"/>
  <c r="CH172" i="2"/>
  <c r="CJ172" i="2" s="1"/>
  <c r="CL172" i="2" s="1"/>
  <c r="CH160" i="2"/>
  <c r="CJ160" i="2" s="1"/>
  <c r="CL160" i="2" s="1"/>
  <c r="CH170" i="2"/>
  <c r="CJ170" i="2" s="1"/>
  <c r="CL170" i="2" s="1"/>
  <c r="CH176" i="2"/>
  <c r="CJ176" i="2" s="1"/>
  <c r="CL176" i="2" s="1"/>
  <c r="CH174" i="2"/>
  <c r="CJ174" i="2" s="1"/>
  <c r="CL174" i="2" s="1"/>
  <c r="CH175" i="2"/>
  <c r="CJ175" i="2" s="1"/>
  <c r="CL175" i="2" s="1"/>
  <c r="CH190" i="2"/>
  <c r="CJ190" i="2" s="1"/>
  <c r="CL190" i="2" s="1"/>
  <c r="CH165" i="2"/>
  <c r="CJ165" i="2" s="1"/>
  <c r="CL165" i="2" s="1"/>
  <c r="CH169" i="2"/>
  <c r="CJ169" i="2" s="1"/>
  <c r="CL169" i="2" s="1"/>
  <c r="CH181" i="2"/>
  <c r="CJ181" i="2" s="1"/>
  <c r="CL181" i="2" s="1"/>
  <c r="CH187" i="2"/>
  <c r="CJ187" i="2" s="1"/>
  <c r="CL187" i="2" s="1"/>
  <c r="CH164" i="2"/>
  <c r="CJ164" i="2" s="1"/>
  <c r="CL164" i="2" s="1"/>
  <c r="CH180" i="2"/>
  <c r="CJ180" i="2" s="1"/>
  <c r="CL180" i="2" s="1"/>
  <c r="CH162" i="2"/>
  <c r="CJ162" i="2" s="1"/>
  <c r="CL162" i="2" s="1"/>
  <c r="CH168" i="2"/>
  <c r="CJ168" i="2" s="1"/>
  <c r="CL168" i="2" s="1"/>
  <c r="CH171" i="2"/>
  <c r="CJ171" i="2" s="1"/>
  <c r="CL171" i="2" s="1"/>
  <c r="CH178" i="2"/>
  <c r="CJ178" i="2" s="1"/>
  <c r="CL178" i="2" s="1"/>
  <c r="CH182" i="2"/>
  <c r="CJ182" i="2" s="1"/>
  <c r="CL182" i="2" s="1"/>
  <c r="CH185" i="2"/>
  <c r="CJ185" i="2" s="1"/>
  <c r="CL185" i="2" s="1"/>
  <c r="CH184" i="2"/>
  <c r="CJ184" i="2" s="1"/>
  <c r="CL184" i="2" s="1"/>
  <c r="CH213" i="2"/>
  <c r="CJ213" i="2" s="1"/>
  <c r="CL213" i="2" s="1"/>
  <c r="CH188" i="2"/>
  <c r="CJ188" i="2" s="1"/>
  <c r="CL188" i="2" s="1"/>
  <c r="CH204" i="2"/>
  <c r="CJ204" i="2" s="1"/>
  <c r="CL204" i="2" s="1"/>
  <c r="CH212" i="2"/>
  <c r="CJ212" i="2" s="1"/>
  <c r="CL212" i="2" s="1"/>
  <c r="CH216" i="2"/>
  <c r="CJ216" i="2" s="1"/>
  <c r="CL216" i="2" s="1"/>
  <c r="CH218" i="2"/>
  <c r="CJ218" i="2" s="1"/>
  <c r="CL218" i="2" s="1"/>
  <c r="CH186" i="2"/>
  <c r="CJ186" i="2" s="1"/>
  <c r="CL186" i="2" s="1"/>
  <c r="CH192" i="2"/>
  <c r="CJ192" i="2" s="1"/>
  <c r="CL192" i="2" s="1"/>
  <c r="CH194" i="2"/>
  <c r="CJ194" i="2" s="1"/>
  <c r="CL194" i="2" s="1"/>
  <c r="CH217" i="2"/>
  <c r="CJ217" i="2" s="1"/>
  <c r="CL217" i="2" s="1"/>
  <c r="CH193" i="2"/>
  <c r="CJ193" i="2" s="1"/>
  <c r="CL193" i="2" s="1"/>
  <c r="CH202" i="2"/>
  <c r="CJ202" i="2" s="1"/>
  <c r="CL202" i="2" s="1"/>
  <c r="CH209" i="2"/>
  <c r="CJ209" i="2" s="1"/>
  <c r="CL209" i="2" s="1"/>
  <c r="CH203" i="2"/>
  <c r="CJ203" i="2" s="1"/>
  <c r="CL203" i="2" s="1"/>
  <c r="CH200" i="2"/>
  <c r="CJ200" i="2" s="1"/>
  <c r="CL200" i="2" s="1"/>
  <c r="CH208" i="2"/>
  <c r="CJ208" i="2" s="1"/>
  <c r="CL208" i="2" s="1"/>
  <c r="CH210" i="2"/>
  <c r="CJ210" i="2" s="1"/>
  <c r="CL210" i="2" s="1"/>
  <c r="CH196" i="2"/>
  <c r="CJ196" i="2" s="1"/>
  <c r="CL196" i="2" s="1"/>
  <c r="CH197" i="2"/>
  <c r="CJ197" i="2" s="1"/>
  <c r="CL197" i="2" s="1"/>
  <c r="CH201" i="2"/>
  <c r="CJ201" i="2" s="1"/>
  <c r="CL201" i="2" s="1"/>
  <c r="CH205" i="2"/>
  <c r="CJ205" i="2" s="1"/>
  <c r="CL205" i="2" s="1"/>
  <c r="CH215" i="2"/>
  <c r="CJ215" i="2" s="1"/>
  <c r="CL215" i="2" s="1"/>
  <c r="CH83" i="2"/>
  <c r="CJ83" i="2" s="1"/>
  <c r="CL83" i="2" s="1"/>
  <c r="CH86" i="2"/>
  <c r="CJ86" i="2" s="1"/>
  <c r="CL86" i="2" s="1"/>
  <c r="CH94" i="2"/>
  <c r="CJ94" i="2" s="1"/>
  <c r="CL94" i="2" s="1"/>
  <c r="CH97" i="2"/>
  <c r="CJ97" i="2" s="1"/>
  <c r="CL97" i="2" s="1"/>
  <c r="CH85" i="2"/>
  <c r="CJ85" i="2" s="1"/>
  <c r="CL85" i="2" s="1"/>
  <c r="CH93" i="2"/>
  <c r="CJ93" i="2" s="1"/>
  <c r="CL93" i="2" s="1"/>
  <c r="CJ100" i="2"/>
  <c r="CL100" i="2" s="1"/>
  <c r="CH117" i="2"/>
  <c r="CJ117" i="2" s="1"/>
  <c r="CL117" i="2" s="1"/>
  <c r="CH91" i="2"/>
  <c r="CJ91" i="2" s="1"/>
  <c r="CL91" i="2" s="1"/>
  <c r="CH96" i="2"/>
  <c r="CJ96" i="2" s="1"/>
  <c r="CL96" i="2" s="1"/>
  <c r="CH101" i="2"/>
  <c r="CJ101" i="2" s="1"/>
  <c r="CL101" i="2" s="1"/>
  <c r="CH84" i="2"/>
  <c r="CJ84" i="2" s="1"/>
  <c r="CL84" i="2" s="1"/>
  <c r="CH92" i="2"/>
  <c r="CJ92" i="2" s="1"/>
  <c r="CL92" i="2" s="1"/>
  <c r="CH104" i="2"/>
  <c r="CJ104" i="2" s="1"/>
  <c r="CL104" i="2" s="1"/>
  <c r="CH105" i="2"/>
  <c r="CJ105" i="2" s="1"/>
  <c r="CL105" i="2" s="1"/>
  <c r="CH116" i="2"/>
  <c r="CJ116" i="2" s="1"/>
  <c r="CL116" i="2" s="1"/>
  <c r="CH156" i="2"/>
  <c r="CJ156" i="2" s="1"/>
  <c r="CL156" i="2" s="1"/>
  <c r="CH113" i="2"/>
  <c r="CJ113" i="2" s="1"/>
  <c r="CL113" i="2" s="1"/>
  <c r="CH114" i="2"/>
  <c r="CJ114" i="2" s="1"/>
  <c r="CL114" i="2" s="1"/>
  <c r="CH119" i="2"/>
  <c r="CJ119" i="2" s="1"/>
  <c r="CL119" i="2" s="1"/>
  <c r="CH120" i="2"/>
  <c r="CJ120" i="2" s="1"/>
  <c r="CL120" i="2" s="1"/>
  <c r="CH146" i="2"/>
  <c r="CJ146" i="2" s="1"/>
  <c r="CL146" i="2" s="1"/>
  <c r="CH107" i="2"/>
  <c r="CJ107" i="2" s="1"/>
  <c r="CL107" i="2" s="1"/>
  <c r="CH112" i="2"/>
  <c r="CJ112" i="2" s="1"/>
  <c r="CL112" i="2" s="1"/>
  <c r="CH135" i="2"/>
  <c r="CJ135" i="2" s="1"/>
  <c r="CL135" i="2" s="1"/>
  <c r="CJ124" i="2"/>
  <c r="CL124" i="2" s="1"/>
  <c r="CH131" i="2"/>
  <c r="CJ131" i="2" s="1"/>
  <c r="CL131" i="2" s="1"/>
  <c r="CH103" i="2"/>
  <c r="CJ103" i="2" s="1"/>
  <c r="CL103" i="2" s="1"/>
  <c r="CH95" i="2"/>
  <c r="CJ95" i="2" s="1"/>
  <c r="CL95" i="2" s="1"/>
  <c r="CH121" i="2"/>
  <c r="CJ121" i="2" s="1"/>
  <c r="CL121" i="2" s="1"/>
  <c r="CH122" i="2"/>
  <c r="CJ122" i="2" s="1"/>
  <c r="CL122" i="2" s="1"/>
  <c r="CH123" i="2"/>
  <c r="CJ123" i="2" s="1"/>
  <c r="CL123" i="2" s="1"/>
  <c r="CH138" i="2"/>
  <c r="CJ138" i="2" s="1"/>
  <c r="CL138" i="2" s="1"/>
  <c r="CH111" i="2"/>
  <c r="CJ111" i="2" s="1"/>
  <c r="CL111" i="2" s="1"/>
  <c r="CH87" i="2"/>
  <c r="CJ87" i="2" s="1"/>
  <c r="CL87" i="2" s="1"/>
  <c r="CH130" i="2"/>
  <c r="CJ130" i="2" s="1"/>
  <c r="CL130" i="2" s="1"/>
  <c r="CH149" i="2"/>
  <c r="CJ149" i="2" s="1"/>
  <c r="CL149" i="2" s="1"/>
  <c r="CH159" i="2"/>
  <c r="CJ159" i="2" s="1"/>
  <c r="CL159" i="2" s="1"/>
  <c r="CH125" i="2"/>
  <c r="CJ125" i="2" s="1"/>
  <c r="CL125" i="2" s="1"/>
  <c r="CH129" i="2"/>
  <c r="CJ129" i="2" s="1"/>
  <c r="CL129" i="2" s="1"/>
  <c r="CH132" i="2"/>
  <c r="CJ132" i="2" s="1"/>
  <c r="CL132" i="2" s="1"/>
  <c r="CH128" i="2"/>
  <c r="CJ128" i="2" s="1"/>
  <c r="CL128" i="2" s="1"/>
  <c r="CH133" i="2"/>
  <c r="CJ133" i="2" s="1"/>
  <c r="CL133" i="2" s="1"/>
  <c r="CH136" i="2"/>
  <c r="CJ136" i="2" s="1"/>
  <c r="CL136" i="2" s="1"/>
  <c r="CH137" i="2"/>
  <c r="CJ137" i="2" s="1"/>
  <c r="CL137" i="2" s="1"/>
  <c r="CH140" i="2"/>
  <c r="CJ140" i="2" s="1"/>
  <c r="CL140" i="2" s="1"/>
  <c r="CH142" i="2"/>
  <c r="CJ142" i="2" s="1"/>
  <c r="CL142" i="2" s="1"/>
  <c r="CH145" i="2"/>
  <c r="CJ145" i="2" s="1"/>
  <c r="CL145" i="2" s="1"/>
  <c r="CH150" i="2"/>
  <c r="CJ150" i="2" s="1"/>
  <c r="CL150" i="2" s="1"/>
  <c r="CH152" i="2"/>
  <c r="CJ152" i="2" s="1"/>
  <c r="CL152" i="2" s="1"/>
  <c r="CH144" i="2"/>
  <c r="CJ144" i="2" s="1"/>
  <c r="CL144" i="2" s="1"/>
  <c r="CH151" i="2"/>
  <c r="CJ151" i="2" s="1"/>
  <c r="CL151" i="2" s="1"/>
  <c r="CH157" i="2"/>
  <c r="CJ157" i="2" s="1"/>
  <c r="CL157" i="2" s="1"/>
  <c r="CH126" i="2"/>
  <c r="CJ126" i="2" s="1"/>
  <c r="CL126" i="2" s="1"/>
  <c r="CH127" i="2"/>
  <c r="CJ127" i="2" s="1"/>
  <c r="CL127" i="2" s="1"/>
  <c r="CH148" i="2"/>
  <c r="CJ148" i="2" s="1"/>
  <c r="CL148" i="2" s="1"/>
  <c r="CH153" i="2"/>
  <c r="CJ153" i="2" s="1"/>
  <c r="CL153" i="2" s="1"/>
  <c r="CH154" i="2"/>
  <c r="CJ154" i="2" s="1"/>
  <c r="CL154" i="2" s="1"/>
  <c r="CH4" i="2"/>
  <c r="CJ4" i="2" s="1"/>
  <c r="CL4" i="2" s="1"/>
  <c r="CH3" i="2"/>
  <c r="CJ3" i="2" s="1"/>
  <c r="CH12" i="2"/>
  <c r="CJ12" i="2" s="1"/>
  <c r="CL12" i="2" s="1"/>
  <c r="CH6" i="2"/>
  <c r="CJ6" i="2" s="1"/>
  <c r="CL6" i="2" s="1"/>
  <c r="CH11" i="2"/>
  <c r="CJ11" i="2" s="1"/>
  <c r="CL11" i="2" s="1"/>
  <c r="CH7" i="2"/>
  <c r="CJ7" i="2" s="1"/>
  <c r="CL7" i="2" s="1"/>
  <c r="CH10" i="2"/>
  <c r="CJ10" i="2" s="1"/>
  <c r="CL10" i="2" s="1"/>
  <c r="CH14" i="2"/>
  <c r="CJ14" i="2" s="1"/>
  <c r="CL14" i="2" s="1"/>
  <c r="CH16" i="2"/>
  <c r="CJ16" i="2" s="1"/>
  <c r="CL16" i="2" s="1"/>
  <c r="CH19" i="2"/>
  <c r="CJ19" i="2" s="1"/>
  <c r="CL19" i="2" s="1"/>
  <c r="CH24" i="2"/>
  <c r="CJ24" i="2" s="1"/>
  <c r="CL24" i="2" s="1"/>
  <c r="CH15" i="2"/>
  <c r="CJ15" i="2" s="1"/>
  <c r="CL15" i="2" s="1"/>
  <c r="CH5" i="2"/>
  <c r="CJ5" i="2" s="1"/>
  <c r="CL5" i="2" s="1"/>
  <c r="CH18" i="2"/>
  <c r="CJ18" i="2" s="1"/>
  <c r="CL18" i="2" s="1"/>
  <c r="CH38" i="2"/>
  <c r="CJ38" i="2" s="1"/>
  <c r="CL38" i="2" s="1"/>
  <c r="CH21" i="2"/>
  <c r="CJ21" i="2" s="1"/>
  <c r="CL21" i="2" s="1"/>
  <c r="CH29" i="2"/>
  <c r="CJ29" i="2" s="1"/>
  <c r="CL29" i="2" s="1"/>
  <c r="CH37" i="2"/>
  <c r="CJ37" i="2" s="1"/>
  <c r="CL37" i="2" s="1"/>
  <c r="CH54" i="2"/>
  <c r="CJ54" i="2" s="1"/>
  <c r="CL54" i="2" s="1"/>
  <c r="CH35" i="2"/>
  <c r="CJ35" i="2" s="1"/>
  <c r="CL35" i="2" s="1"/>
  <c r="CH36" i="2"/>
  <c r="CJ36" i="2" s="1"/>
  <c r="CL36" i="2" s="1"/>
  <c r="CH43" i="2"/>
  <c r="CJ43" i="2" s="1"/>
  <c r="CL43" i="2" s="1"/>
  <c r="CH44" i="2"/>
  <c r="CJ44" i="2" s="1"/>
  <c r="CL44" i="2" s="1"/>
  <c r="CH45" i="2"/>
  <c r="CJ45" i="2" s="1"/>
  <c r="CL45" i="2" s="1"/>
  <c r="CH73" i="2"/>
  <c r="CJ73" i="2" s="1"/>
  <c r="CL73" i="2" s="1"/>
  <c r="CH26" i="2"/>
  <c r="CJ26" i="2" s="1"/>
  <c r="CL26" i="2" s="1"/>
  <c r="CH72" i="2"/>
  <c r="CJ72" i="2" s="1"/>
  <c r="CL72" i="2" s="1"/>
  <c r="CH57" i="2"/>
  <c r="CJ57" i="2" s="1"/>
  <c r="CL57" i="2" s="1"/>
  <c r="CH62" i="2"/>
  <c r="CJ62" i="2" s="1"/>
  <c r="CL62" i="2" s="1"/>
  <c r="CH78" i="2"/>
  <c r="CJ78" i="2" s="1"/>
  <c r="CL78" i="2" s="1"/>
  <c r="CH20" i="2"/>
  <c r="CJ20" i="2" s="1"/>
  <c r="CL20" i="2" s="1"/>
  <c r="CH46" i="2"/>
  <c r="CJ46" i="2" s="1"/>
  <c r="CL46" i="2" s="1"/>
  <c r="CH47" i="2"/>
  <c r="CJ47" i="2" s="1"/>
  <c r="CL47" i="2" s="1"/>
  <c r="CH51" i="2"/>
  <c r="CJ51" i="2" s="1"/>
  <c r="CL51" i="2" s="1"/>
  <c r="CH63" i="2"/>
  <c r="CJ63" i="2" s="1"/>
  <c r="CL63" i="2" s="1"/>
  <c r="CH71" i="2"/>
  <c r="CJ71" i="2" s="1"/>
  <c r="CL71" i="2" s="1"/>
  <c r="CH53" i="2"/>
  <c r="CJ53" i="2" s="1"/>
  <c r="CL53" i="2" s="1"/>
  <c r="CH27" i="2"/>
  <c r="CJ27" i="2" s="1"/>
  <c r="CL27" i="2" s="1"/>
  <c r="CH28" i="2"/>
  <c r="CJ28" i="2" s="1"/>
  <c r="CL28" i="2" s="1"/>
  <c r="CJ64" i="2"/>
  <c r="CL64" i="2" s="1"/>
  <c r="CH25" i="2"/>
  <c r="CJ25" i="2" s="1"/>
  <c r="CL25" i="2" s="1"/>
  <c r="CH31" i="2"/>
  <c r="CJ31" i="2" s="1"/>
  <c r="CL31" i="2" s="1"/>
  <c r="CH33" i="2"/>
  <c r="CJ33" i="2" s="1"/>
  <c r="CL33" i="2" s="1"/>
  <c r="CH34" i="2"/>
  <c r="CJ34" i="2" s="1"/>
  <c r="CL34" i="2" s="1"/>
  <c r="CH39" i="2"/>
  <c r="CJ39" i="2" s="1"/>
  <c r="CL39" i="2" s="1"/>
  <c r="CH41" i="2"/>
  <c r="CJ41" i="2" s="1"/>
  <c r="CL41" i="2" s="1"/>
  <c r="CH42" i="2"/>
  <c r="CJ42" i="2" s="1"/>
  <c r="CL42" i="2" s="1"/>
  <c r="CH17" i="2"/>
  <c r="CJ17" i="2" s="1"/>
  <c r="CL17" i="2" s="1"/>
  <c r="CH59" i="2"/>
  <c r="CJ59" i="2" s="1"/>
  <c r="CL59" i="2" s="1"/>
  <c r="CH66" i="2"/>
  <c r="CJ66" i="2" s="1"/>
  <c r="CL66" i="2" s="1"/>
  <c r="CH60" i="2"/>
  <c r="CJ60" i="2" s="1"/>
  <c r="CL60" i="2" s="1"/>
  <c r="CH61" i="2"/>
  <c r="CJ61" i="2" s="1"/>
  <c r="CL61" i="2" s="1"/>
  <c r="CH50" i="2"/>
  <c r="CJ50" i="2" s="1"/>
  <c r="CL50" i="2" s="1"/>
  <c r="CH58" i="2"/>
  <c r="CJ58" i="2" s="1"/>
  <c r="CL58" i="2" s="1"/>
  <c r="CH70" i="2"/>
  <c r="CJ70" i="2" s="1"/>
  <c r="CL70" i="2" s="1"/>
  <c r="CH74" i="2"/>
  <c r="CJ74" i="2" s="1"/>
  <c r="CL74" i="2" s="1"/>
  <c r="CH80" i="2"/>
  <c r="CJ80" i="2" s="1"/>
  <c r="CL80" i="2" s="1"/>
  <c r="CH68" i="2"/>
  <c r="CJ68" i="2" s="1"/>
  <c r="CL68" i="2" s="1"/>
  <c r="CH69" i="2"/>
  <c r="CJ69" i="2" s="1"/>
  <c r="CL69" i="2" s="1"/>
  <c r="CH77" i="2"/>
  <c r="CJ77" i="2" s="1"/>
  <c r="CL77" i="2" s="1"/>
  <c r="CH76" i="2"/>
  <c r="CJ76" i="2" s="1"/>
  <c r="CL76" i="2" s="1"/>
  <c r="CD101" i="1"/>
</calcChain>
</file>

<file path=xl/sharedStrings.xml><?xml version="1.0" encoding="utf-8"?>
<sst xmlns="http://schemas.openxmlformats.org/spreadsheetml/2006/main" count="4760" uniqueCount="794">
  <si>
    <t>Image ID</t>
  </si>
  <si>
    <t>Time</t>
  </si>
  <si>
    <t xml:space="preserve"> Event Number</t>
  </si>
  <si>
    <t>Location</t>
  </si>
  <si>
    <t xml:space="preserve"> Latitude</t>
  </si>
  <si>
    <t xml:space="preserve"> Longitude</t>
  </si>
  <si>
    <t xml:space="preserve"> Depth</t>
  </si>
  <si>
    <t>temp</t>
  </si>
  <si>
    <t>oxygen</t>
  </si>
  <si>
    <t>chla</t>
  </si>
  <si>
    <t>salinity</t>
  </si>
  <si>
    <t xml:space="preserve">current velocity </t>
  </si>
  <si>
    <t>substrate</t>
  </si>
  <si>
    <t>rugosity</t>
  </si>
  <si>
    <t>Polychaete annelids</t>
  </si>
  <si>
    <t>gymnolaemate bryozoan</t>
  </si>
  <si>
    <t>stenolaemate bryozoan</t>
  </si>
  <si>
    <t>balanomorph barnacle crustaceans</t>
  </si>
  <si>
    <t>colonial ascidian, chordates</t>
  </si>
  <si>
    <t>solitary ascidian, chordates</t>
  </si>
  <si>
    <t>priapulans</t>
  </si>
  <si>
    <t>demospongiae, poiferans</t>
  </si>
  <si>
    <t>errect gymnolaemate bryozoans</t>
  </si>
  <si>
    <t>articulate brachiopod</t>
  </si>
  <si>
    <t>crinoid echinoderm</t>
  </si>
  <si>
    <t>basket star, echinoderms</t>
  </si>
  <si>
    <t>suspension feeding malacostraca, crustacea</t>
  </si>
  <si>
    <t>ophiuroid echinoderm</t>
  </si>
  <si>
    <t>holothuroid echinoderm</t>
  </si>
  <si>
    <t>deposit feeding polychaetes</t>
  </si>
  <si>
    <t>sipunculans</t>
  </si>
  <si>
    <t>echiurans</t>
  </si>
  <si>
    <t>scaphopod molluscs</t>
  </si>
  <si>
    <t>bivalve molluscs</t>
  </si>
  <si>
    <t>burrowing echinoid, echinoderms</t>
  </si>
  <si>
    <t>polyplacophora mollusc</t>
  </si>
  <si>
    <t>gastropod mollusc</t>
  </si>
  <si>
    <t>regular echinoid echinoderm</t>
  </si>
  <si>
    <t>soft coral anthozoan cnidarians</t>
  </si>
  <si>
    <t>actinaria anthozoan cnidarian</t>
  </si>
  <si>
    <t>Seapen, anthozoan cnidarians</t>
  </si>
  <si>
    <t>hydroid cnidarians</t>
  </si>
  <si>
    <t>scleractinaria anthozoa cnidarian</t>
  </si>
  <si>
    <t>Octocoral</t>
  </si>
  <si>
    <t>errant polychaetes</t>
  </si>
  <si>
    <t>nemerteans</t>
  </si>
  <si>
    <t>turbellarian platyhelminthes</t>
  </si>
  <si>
    <t>octopus, molluscs</t>
  </si>
  <si>
    <t>asteroid echinoderm</t>
  </si>
  <si>
    <t>predatory gastropod molluscs</t>
  </si>
  <si>
    <t>Pisces, Chordata</t>
  </si>
  <si>
    <t>pycnogonid chelicerate</t>
  </si>
  <si>
    <t>Isopod, Malacostraca, Crustacea</t>
  </si>
  <si>
    <t>spider crab, malacostraca crustacean</t>
  </si>
  <si>
    <t>hermit crab malacostraca Crustacea</t>
  </si>
  <si>
    <t>shrimp malacostracan Crustacea</t>
  </si>
  <si>
    <t>crab/lobster malacostraca crustacean</t>
  </si>
  <si>
    <t>generalist ophiuroids</t>
  </si>
  <si>
    <t>0.25 rich</t>
  </si>
  <si>
    <t>0.5 rich</t>
  </si>
  <si>
    <t>1 rich</t>
  </si>
  <si>
    <t>2 rich</t>
  </si>
  <si>
    <t>4 rich</t>
  </si>
  <si>
    <t>8 rich</t>
  </si>
  <si>
    <t>0.1 FG</t>
  </si>
  <si>
    <t>0.25 FG</t>
  </si>
  <si>
    <t>0.5 FG</t>
  </si>
  <si>
    <t>1 FG</t>
  </si>
  <si>
    <t xml:space="preserve">2 FG  </t>
  </si>
  <si>
    <t>4 FG</t>
  </si>
  <si>
    <t>8 FG</t>
  </si>
  <si>
    <t>No. FG</t>
  </si>
  <si>
    <t>Dominant FG</t>
  </si>
  <si>
    <t>Dominant FG (numerical)</t>
  </si>
  <si>
    <t>Blue Carbon</t>
  </si>
  <si>
    <t>cum area 0.13</t>
  </si>
  <si>
    <t>cum area 0.13 SD</t>
  </si>
  <si>
    <t>cum area 0.25</t>
  </si>
  <si>
    <t>cum area 0.25 SD</t>
  </si>
  <si>
    <t>cum area 0.5</t>
  </si>
  <si>
    <t>cum area 0.5 SD</t>
  </si>
  <si>
    <t>cum area 1</t>
  </si>
  <si>
    <t>cum area 1 SD</t>
  </si>
  <si>
    <t xml:space="preserve">Cum area 2 </t>
  </si>
  <si>
    <t>Cum area 2 SD</t>
  </si>
  <si>
    <t xml:space="preserve">Cum area 4 </t>
  </si>
  <si>
    <t>Cum area 4 SD</t>
  </si>
  <si>
    <t>Cum area 5</t>
  </si>
  <si>
    <t>ChAOS B3_2.01</t>
  </si>
  <si>
    <t>B3 2</t>
  </si>
  <si>
    <t>ChAOS B3_2.02</t>
  </si>
  <si>
    <t>ChAOS B3_2.03</t>
  </si>
  <si>
    <t>ChAOS B3_2.04</t>
  </si>
  <si>
    <t>ChAOS B3_2.05</t>
  </si>
  <si>
    <t>ChAOS B3_2.06</t>
  </si>
  <si>
    <t>ChAOS B3_2.07</t>
  </si>
  <si>
    <t>ChAOS B3_2.08</t>
  </si>
  <si>
    <t>ChAOS B3_2.09</t>
  </si>
  <si>
    <t>ChAOS B3_2.10</t>
  </si>
  <si>
    <t>ChAOS B3_2.11</t>
  </si>
  <si>
    <t>ChAOS B3_2.12</t>
  </si>
  <si>
    <t>ChAOS B3_2.13</t>
  </si>
  <si>
    <t>ChAOS B3_2.14</t>
  </si>
  <si>
    <t>ChAOS B3_2.15</t>
  </si>
  <si>
    <t>ChAOS B3_2.16</t>
  </si>
  <si>
    <t>ChAOS B3_2.17</t>
  </si>
  <si>
    <t>ChAOS B3_2.18</t>
  </si>
  <si>
    <t>ChAOS B3_2.19</t>
  </si>
  <si>
    <t>ChAOS B3_2.20</t>
  </si>
  <si>
    <t>ChAOS B3_5.01</t>
  </si>
  <si>
    <t>B3 5</t>
  </si>
  <si>
    <t>ChAOS B3_5.02</t>
  </si>
  <si>
    <t>ChAOS B3_5.03</t>
  </si>
  <si>
    <t>ChAOS B3_5.04</t>
  </si>
  <si>
    <t>ChAOS B3_5.05</t>
  </si>
  <si>
    <t>ChAOS B3_5.06</t>
  </si>
  <si>
    <t>ChAOS B3_5.07</t>
  </si>
  <si>
    <t>ChAOS B3_5.08</t>
  </si>
  <si>
    <t>ChAOS B3_5.09</t>
  </si>
  <si>
    <t>ChAOS B3_5.10</t>
  </si>
  <si>
    <t>ChAOS B3_5.11</t>
  </si>
  <si>
    <t>ChAOS B3_5.12</t>
  </si>
  <si>
    <t>ChAOS B3_5.13</t>
  </si>
  <si>
    <t>ChAOS B3_5.14</t>
  </si>
  <si>
    <t>ChAOS B3_5.15</t>
  </si>
  <si>
    <t>ChAOS B3_5.16</t>
  </si>
  <si>
    <t>ChAOS B3_5.17</t>
  </si>
  <si>
    <t>ChAOS B3_5.18</t>
  </si>
  <si>
    <t>ChAOS B3_5.19</t>
  </si>
  <si>
    <t>ChAOS B3_5.20</t>
  </si>
  <si>
    <t>ChAOS B3_4.01</t>
  </si>
  <si>
    <t>B3 4</t>
  </si>
  <si>
    <t>ChAOS B3_4.02</t>
  </si>
  <si>
    <t>ChAOS B3_4.03</t>
  </si>
  <si>
    <t>ChAOS B3_4.04</t>
  </si>
  <si>
    <t>ChAOS B3_4.05</t>
  </si>
  <si>
    <t>ChAOS B3_4.06</t>
  </si>
  <si>
    <t>ChAOS B3_4.07</t>
  </si>
  <si>
    <t>ChAOS B3_4.08</t>
  </si>
  <si>
    <t>ChAOS B3_4.09</t>
  </si>
  <si>
    <t>ChAOS B3_4.10</t>
  </si>
  <si>
    <t>ChAOS B3_4.11</t>
  </si>
  <si>
    <t>ChAOS B3_4.12</t>
  </si>
  <si>
    <t>ChAOS B3_4.13</t>
  </si>
  <si>
    <t>ChAOS B3_4.14</t>
  </si>
  <si>
    <t>ChAOS B3_4.15</t>
  </si>
  <si>
    <t>ChAOS B3_4.16</t>
  </si>
  <si>
    <t>ChAOS B3_4.17</t>
  </si>
  <si>
    <t>ChAOS B3_4.18</t>
  </si>
  <si>
    <t>ChAOS B3_4.19</t>
  </si>
  <si>
    <t>ChAOS B3_4.20</t>
  </si>
  <si>
    <t>ChAOS B3_1.01</t>
  </si>
  <si>
    <t>B3 1</t>
  </si>
  <si>
    <t>ChAOS B3_1.02</t>
  </si>
  <si>
    <t>ChAOS B3_1.03</t>
  </si>
  <si>
    <t>ChAOS B3_1.04</t>
  </si>
  <si>
    <t>ChAOS B3_1.05</t>
  </si>
  <si>
    <t>ChAOS B3_1.06</t>
  </si>
  <si>
    <t>ChAOS B3_1.07</t>
  </si>
  <si>
    <t>ChAOS B3_1.08</t>
  </si>
  <si>
    <t>ChAOS B3_1.09</t>
  </si>
  <si>
    <t>ChAOS B3_1.10</t>
  </si>
  <si>
    <t>ChAOS B3_1.11</t>
  </si>
  <si>
    <t>ChAOS B3_1.12</t>
  </si>
  <si>
    <t>ChAOS B3_1.13</t>
  </si>
  <si>
    <t>ChAOS B3_1.14</t>
  </si>
  <si>
    <t>ChAOS B3_1.15</t>
  </si>
  <si>
    <t>ChAOS B3_1.16</t>
  </si>
  <si>
    <t>ChAOS B3_1.17</t>
  </si>
  <si>
    <t>ChAOS B3_1.18</t>
  </si>
  <si>
    <t>ChAOS B3_1.19</t>
  </si>
  <si>
    <t>ChAOS B3_1.20</t>
  </si>
  <si>
    <t>ChAOS B13_1.01</t>
  </si>
  <si>
    <t>B13 1</t>
  </si>
  <si>
    <t>deposit</t>
  </si>
  <si>
    <t>ChAOS B13_1.02</t>
  </si>
  <si>
    <t>ChAOS B13_1.03</t>
  </si>
  <si>
    <t>ChAOS B13_1.04</t>
  </si>
  <si>
    <t>ChAOS B13_1.05</t>
  </si>
  <si>
    <t>ChAOS B13_1.06</t>
  </si>
  <si>
    <t>mobile predator</t>
  </si>
  <si>
    <t>ChAOS B13_1.07</t>
  </si>
  <si>
    <t>B13 2</t>
  </si>
  <si>
    <t>ChAOS B13_1.08</t>
  </si>
  <si>
    <t>ChAOS B13_1.09</t>
  </si>
  <si>
    <t>ChAOS B13_1.10</t>
  </si>
  <si>
    <t>ChAOS B13_1.11</t>
  </si>
  <si>
    <t>ChAOS B13_1.12</t>
  </si>
  <si>
    <t>sessile predator</t>
  </si>
  <si>
    <t>ChAOS B13_1.13</t>
  </si>
  <si>
    <t>ChAOS B13_1.14</t>
  </si>
  <si>
    <t>ChAOS B13_1.15</t>
  </si>
  <si>
    <t>ChAOS B13_1.16</t>
  </si>
  <si>
    <t>suspension feeder</t>
  </si>
  <si>
    <t>ChAOS B13_1.17</t>
  </si>
  <si>
    <t>ChAOS B13_1.18</t>
  </si>
  <si>
    <t>ChAOS B13_1.19</t>
  </si>
  <si>
    <t>Morphotypes</t>
  </si>
  <si>
    <t>ChAOS B13_1.20</t>
  </si>
  <si>
    <t>Functional Groups</t>
  </si>
  <si>
    <t>ChAOS B13_2.01</t>
  </si>
  <si>
    <t>ChAOS B13_2.02</t>
  </si>
  <si>
    <t>ChAOS B13_2.03</t>
  </si>
  <si>
    <t>ChAOS B13_2.04</t>
  </si>
  <si>
    <t>ChAOS B13_2.05</t>
  </si>
  <si>
    <t>ChAOS B13_2.06</t>
  </si>
  <si>
    <t>ChAOS B13_2.07</t>
  </si>
  <si>
    <t>ChAOS B13_2.08</t>
  </si>
  <si>
    <t>ChAOS B13_2.09</t>
  </si>
  <si>
    <t>ChAOS B13_2.10</t>
  </si>
  <si>
    <t>ChAOS B13_2.11</t>
  </si>
  <si>
    <t>ChAOS B13_2.12</t>
  </si>
  <si>
    <t>ChAOS B13_2.13</t>
  </si>
  <si>
    <t>ChAOS B13_2.14</t>
  </si>
  <si>
    <t>ChAOS B13_2.15</t>
  </si>
  <si>
    <t>ChAOS B13_2.16</t>
  </si>
  <si>
    <t>ChAOS B13_2.17</t>
  </si>
  <si>
    <t>ChAOS B13_2.18</t>
  </si>
  <si>
    <t>ChAOS B13_2.19</t>
  </si>
  <si>
    <t>ChAOS B13_2.20</t>
  </si>
  <si>
    <t>ChAOS B13_4.01</t>
  </si>
  <si>
    <t>B13 4</t>
  </si>
  <si>
    <t>ChAOS B13_4.02</t>
  </si>
  <si>
    <t>ChAOS B13_4.03</t>
  </si>
  <si>
    <t>ChAOS B13_4.04</t>
  </si>
  <si>
    <t>ChAOS B13_4.05</t>
  </si>
  <si>
    <t>ChAOS B13_4.06</t>
  </si>
  <si>
    <t>ChAOS B13_4.07</t>
  </si>
  <si>
    <t>ChAOS B13_4.08</t>
  </si>
  <si>
    <t>ChAOS B13_4.09</t>
  </si>
  <si>
    <t>ChAOS B13_4.10</t>
  </si>
  <si>
    <t>ChAOS B13_4.11</t>
  </si>
  <si>
    <t>ChAOS B13_4.12</t>
  </si>
  <si>
    <t>ChAOS B13_4.13</t>
  </si>
  <si>
    <t>ChAOS B13_4.14</t>
  </si>
  <si>
    <t>ChAOS B13_4.15</t>
  </si>
  <si>
    <t>ChAOS B13_4.16</t>
  </si>
  <si>
    <t>ChAOS B13_4.17</t>
  </si>
  <si>
    <t>ChAOS B13_4.18</t>
  </si>
  <si>
    <t>ChAOS B13_5.01</t>
  </si>
  <si>
    <t>B13 5</t>
  </si>
  <si>
    <t>ChAOS B13_5.02</t>
  </si>
  <si>
    <t>ChAOS B13_5.03</t>
  </si>
  <si>
    <t>ChAOS B13_5.04</t>
  </si>
  <si>
    <t>ChAOS B13_5.05</t>
  </si>
  <si>
    <t>ChAOS B13_5.06</t>
  </si>
  <si>
    <t>ChAOS B13_5.07</t>
  </si>
  <si>
    <t>ChAOS B13_5.08</t>
  </si>
  <si>
    <t>ChAOS B13_5.09</t>
  </si>
  <si>
    <t>ChAOS B13_5.10</t>
  </si>
  <si>
    <t>ChAOS B13_5.11</t>
  </si>
  <si>
    <t>ChAOS B13_5.12</t>
  </si>
  <si>
    <t>ChAOS B13_5.13</t>
  </si>
  <si>
    <t>ChAOS B13_5.14</t>
  </si>
  <si>
    <t>ChAOS B13_5.15</t>
  </si>
  <si>
    <t>ChAOS B13_5.16</t>
  </si>
  <si>
    <t>ChAOS B13_5.17</t>
  </si>
  <si>
    <t>ChAOS B13_5.18</t>
  </si>
  <si>
    <t>ChAOS B13_5.19</t>
  </si>
  <si>
    <t>ChAOS B13_5.20</t>
  </si>
  <si>
    <t>ChAOS B14_4.01</t>
  </si>
  <si>
    <t>B14 4</t>
  </si>
  <si>
    <t>ChAOS B14_4.02</t>
  </si>
  <si>
    <t>ChAOS B14_4.03</t>
  </si>
  <si>
    <t>ChAOS B14_4.04</t>
  </si>
  <si>
    <t>ChAOS B14_4.05</t>
  </si>
  <si>
    <t>ChAOS B14_4.06</t>
  </si>
  <si>
    <t>ChAOS B14_4.07</t>
  </si>
  <si>
    <t>ChAOS B14_4.08</t>
  </si>
  <si>
    <t>ChAOS B14_4.09</t>
  </si>
  <si>
    <t>ChAOS B14_4.10</t>
  </si>
  <si>
    <t>ChAOS B14_4.11</t>
  </si>
  <si>
    <t>ChAOS B14_4.12</t>
  </si>
  <si>
    <t>ChAOS B14_4.13</t>
  </si>
  <si>
    <t>ChAOS B14_4.14</t>
  </si>
  <si>
    <t>ChAOS B14_4.15</t>
  </si>
  <si>
    <t>ChAOS B14_4.16</t>
  </si>
  <si>
    <t>ChAOS B14_4.17</t>
  </si>
  <si>
    <t>ChAOS B14_4.18</t>
  </si>
  <si>
    <t>ChAOS B14_4.19</t>
  </si>
  <si>
    <t>ChAOS B14_4.20</t>
  </si>
  <si>
    <t>ChAOS B14_1.01</t>
  </si>
  <si>
    <t>B14 1</t>
  </si>
  <si>
    <t>ChAOS B14_1.02</t>
  </si>
  <si>
    <t>ChAOS B14_1.03</t>
  </si>
  <si>
    <t>ChAOS B14_1.04</t>
  </si>
  <si>
    <t>ChAOS B14_1.05</t>
  </si>
  <si>
    <t>ChAOS B14_1.06</t>
  </si>
  <si>
    <t>ChAOS B14_1.07</t>
  </si>
  <si>
    <t>ChAOS B14_1.08</t>
  </si>
  <si>
    <t>ChAOS B14_1.09</t>
  </si>
  <si>
    <t>ChAOS B14_1.10</t>
  </si>
  <si>
    <t>ChAOS B14_1.11</t>
  </si>
  <si>
    <t>ChAOS B14_1.12</t>
  </si>
  <si>
    <t>ChAOS B14_1.13</t>
  </si>
  <si>
    <t>ChAOS B14_1.14</t>
  </si>
  <si>
    <t>ChAOS B14_1.15</t>
  </si>
  <si>
    <t>ChAOS B14_1.16</t>
  </si>
  <si>
    <t>ChAOS B14_1.17</t>
  </si>
  <si>
    <t>ChAOS B14_1.18</t>
  </si>
  <si>
    <t>ChAOS B14_1.19</t>
  </si>
  <si>
    <t>ChAOS B14_2.01</t>
  </si>
  <si>
    <t>B14 2</t>
  </si>
  <si>
    <t>ChAOS B14_2.02</t>
  </si>
  <si>
    <t>ChAOS B14_2.03</t>
  </si>
  <si>
    <t>ChAOS B14_2.04</t>
  </si>
  <si>
    <t>ChAOS B14_2.05</t>
  </si>
  <si>
    <t>ChAOS B14_2.06</t>
  </si>
  <si>
    <t>ChAOS B14_2.07</t>
  </si>
  <si>
    <t>ChAOS B14_2.08</t>
  </si>
  <si>
    <t>ChAOS B14_2.09</t>
  </si>
  <si>
    <t>ChAOS B14_2.10</t>
  </si>
  <si>
    <t>ChAOS B14_2.11</t>
  </si>
  <si>
    <t>ChAOS B14_2.12</t>
  </si>
  <si>
    <t>ChAOS B14_2.13</t>
  </si>
  <si>
    <t>ChAOS B14_2.14</t>
  </si>
  <si>
    <t>ChAOS B14_2.15</t>
  </si>
  <si>
    <t>ChAOS B14_2.16</t>
  </si>
  <si>
    <t>ChAOS B14_2.17</t>
  </si>
  <si>
    <t>Deposit</t>
  </si>
  <si>
    <t>ChAOS B14_2.18</t>
  </si>
  <si>
    <t>ChAOS B14_2.19</t>
  </si>
  <si>
    <t>ChAOS B14_2.20</t>
  </si>
  <si>
    <t>ChAOS B15_1.01</t>
  </si>
  <si>
    <t>B15 1</t>
  </si>
  <si>
    <t>ChAOS B15_1.02</t>
  </si>
  <si>
    <t>ChAOS B15_1.03</t>
  </si>
  <si>
    <t>ChAOS B15_1.04</t>
  </si>
  <si>
    <t>ChAOS B15_1.05</t>
  </si>
  <si>
    <t>ChAOS B15_1.06</t>
  </si>
  <si>
    <t>ChAOS B15_1.07</t>
  </si>
  <si>
    <t>ChAOS B15_1.08</t>
  </si>
  <si>
    <t>ChAOS B15_1.09</t>
  </si>
  <si>
    <t>ChAOS B15_1.10</t>
  </si>
  <si>
    <t>ChAOS B15_1.11</t>
  </si>
  <si>
    <t>ChAOS B15_1.12</t>
  </si>
  <si>
    <t>ChAOS B15_1.13</t>
  </si>
  <si>
    <t>ChAOS B15_1.14</t>
  </si>
  <si>
    <t>ChAOS B15_1.15</t>
  </si>
  <si>
    <t>ChAOS B15_1.16</t>
  </si>
  <si>
    <t>ChAOS B15_1.17</t>
  </si>
  <si>
    <t>ChAOS B15_1.18</t>
  </si>
  <si>
    <t>ChAOS B15_1.19</t>
  </si>
  <si>
    <t>ChAOS B15_1.20</t>
  </si>
  <si>
    <t>ChAOS B15_2.01</t>
  </si>
  <si>
    <t>B15 10</t>
  </si>
  <si>
    <t>ChAOS B15_2.02</t>
  </si>
  <si>
    <t>ChAOS B15_2.03</t>
  </si>
  <si>
    <t>ChAOS B15_2.04</t>
  </si>
  <si>
    <t>ChAOS B15_2.05</t>
  </si>
  <si>
    <t>ChAOS B15_2.06</t>
  </si>
  <si>
    <t>ChAOS B15_2.07</t>
  </si>
  <si>
    <t>ChAOS B15_2.08</t>
  </si>
  <si>
    <t>ChAOS B15_2.09</t>
  </si>
  <si>
    <t>ChAOS B15_2.10</t>
  </si>
  <si>
    <t>ChAOS B15_2.11</t>
  </si>
  <si>
    <t>ChAOS B15_2.12</t>
  </si>
  <si>
    <t>ChAOS B15_2.13</t>
  </si>
  <si>
    <t>ChAOS B15_2.14</t>
  </si>
  <si>
    <t>ChAOS B15_2.15</t>
  </si>
  <si>
    <t>ChAOS B15_2.16</t>
  </si>
  <si>
    <t>ChAOS B15_2.17</t>
  </si>
  <si>
    <t>ChAOS B15_2.18</t>
  </si>
  <si>
    <t>ChAOS B15_2.19</t>
  </si>
  <si>
    <t>ChAOS B15_2.20</t>
  </si>
  <si>
    <t>B15 11</t>
  </si>
  <si>
    <t>ChAOS B15_4.01</t>
  </si>
  <si>
    <t>B15 12</t>
  </si>
  <si>
    <t>ChAOS B15_4.02</t>
  </si>
  <si>
    <t>ChAOS B15_4.03</t>
  </si>
  <si>
    <t>ChAOS B15_4.04</t>
  </si>
  <si>
    <t>ChAOS B15_4.05</t>
  </si>
  <si>
    <t>ChAOS B15_4.06</t>
  </si>
  <si>
    <t>ChAOS B15_4.07</t>
  </si>
  <si>
    <t>ChAOS B15_4.08</t>
  </si>
  <si>
    <t>ChAOS B15_4.09</t>
  </si>
  <si>
    <t>ChAOS B15_4.10</t>
  </si>
  <si>
    <t>ChAOS B15_4.11</t>
  </si>
  <si>
    <t>ChAOS B15_4.12</t>
  </si>
  <si>
    <t>ChAOS B15_4.13</t>
  </si>
  <si>
    <t>ChAOS B15_4.14</t>
  </si>
  <si>
    <t>ChAOS B15_4.15</t>
  </si>
  <si>
    <t>ChAOS B15_4.16</t>
  </si>
  <si>
    <t>ChAOS B15_4.17</t>
  </si>
  <si>
    <t>ChAOS B15_4.18</t>
  </si>
  <si>
    <t>ChAOS B15_4.19</t>
  </si>
  <si>
    <t>ChAOS B15_4.20</t>
  </si>
  <si>
    <t>ChAOS B15_5.01</t>
  </si>
  <si>
    <t>ChAOS B15_5.02</t>
  </si>
  <si>
    <t>ChAOS B15_5.03</t>
  </si>
  <si>
    <t>ChAOS B15_5.04</t>
  </si>
  <si>
    <t>ChAOS B15_5.05</t>
  </si>
  <si>
    <t>ChAOS B15_5.06</t>
  </si>
  <si>
    <t>ChAOS B15_5.07</t>
  </si>
  <si>
    <t>ChAOS B15_5.08</t>
  </si>
  <si>
    <t>ChAOS B15_5.09</t>
  </si>
  <si>
    <t>ChAOS B15_5.10</t>
  </si>
  <si>
    <t>ChAOS B15_5.11</t>
  </si>
  <si>
    <t>ChAOS B15_5.12</t>
  </si>
  <si>
    <t>ChAOS B15_5.13</t>
  </si>
  <si>
    <t>ChAOS B15_5.14</t>
  </si>
  <si>
    <t>ChAOS B15_5.15</t>
  </si>
  <si>
    <t>ChAOS B15_5.16</t>
  </si>
  <si>
    <t>ChAOS B15_5.17</t>
  </si>
  <si>
    <t>ChAOS B15_5.18</t>
  </si>
  <si>
    <t>ChAOS B15_5.19</t>
  </si>
  <si>
    <t>ChAOS B15_5.20</t>
  </si>
  <si>
    <t>ChAOS B16_1.01</t>
  </si>
  <si>
    <t>B16 1</t>
  </si>
  <si>
    <t>ChAOS B16_1.02</t>
  </si>
  <si>
    <t>ChAOS B16_1.03</t>
  </si>
  <si>
    <t>ChAOS B16_1.04</t>
  </si>
  <si>
    <t>ChAOS B16_1.05</t>
  </si>
  <si>
    <t>ChAOS B16_1.06</t>
  </si>
  <si>
    <t>ChAOS B16_1.07</t>
  </si>
  <si>
    <t>ChAOS B16_1.08</t>
  </si>
  <si>
    <t>ChAOS B16_1.09</t>
  </si>
  <si>
    <t>ChAOS B16_1.10</t>
  </si>
  <si>
    <t>ChAOS B16_1.11</t>
  </si>
  <si>
    <t>ChAOS B16_1.12</t>
  </si>
  <si>
    <t>ChAOS B16_1.13</t>
  </si>
  <si>
    <t>ChAOS B16_1.14</t>
  </si>
  <si>
    <t>ChAOS B16_1.15</t>
  </si>
  <si>
    <t>ChAOS B16_1.16</t>
  </si>
  <si>
    <t>ChAOS B16_1.17</t>
  </si>
  <si>
    <t>ChAOS B16_1.18</t>
  </si>
  <si>
    <t>ChAOS B16_1.19</t>
  </si>
  <si>
    <t>ChAOS B16_1.20</t>
  </si>
  <si>
    <t>ChAOS B16_2.01</t>
  </si>
  <si>
    <t>B16 2</t>
  </si>
  <si>
    <t>ChAOS B16_2.02</t>
  </si>
  <si>
    <t>ChAOS B16_2.03</t>
  </si>
  <si>
    <t>ChAOS B16_2.04</t>
  </si>
  <si>
    <t>ChAOS B16_2.05</t>
  </si>
  <si>
    <t>ChAOS B16_2.06</t>
  </si>
  <si>
    <t>ChAOS B16_2.07</t>
  </si>
  <si>
    <t>ChAOS B16_2.08</t>
  </si>
  <si>
    <t>ChAOS B16_2.09</t>
  </si>
  <si>
    <t>ChAOS B16_2.10</t>
  </si>
  <si>
    <t>ChAOS B16_2.11</t>
  </si>
  <si>
    <t>ChAOS B16_2.12</t>
  </si>
  <si>
    <t>ChAOS B16_2.13</t>
  </si>
  <si>
    <t>ChAOS B16_2.14</t>
  </si>
  <si>
    <t>ChAOS B16_2.15</t>
  </si>
  <si>
    <t>ChAOS B16_2.16</t>
  </si>
  <si>
    <t>ChAOS B16_2.17</t>
  </si>
  <si>
    <t>ChAOS B16_2.18</t>
  </si>
  <si>
    <t>ChAOS B16_2.19</t>
  </si>
  <si>
    <t>ChAOS B16_2.20</t>
  </si>
  <si>
    <t>ChAOS B16_5.01</t>
  </si>
  <si>
    <t>B16 5</t>
  </si>
  <si>
    <t>ChAOS B16_5.02</t>
  </si>
  <si>
    <t>ChAOS B16_5.03</t>
  </si>
  <si>
    <t>ChAOS B16_5.04</t>
  </si>
  <si>
    <t>ChAOS B16_5.05</t>
  </si>
  <si>
    <t>ChAOS B16_5.06</t>
  </si>
  <si>
    <t>ChAOS B16_5.07</t>
  </si>
  <si>
    <t>ChAOS B16_5.08</t>
  </si>
  <si>
    <t>ChAOS B16_5.09</t>
  </si>
  <si>
    <t>ChAOS B17_1.01</t>
  </si>
  <si>
    <t>B17 1</t>
  </si>
  <si>
    <t>ChAOS B17_1.02</t>
  </si>
  <si>
    <t>ChAOS B17_1.03</t>
  </si>
  <si>
    <t>B17 2</t>
  </si>
  <si>
    <t>ChAOS B17_2.01</t>
  </si>
  <si>
    <t>ChAOS B17_2.02</t>
  </si>
  <si>
    <t>ChAOS B17_2.03</t>
  </si>
  <si>
    <t>ChAOS B17_2.04</t>
  </si>
  <si>
    <t>ChAOS B17_2.05</t>
  </si>
  <si>
    <t>ChAOS B17_2.06</t>
  </si>
  <si>
    <t>ChAOS B17_2.07</t>
  </si>
  <si>
    <t>ChAOS B17_2.08</t>
  </si>
  <si>
    <t>ChAOS B17_2.09</t>
  </si>
  <si>
    <t>ChAOS B17_2.10</t>
  </si>
  <si>
    <t>ChAOS B17_3.01</t>
  </si>
  <si>
    <t>B17 3</t>
  </si>
  <si>
    <t>ChAOS B17_3.02</t>
  </si>
  <si>
    <t>ChAOS B17_3.03</t>
  </si>
  <si>
    <t>ChAOS B17_3.04</t>
  </si>
  <si>
    <t>ChAOS B17_3.05</t>
  </si>
  <si>
    <t>ChAOS B17_3.06</t>
  </si>
  <si>
    <t>ChAOS B17_3.07</t>
  </si>
  <si>
    <t>ChAOS B17_3.08</t>
  </si>
  <si>
    <t>ChAOS B17_3.09</t>
  </si>
  <si>
    <t>ChAOS B17_3.10</t>
  </si>
  <si>
    <t>ChAOS B17_3.11</t>
  </si>
  <si>
    <t>ChAOS B17_3.12</t>
  </si>
  <si>
    <t>ChAOS B17_3.13</t>
  </si>
  <si>
    <t>ChAOS B17_3.14</t>
  </si>
  <si>
    <t>ChAOS B17_3.15</t>
  </si>
  <si>
    <t>ChAOS B17_3.16</t>
  </si>
  <si>
    <t>ChAOS B17_3.17</t>
  </si>
  <si>
    <t>ChAOS B17_3.18</t>
  </si>
  <si>
    <t>ChAOS B17_3.19</t>
  </si>
  <si>
    <t>ChAOS B17_3.20</t>
  </si>
  <si>
    <t>ChAOS B17_4.01</t>
  </si>
  <si>
    <t>B17 4</t>
  </si>
  <si>
    <t>ChAOS B17_4.02</t>
  </si>
  <si>
    <t>ChAOS B17_4.03</t>
  </si>
  <si>
    <t>ChAOS B17_4.04</t>
  </si>
  <si>
    <t>ChAOS B17_4.05</t>
  </si>
  <si>
    <t>ChAOS B17_4.06</t>
  </si>
  <si>
    <t>ChAOS B17_4.07</t>
  </si>
  <si>
    <t>ChAOS B17_4.08</t>
  </si>
  <si>
    <t>ChAOS B17_4.09</t>
  </si>
  <si>
    <t>ChAOS B17_4.10</t>
  </si>
  <si>
    <t>ChAOS B17_4.11</t>
  </si>
  <si>
    <t>ChAOS B17_4.12</t>
  </si>
  <si>
    <t>ChAOS B17_4.13</t>
  </si>
  <si>
    <t>ChAOS B17_4.14</t>
  </si>
  <si>
    <t>ChAOS B17_4.15</t>
  </si>
  <si>
    <t>ChAOS B17_4.16</t>
  </si>
  <si>
    <t>ChAOS B17_4.17</t>
  </si>
  <si>
    <t>ChAOS B17_4.18</t>
  </si>
  <si>
    <t>ChAOS B17_4.19</t>
  </si>
  <si>
    <t>ChAOS B17_4.20</t>
  </si>
  <si>
    <t>No. Individuals</t>
  </si>
  <si>
    <t>SP</t>
  </si>
  <si>
    <t>SC</t>
  </si>
  <si>
    <t>SS</t>
  </si>
  <si>
    <t>SM</t>
  </si>
  <si>
    <t>DC</t>
  </si>
  <si>
    <t>DV</t>
  </si>
  <si>
    <t>DS</t>
  </si>
  <si>
    <t>GC</t>
  </si>
  <si>
    <t>PS</t>
  </si>
  <si>
    <t>PC</t>
  </si>
  <si>
    <t>PM</t>
  </si>
  <si>
    <t>PL</t>
  </si>
  <si>
    <t>PA</t>
  </si>
  <si>
    <t>Mixed</t>
  </si>
  <si>
    <t xml:space="preserve">carbon </t>
  </si>
  <si>
    <t>SP dead</t>
  </si>
  <si>
    <t>SC dead</t>
  </si>
  <si>
    <t>DS dead</t>
  </si>
  <si>
    <t>other dead</t>
  </si>
  <si>
    <t>Total dead carbonate</t>
  </si>
  <si>
    <t>Total living C (per SUCS area)</t>
  </si>
  <si>
    <t>Total dead C (carbonate)</t>
  </si>
  <si>
    <r>
      <t>Total C (g per m</t>
    </r>
    <r>
      <rPr>
        <b/>
        <vertAlign val="superscript"/>
        <sz val="13"/>
        <color theme="1"/>
        <rFont val="Calibri"/>
        <family val="2"/>
        <scheme val="minor"/>
      </rPr>
      <t>2</t>
    </r>
    <r>
      <rPr>
        <b/>
        <sz val="13"/>
        <color theme="1"/>
        <rFont val="Calibri"/>
        <family val="2"/>
        <scheme val="minor"/>
      </rPr>
      <t>) or (t per km</t>
    </r>
    <r>
      <rPr>
        <b/>
        <vertAlign val="superscript"/>
        <sz val="13"/>
        <color theme="1"/>
        <rFont val="Calibri"/>
        <family val="2"/>
        <scheme val="minor"/>
      </rPr>
      <t>2</t>
    </r>
    <r>
      <rPr>
        <b/>
        <sz val="13"/>
        <color theme="1"/>
        <rFont val="Calibri"/>
        <family val="2"/>
        <scheme val="minor"/>
      </rPr>
      <t>)</t>
    </r>
  </si>
  <si>
    <r>
      <t>Sequestered C (g per m</t>
    </r>
    <r>
      <rPr>
        <b/>
        <vertAlign val="superscript"/>
        <sz val="13"/>
        <color rgb="FF660066"/>
        <rFont val="Calibri"/>
        <family val="2"/>
        <scheme val="minor"/>
      </rPr>
      <t>2</t>
    </r>
    <r>
      <rPr>
        <b/>
        <sz val="13"/>
        <color rgb="FF660066"/>
        <rFont val="Calibri"/>
        <family val="2"/>
        <scheme val="minor"/>
      </rPr>
      <t>) or (t per km</t>
    </r>
    <r>
      <rPr>
        <b/>
        <vertAlign val="superscript"/>
        <sz val="13"/>
        <color rgb="FF660066"/>
        <rFont val="Calibri"/>
        <family val="2"/>
        <scheme val="minor"/>
      </rPr>
      <t>2</t>
    </r>
    <r>
      <rPr>
        <b/>
        <sz val="13"/>
        <color rgb="FF660066"/>
        <rFont val="Calibri"/>
        <family val="2"/>
        <scheme val="minor"/>
      </rPr>
      <t>)</t>
    </r>
  </si>
  <si>
    <t>mean Total</t>
  </si>
  <si>
    <t>SD total</t>
  </si>
  <si>
    <t>mean sequestered</t>
  </si>
  <si>
    <t>SD sequestered</t>
  </si>
  <si>
    <t>B13</t>
  </si>
  <si>
    <t>ChAOS B17_5.01</t>
  </si>
  <si>
    <t>B17 5</t>
  </si>
  <si>
    <t>ChAOS B17_5.02</t>
  </si>
  <si>
    <t>ChAOS B17_5.03</t>
  </si>
  <si>
    <t>ChAOS B17_5.04</t>
  </si>
  <si>
    <t>ChAOS B17_5.05</t>
  </si>
  <si>
    <t>ChAOS B17_5.06</t>
  </si>
  <si>
    <t>ChAOS B17_5.07</t>
  </si>
  <si>
    <t>ChAOS B17_5.08</t>
  </si>
  <si>
    <t>ChAOS B17_5.09</t>
  </si>
  <si>
    <t>ChAOS B17_5.10</t>
  </si>
  <si>
    <t>ChAOS B17_5.11</t>
  </si>
  <si>
    <t>ChAOS B17_5.12</t>
  </si>
  <si>
    <t>ChAOS B17_5.13</t>
  </si>
  <si>
    <t>ChAOS B17_5.14</t>
  </si>
  <si>
    <t>ChAOS B17_5.15</t>
  </si>
  <si>
    <t>ChAOS B17_5.16</t>
  </si>
  <si>
    <t>ChAOS B17_5.17</t>
  </si>
  <si>
    <t>ChAOS B17_5.18</t>
  </si>
  <si>
    <t>ChAOS B17_5.19</t>
  </si>
  <si>
    <t>ChAOS B17_5.20</t>
  </si>
  <si>
    <t>Site</t>
  </si>
  <si>
    <t>Pie size (Mean no. functional groups)</t>
  </si>
  <si>
    <t>ST Dev</t>
  </si>
  <si>
    <t>Functional group type+</t>
  </si>
  <si>
    <t>Segment size (proportion of site dominated by functional group)</t>
  </si>
  <si>
    <t>no. functional groups</t>
  </si>
  <si>
    <t>no. suspension</t>
  </si>
  <si>
    <t>Total</t>
  </si>
  <si>
    <t>%suspension</t>
  </si>
  <si>
    <t>%primary consumers</t>
  </si>
  <si>
    <t>dominance</t>
  </si>
  <si>
    <t>B4</t>
  </si>
  <si>
    <t>B3</t>
  </si>
  <si>
    <t>B14</t>
  </si>
  <si>
    <t>B15</t>
  </si>
  <si>
    <t>B6</t>
  </si>
  <si>
    <t>B16</t>
  </si>
  <si>
    <t>B17</t>
  </si>
  <si>
    <t>B8</t>
  </si>
  <si>
    <t>B11</t>
  </si>
  <si>
    <t>B20</t>
  </si>
  <si>
    <t>B12</t>
  </si>
  <si>
    <t>B7 1</t>
  </si>
  <si>
    <t>B5 1</t>
  </si>
  <si>
    <t>B1 1</t>
  </si>
  <si>
    <t>density (Figure 4 lower)</t>
  </si>
  <si>
    <t>richness (Figure 4 Upper)</t>
  </si>
  <si>
    <t>Upper plot</t>
  </si>
  <si>
    <t>Column O</t>
  </si>
  <si>
    <t>No. functional groups</t>
  </si>
  <si>
    <t>column E</t>
  </si>
  <si>
    <t>columm E</t>
  </si>
  <si>
    <t>Lower plot</t>
  </si>
  <si>
    <t>Column P</t>
  </si>
  <si>
    <t>Data from 'Raw data' Tab</t>
  </si>
  <si>
    <t>Column BI</t>
  </si>
  <si>
    <t>Analysis by Functional Group</t>
  </si>
  <si>
    <t>Suspension pioneer</t>
  </si>
  <si>
    <t>Suspension climax</t>
  </si>
  <si>
    <t>Suspension sedentary</t>
  </si>
  <si>
    <t>Suspension mobile</t>
  </si>
  <si>
    <t>deposit crawler</t>
  </si>
  <si>
    <t>deposit vermifrom</t>
  </si>
  <si>
    <t>Deposit - burrowing</t>
  </si>
  <si>
    <t>Grazer</t>
  </si>
  <si>
    <t xml:space="preserve">sessile soft predator </t>
  </si>
  <si>
    <t>Sessile hard predator</t>
  </si>
  <si>
    <t>Errant soft predator</t>
  </si>
  <si>
    <t>Errant hard predator</t>
  </si>
  <si>
    <t>Arthropod predator</t>
  </si>
  <si>
    <t>Mixed strategy (eg ophiuroids)</t>
  </si>
  <si>
    <t>Fig. 1E (nMDS)  1m2</t>
  </si>
  <si>
    <t>Fig. 1E (nMDS)  0.5m</t>
  </si>
  <si>
    <t>Fig. 1D (nMDS)  0.25m</t>
  </si>
  <si>
    <t>Fig. 1A (nMDS)  0.25m</t>
  </si>
  <si>
    <t>Fig. 1B (nMDS)  0.5m</t>
  </si>
  <si>
    <t>Fig. 1C (nMDS) 1m2</t>
  </si>
  <si>
    <t xml:space="preserve"> </t>
  </si>
  <si>
    <t>id</t>
  </si>
  <si>
    <t>Data from Tab 'Carbon content' column CH</t>
  </si>
  <si>
    <t>Data from Tab 'Raw data' column P</t>
  </si>
  <si>
    <t>Column H</t>
  </si>
  <si>
    <t>Column J</t>
  </si>
  <si>
    <t>Fig 6 Upper is Column K vs Column I</t>
  </si>
  <si>
    <t>Fig 6 Lower is Column K vs Column J</t>
  </si>
  <si>
    <t>Carbon SD</t>
  </si>
  <si>
    <t>Lat S</t>
  </si>
  <si>
    <t>Lat N</t>
  </si>
  <si>
    <t>C = region (Arctic)</t>
  </si>
  <si>
    <t>D = site (B3=1,B13=2,B14=3,B15=4,B16=5,B17=6)</t>
  </si>
  <si>
    <t>E = Zoobenthic carbon stock (storage)</t>
  </si>
  <si>
    <t>H = region (Antarctic)</t>
  </si>
  <si>
    <t>I = site (SouthGeorgia=1,SouthOrkney=2Bellingshausen=3,Weddell=4,Amundsen=5)</t>
  </si>
  <si>
    <t>J = Zoobenthic carbon stock (storage)</t>
  </si>
  <si>
    <t>C-F Barents Sea data</t>
  </si>
  <si>
    <t>H-K = Antarctic data</t>
  </si>
  <si>
    <t>KEY</t>
  </si>
  <si>
    <t>C=Arctic latitude</t>
  </si>
  <si>
    <t>E=zoobenthic carbon SD</t>
  </si>
  <si>
    <t>D=zoobenthic carbon stock mean</t>
  </si>
  <si>
    <t>G=Antarctic carbon stock mean</t>
  </si>
  <si>
    <t>H=Antarctic Carbon SD</t>
  </si>
  <si>
    <t>B=site (Arctic)</t>
  </si>
  <si>
    <r>
      <t xml:space="preserve">F=Antarctic latitude (colours are </t>
    </r>
    <r>
      <rPr>
        <sz val="11"/>
        <color rgb="FFC00000"/>
        <rFont val="Calibri"/>
        <family val="2"/>
        <scheme val="minor"/>
      </rPr>
      <t>Deep red=South Georgia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Red = South Orkney</t>
    </r>
    <r>
      <rPr>
        <sz val="11"/>
        <color theme="1"/>
        <rFont val="Calibri"/>
        <family val="2"/>
        <scheme val="minor"/>
      </rPr>
      <t xml:space="preserve">, Black = Bellingshausen, </t>
    </r>
    <r>
      <rPr>
        <sz val="11"/>
        <color rgb="FF0070C0"/>
        <rFont val="Calibri"/>
        <family val="2"/>
        <scheme val="minor"/>
      </rPr>
      <t>Dark Blue = Weddell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B0F0"/>
        <rFont val="Calibri"/>
        <family val="2"/>
        <scheme val="minor"/>
      </rPr>
      <t>light blue = Amundsen</t>
    </r>
    <r>
      <rPr>
        <sz val="11"/>
        <color theme="1"/>
        <rFont val="Calibri"/>
        <family val="2"/>
        <scheme val="minor"/>
      </rPr>
      <t xml:space="preserve"> </t>
    </r>
  </si>
  <si>
    <t>NEAP</t>
  </si>
  <si>
    <t>SPRING</t>
  </si>
  <si>
    <t>Flow data from 'Raw data' tab</t>
  </si>
  <si>
    <t>Carbon data from 'Carbon content' Tab</t>
  </si>
  <si>
    <t>columns O-P are data means</t>
  </si>
  <si>
    <t>colum Q is (Carbon) standard deviation</t>
  </si>
  <si>
    <t>Column AG = stacked flow rates</t>
  </si>
  <si>
    <t>Column AH=stacked mean carbon values</t>
  </si>
  <si>
    <t>Fig 7</t>
  </si>
  <si>
    <t>Functional group key</t>
  </si>
  <si>
    <t>Pioneer suspension feeders</t>
  </si>
  <si>
    <t>Climax suspension feeders</t>
  </si>
  <si>
    <t>Sedentary suspension feeders</t>
  </si>
  <si>
    <t>Sessile suspension feeders</t>
  </si>
  <si>
    <t>Deposit feeding crawlers</t>
  </si>
  <si>
    <t>Deposit feeding worms</t>
  </si>
  <si>
    <t>Shelled deposit feeders</t>
  </si>
  <si>
    <t>Grazers</t>
  </si>
  <si>
    <t>Sessile soft bodied predators</t>
  </si>
  <si>
    <t>Mobile soft bodied predators</t>
  </si>
  <si>
    <t>Sessile hard bodied predators</t>
  </si>
  <si>
    <t>Mobile hard bodied predators</t>
  </si>
  <si>
    <t>Arthropod predators</t>
  </si>
  <si>
    <t>Flexible strategy (more than one of the above)</t>
  </si>
  <si>
    <t>Column</t>
  </si>
  <si>
    <t>C</t>
  </si>
  <si>
    <t>Image unique number</t>
  </si>
  <si>
    <t>D</t>
  </si>
  <si>
    <t>Time and date of sample</t>
  </si>
  <si>
    <t>E</t>
  </si>
  <si>
    <t>Event number on cruise JR17001</t>
  </si>
  <si>
    <t>F</t>
  </si>
  <si>
    <t>Site name</t>
  </si>
  <si>
    <t>G</t>
  </si>
  <si>
    <t>Latitude (decimal)</t>
  </si>
  <si>
    <t>H</t>
  </si>
  <si>
    <t>Longitude (decimal)</t>
  </si>
  <si>
    <t xml:space="preserve">I </t>
  </si>
  <si>
    <t>Depth (m) measured by A=EA600 instrument</t>
  </si>
  <si>
    <t>J</t>
  </si>
  <si>
    <t>Sea temperature from CTD measurement</t>
  </si>
  <si>
    <t>K</t>
  </si>
  <si>
    <t>Oxygen level from CTD measurement</t>
  </si>
  <si>
    <t>L</t>
  </si>
  <si>
    <t>Chlorophyll a from CTD measurement</t>
  </si>
  <si>
    <t>M</t>
  </si>
  <si>
    <t>Salinity (PPT) from CTD measurement</t>
  </si>
  <si>
    <t>N</t>
  </si>
  <si>
    <t>Current velocity (m per second)</t>
  </si>
  <si>
    <t>O</t>
  </si>
  <si>
    <t>Substrate type as below</t>
  </si>
  <si>
    <t>mud/Fine sand</t>
  </si>
  <si>
    <t>coarse sand</t>
  </si>
  <si>
    <t>fine pebbles</t>
  </si>
  <si>
    <t>coarse pebbles</t>
  </si>
  <si>
    <t>cobbles</t>
  </si>
  <si>
    <t>rocks</t>
  </si>
  <si>
    <t>large rocks</t>
  </si>
  <si>
    <t>boulder/bedrock</t>
  </si>
  <si>
    <t>biogenic</t>
  </si>
  <si>
    <t>P</t>
  </si>
  <si>
    <t>Rugosity as below</t>
  </si>
  <si>
    <t>smooth &lt;1mm</t>
  </si>
  <si>
    <t>1-10mm</t>
  </si>
  <si>
    <t>11-10mm</t>
  </si>
  <si>
    <t>21-30mm</t>
  </si>
  <si>
    <t>31-40mm</t>
  </si>
  <si>
    <t>41-50mm or greater</t>
  </si>
  <si>
    <t>Q</t>
  </si>
  <si>
    <t>Richness (total number of morphotypes)</t>
  </si>
  <si>
    <t>R</t>
  </si>
  <si>
    <t>Number of individuals</t>
  </si>
  <si>
    <t>S-BJ</t>
  </si>
  <si>
    <t>Morphotype occurrence by functional group</t>
  </si>
  <si>
    <t>F=BoxCox transformed data</t>
  </si>
  <si>
    <t>K=BoxCox transformed data</t>
  </si>
  <si>
    <t>Units</t>
  </si>
  <si>
    <t>degrees</t>
  </si>
  <si>
    <t>meters</t>
  </si>
  <si>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</si>
  <si>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PSU</t>
  </si>
  <si>
    <r>
      <t>m.s</t>
    </r>
    <r>
      <rPr>
        <vertAlign val="superscript"/>
        <sz val="11"/>
        <color theme="1"/>
        <rFont val="Calibri"/>
        <family val="2"/>
        <scheme val="minor"/>
      </rPr>
      <t>-1</t>
    </r>
  </si>
  <si>
    <t>relative scale</t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</si>
  <si>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mol.L</t>
    </r>
    <r>
      <rPr>
        <vertAlign val="superscript"/>
        <sz val="11"/>
        <color theme="1"/>
        <rFont val="Calibri"/>
        <family val="2"/>
        <scheme val="minor"/>
      </rPr>
      <t>-1</t>
    </r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</si>
  <si>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g.L</t>
    </r>
    <r>
      <rPr>
        <vertAlign val="superscript"/>
        <sz val="11"/>
        <color theme="1"/>
        <rFont val="Calibri"/>
        <family val="2"/>
        <scheme val="minor"/>
      </rPr>
      <t>-1</t>
    </r>
  </si>
  <si>
    <t>species</t>
  </si>
  <si>
    <r>
      <t>Individuals.m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</si>
  <si>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individuals per image</t>
  </si>
  <si>
    <t>functional groups per image</t>
  </si>
  <si>
    <t>individuals of functional group per image</t>
  </si>
  <si>
    <t xml:space="preserve"> Long</t>
  </si>
  <si>
    <t xml:space="preserve"> Lat</t>
  </si>
  <si>
    <t>units</t>
  </si>
  <si>
    <t>days sea ice per year</t>
  </si>
  <si>
    <t>Pioneer suspension feeders in individuals per image</t>
  </si>
  <si>
    <t>Climax suspension feedersin individuals per image</t>
  </si>
  <si>
    <t>Sedentary suspension feeders in individuals per image</t>
  </si>
  <si>
    <t>Sessile suspension feeders in individuals per image</t>
  </si>
  <si>
    <t>Deposit feeding crawlers in individuals per image</t>
  </si>
  <si>
    <t>Deposit feeding worms in individuals per image</t>
  </si>
  <si>
    <t>Shelled deposit feeders in individuals per image</t>
  </si>
  <si>
    <t>Grazers in individuals per image</t>
  </si>
  <si>
    <t>Sessile soft bodied predators in individuals per image</t>
  </si>
  <si>
    <t>Mobile soft bodied predators in individuals per image</t>
  </si>
  <si>
    <t>Sessile hard bodied predators in individuals per image</t>
  </si>
  <si>
    <t>Mobile hard bodied predators in individuals per image</t>
  </si>
  <si>
    <t>Arthropod predators in individuals per image</t>
  </si>
  <si>
    <t>Flexible strategy (more than one of the above) in individuals per image</t>
  </si>
  <si>
    <t xml:space="preserve"> Latitude (degrees)</t>
  </si>
  <si>
    <t>Carbon storage (g)</t>
  </si>
  <si>
    <r>
      <t>C (g.Ind</t>
    </r>
    <r>
      <rPr>
        <b/>
        <vertAlign val="superscript"/>
        <sz val="11"/>
        <color rgb="FF0070C0"/>
        <rFont val="Calibri"/>
        <family val="2"/>
        <scheme val="minor"/>
      </rPr>
      <t>-1)</t>
    </r>
    <r>
      <rPr>
        <b/>
        <sz val="11"/>
        <color rgb="FF0070C0"/>
        <rFont val="Calibri"/>
        <family val="2"/>
        <scheme val="minor"/>
      </rPr>
      <t xml:space="preserve"> </t>
    </r>
  </si>
  <si>
    <r>
      <t>density (ind.m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</si>
  <si>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columns E,G,I,K &amp; M are flow raw data (m.s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</si>
  <si>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g C</t>
  </si>
  <si>
    <r>
      <t>columns F,H,J,L,N are raw carbon data (g C.m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</si>
  <si>
    <r>
      <t>carbon mean g.m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 xml:space="preserve"> = t.km</t>
    </r>
    <r>
      <rPr>
        <vertAlign val="superscript"/>
        <sz val="11"/>
        <color theme="1"/>
        <rFont val="Calibri"/>
        <family val="2"/>
        <scheme val="minor"/>
      </rPr>
      <t>-2</t>
    </r>
  </si>
  <si>
    <t>carbon mean g.m-2 = t.km-2</t>
  </si>
  <si>
    <t>Pole</t>
  </si>
  <si>
    <r>
      <t>Zoobenthic C g.m</t>
    </r>
    <r>
      <rPr>
        <vertAlign val="superscript"/>
        <sz val="11"/>
        <color theme="1"/>
        <rFont val="Calibri"/>
        <family val="2"/>
        <scheme val="minor"/>
      </rPr>
      <t>-2</t>
    </r>
  </si>
  <si>
    <t>Box Cox transformed data from column E</t>
  </si>
  <si>
    <t>Box Cox transformed data from column J</t>
  </si>
  <si>
    <t>Tide type</t>
  </si>
  <si>
    <t>flow raw data (m.s-1)</t>
  </si>
  <si>
    <t>carbon data (g C.m-2)</t>
  </si>
  <si>
    <t>Mean flow raw data (m.s-1)</t>
  </si>
  <si>
    <t>Mean carbon data (g C.m-2)</t>
  </si>
  <si>
    <t>SD carbon (g C.m-2)</t>
  </si>
  <si>
    <t>SPRING TIDE</t>
  </si>
  <si>
    <t>NEAP TIDE</t>
  </si>
  <si>
    <t>columns AC-AD are data means</t>
  </si>
  <si>
    <t>colum AE is (Carbon) standard deviation</t>
  </si>
  <si>
    <r>
      <t>columns S,U,W,Y &amp; AA are flow raw data (m.s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</si>
  <si>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columns T,V,X,Z,AB are raw carbon data (g C.m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)</t>
    </r>
  </si>
  <si>
    <t>density (Figure 4 b) ind.m-2</t>
  </si>
  <si>
    <t>no. functional groups (Fig 4a)</t>
  </si>
  <si>
    <t>number of morphotypes.m-2 (Figure 4 a)</t>
  </si>
  <si>
    <t>site</t>
  </si>
  <si>
    <t>Key</t>
  </si>
  <si>
    <t>numbers of morphotypes by functional group per 0.25m2</t>
  </si>
  <si>
    <t>numbers of morphotypes by functional group per 0.5m2</t>
  </si>
  <si>
    <t>numbers of morphotypes by functional group per m2</t>
  </si>
  <si>
    <t>numbers of functional group per 0.5m2</t>
  </si>
  <si>
    <t>numbers of functional group per 0.25m2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</si>
</sst>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660066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3"/>
      <color theme="1"/>
      <name val="Calibri"/>
      <family val="2"/>
      <scheme val="minor"/>
    </font>
    <font>
      <sz val="13"/>
      <color rgb="FF660066"/>
      <name val="Calibri"/>
      <family val="2"/>
      <scheme val="minor"/>
    </font>
    <font>
      <b/>
      <sz val="13"/>
      <color rgb="FF660066"/>
      <name val="Calibri"/>
      <family val="2"/>
      <scheme val="minor"/>
    </font>
    <font>
      <b/>
      <vertAlign val="superscript"/>
      <sz val="13"/>
      <color rgb="FF660066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rgb="FF0070C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EADF"/>
        <bgColor indexed="64"/>
      </patternFill>
    </fill>
    <fill>
      <patternFill patternType="solid">
        <fgColor rgb="FFFBDDCD"/>
        <bgColor indexed="64"/>
      </patternFill>
    </fill>
    <fill>
      <patternFill patternType="solid">
        <fgColor rgb="FFF8C1A2"/>
        <bgColor indexed="64"/>
      </patternFill>
    </fill>
    <fill>
      <patternFill patternType="solid">
        <fgColor rgb="FFF3915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F89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751CB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0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0" borderId="0" xfId="0" applyFont="1"/>
    <xf numFmtId="0" fontId="5" fillId="0" borderId="0" xfId="0" applyFont="1" applyAlignment="1">
      <alignment textRotation="90"/>
    </xf>
    <xf numFmtId="0" fontId="0" fillId="0" borderId="0" xfId="0" applyAlignment="1">
      <alignment textRotation="90"/>
    </xf>
    <xf numFmtId="0" fontId="6" fillId="0" borderId="0" xfId="0" applyFont="1" applyBorder="1" applyAlignment="1">
      <alignment textRotation="90"/>
    </xf>
    <xf numFmtId="0" fontId="7" fillId="0" borderId="0" xfId="0" applyFont="1" applyAlignment="1">
      <alignment textRotation="90"/>
    </xf>
    <xf numFmtId="0" fontId="8" fillId="0" borderId="0" xfId="0" applyFont="1" applyAlignment="1">
      <alignment textRotation="90"/>
    </xf>
    <xf numFmtId="0" fontId="9" fillId="0" borderId="0" xfId="0" applyFont="1" applyAlignment="1">
      <alignment textRotation="90"/>
    </xf>
    <xf numFmtId="0" fontId="10" fillId="0" borderId="0" xfId="0" applyFont="1" applyAlignment="1">
      <alignment textRotation="90"/>
    </xf>
    <xf numFmtId="0" fontId="0" fillId="0" borderId="1" xfId="0" applyBorder="1" applyAlignment="1">
      <alignment textRotation="90"/>
    </xf>
    <xf numFmtId="0" fontId="0" fillId="3" borderId="1" xfId="0" applyFont="1" applyFill="1" applyBorder="1" applyAlignment="1">
      <alignment textRotation="90"/>
    </xf>
    <xf numFmtId="0" fontId="0" fillId="3" borderId="0" xfId="0" applyFill="1" applyAlignment="1">
      <alignment textRotation="90"/>
    </xf>
    <xf numFmtId="0" fontId="0" fillId="4" borderId="0" xfId="0" applyFill="1" applyAlignment="1">
      <alignment textRotation="90"/>
    </xf>
    <xf numFmtId="0" fontId="0" fillId="4" borderId="0" xfId="0" applyFill="1" applyBorder="1" applyAlignment="1">
      <alignment textRotation="90"/>
    </xf>
    <xf numFmtId="0" fontId="0" fillId="5" borderId="0" xfId="0" applyFill="1" applyAlignment="1">
      <alignment textRotation="90"/>
    </xf>
    <xf numFmtId="0" fontId="0" fillId="5" borderId="0" xfId="0" applyFill="1" applyBorder="1" applyAlignment="1">
      <alignment textRotation="90"/>
    </xf>
    <xf numFmtId="0" fontId="0" fillId="6" borderId="0" xfId="0" applyFill="1" applyBorder="1" applyAlignment="1">
      <alignment textRotation="90"/>
    </xf>
    <xf numFmtId="0" fontId="0" fillId="6" borderId="0" xfId="0" applyFill="1" applyAlignment="1">
      <alignment textRotation="90"/>
    </xf>
    <xf numFmtId="0" fontId="0" fillId="7" borderId="0" xfId="0" applyFill="1" applyAlignment="1">
      <alignment textRotation="90"/>
    </xf>
    <xf numFmtId="0" fontId="0" fillId="8" borderId="0" xfId="0" applyFill="1" applyAlignment="1">
      <alignment textRotation="90"/>
    </xf>
    <xf numFmtId="0" fontId="0" fillId="9" borderId="0" xfId="0" applyFill="1" applyBorder="1" applyAlignment="1">
      <alignment textRotation="90"/>
    </xf>
    <xf numFmtId="0" fontId="0" fillId="10" borderId="0" xfId="0" applyFill="1" applyBorder="1" applyAlignment="1">
      <alignment textRotation="90"/>
    </xf>
    <xf numFmtId="0" fontId="0" fillId="10" borderId="0" xfId="0" applyFill="1" applyAlignment="1">
      <alignment textRotation="90"/>
    </xf>
    <xf numFmtId="0" fontId="0" fillId="11" borderId="0" xfId="0" applyFill="1" applyBorder="1" applyAlignment="1">
      <alignment textRotation="90"/>
    </xf>
    <xf numFmtId="0" fontId="0" fillId="11" borderId="0" xfId="0" applyFill="1" applyAlignment="1">
      <alignment textRotation="90"/>
    </xf>
    <xf numFmtId="0" fontId="0" fillId="12" borderId="0" xfId="0" applyFill="1" applyAlignment="1">
      <alignment textRotation="90"/>
    </xf>
    <xf numFmtId="0" fontId="0" fillId="13" borderId="0" xfId="0" applyFill="1" applyAlignment="1">
      <alignment textRotation="90"/>
    </xf>
    <xf numFmtId="0" fontId="0" fillId="14" borderId="0" xfId="0" applyFill="1" applyAlignment="1">
      <alignment textRotation="90"/>
    </xf>
    <xf numFmtId="0" fontId="0" fillId="15" borderId="0" xfId="0" applyFill="1" applyAlignment="1">
      <alignment textRotation="90"/>
    </xf>
    <xf numFmtId="0" fontId="2" fillId="0" borderId="0" xfId="0" applyFont="1" applyFill="1" applyBorder="1" applyAlignment="1">
      <alignment textRotation="90"/>
    </xf>
    <xf numFmtId="0" fontId="2" fillId="16" borderId="0" xfId="0" applyFont="1" applyFill="1" applyBorder="1" applyAlignment="1">
      <alignment textRotation="90"/>
    </xf>
    <xf numFmtId="0" fontId="0" fillId="0" borderId="1" xfId="0" applyBorder="1"/>
    <xf numFmtId="0" fontId="0" fillId="2" borderId="0" xfId="0" applyFill="1" applyBorder="1"/>
    <xf numFmtId="22" fontId="4" fillId="2" borderId="0" xfId="0" applyNumberFormat="1" applyFont="1" applyFill="1"/>
    <xf numFmtId="0" fontId="0" fillId="0" borderId="0" xfId="0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3" borderId="1" xfId="0" applyFont="1" applyFill="1" applyBorder="1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0" fillId="5" borderId="0" xfId="0" applyFill="1"/>
    <xf numFmtId="0" fontId="0" fillId="5" borderId="0" xfId="0" applyFill="1" applyBorder="1"/>
    <xf numFmtId="0" fontId="0" fillId="6" borderId="0" xfId="0" applyFill="1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 applyBorder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0" borderId="0" xfId="0" applyBorder="1"/>
    <xf numFmtId="0" fontId="9" fillId="0" borderId="0" xfId="0" applyFont="1" applyBorder="1"/>
    <xf numFmtId="0" fontId="0" fillId="16" borderId="0" xfId="0" applyFill="1"/>
    <xf numFmtId="0" fontId="2" fillId="0" borderId="0" xfId="0" applyFont="1"/>
    <xf numFmtId="0" fontId="0" fillId="0" borderId="2" xfId="0" applyBorder="1"/>
    <xf numFmtId="0" fontId="0" fillId="3" borderId="3" xfId="0" applyFont="1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0" fillId="11" borderId="2" xfId="0" applyFill="1" applyBorder="1"/>
    <xf numFmtId="0" fontId="0" fillId="12" borderId="2" xfId="0" applyFill="1" applyBorder="1"/>
    <xf numFmtId="0" fontId="0" fillId="13" borderId="2" xfId="0" applyFill="1" applyBorder="1"/>
    <xf numFmtId="0" fontId="0" fillId="14" borderId="2" xfId="0" applyFill="1" applyBorder="1"/>
    <xf numFmtId="0" fontId="0" fillId="15" borderId="2" xfId="0" applyFill="1" applyBorder="1"/>
    <xf numFmtId="0" fontId="0" fillId="0" borderId="3" xfId="0" applyBorder="1"/>
    <xf numFmtId="0" fontId="9" fillId="0" borderId="2" xfId="0" applyFont="1" applyBorder="1"/>
    <xf numFmtId="0" fontId="0" fillId="16" borderId="2" xfId="0" applyFill="1" applyBorder="1"/>
    <xf numFmtId="0" fontId="2" fillId="0" borderId="2" xfId="0" applyFont="1" applyBorder="1"/>
    <xf numFmtId="0" fontId="0" fillId="2" borderId="2" xfId="0" applyFill="1" applyBorder="1"/>
    <xf numFmtId="0" fontId="0" fillId="2" borderId="4" xfId="0" applyFill="1" applyBorder="1"/>
    <xf numFmtId="22" fontId="4" fillId="2" borderId="4" xfId="0" applyNumberFormat="1" applyFont="1" applyFill="1" applyBorder="1"/>
    <xf numFmtId="0" fontId="0" fillId="0" borderId="4" xfId="0" applyFill="1" applyBorder="1"/>
    <xf numFmtId="0" fontId="0" fillId="0" borderId="4" xfId="0" applyBorder="1"/>
    <xf numFmtId="0" fontId="6" fillId="0" borderId="4" xfId="0" applyFont="1" applyBorder="1"/>
    <xf numFmtId="0" fontId="7" fillId="0" borderId="4" xfId="0" applyFont="1" applyBorder="1"/>
    <xf numFmtId="0" fontId="8" fillId="0" borderId="4" xfId="0" applyFont="1" applyBorder="1"/>
    <xf numFmtId="0" fontId="9" fillId="0" borderId="4" xfId="0" applyFont="1" applyBorder="1"/>
    <xf numFmtId="0" fontId="0" fillId="0" borderId="5" xfId="0" applyBorder="1"/>
    <xf numFmtId="0" fontId="0" fillId="3" borderId="5" xfId="0" applyFont="1" applyFill="1" applyBorder="1"/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0" fontId="0" fillId="8" borderId="4" xfId="0" applyFill="1" applyBorder="1"/>
    <xf numFmtId="0" fontId="0" fillId="9" borderId="4" xfId="0" applyFill="1" applyBorder="1"/>
    <xf numFmtId="0" fontId="0" fillId="10" borderId="4" xfId="0" applyFill="1" applyBorder="1"/>
    <xf numFmtId="0" fontId="0" fillId="11" borderId="4" xfId="0" applyFill="1" applyBorder="1"/>
    <xf numFmtId="0" fontId="0" fillId="12" borderId="4" xfId="0" applyFill="1" applyBorder="1"/>
    <xf numFmtId="0" fontId="0" fillId="13" borderId="4" xfId="0" applyFill="1" applyBorder="1"/>
    <xf numFmtId="0" fontId="0" fillId="14" borderId="4" xfId="0" applyFill="1" applyBorder="1"/>
    <xf numFmtId="0" fontId="0" fillId="15" borderId="4" xfId="0" applyFill="1" applyBorder="1"/>
    <xf numFmtId="0" fontId="0" fillId="16" borderId="4" xfId="0" applyFill="1" applyBorder="1"/>
    <xf numFmtId="0" fontId="2" fillId="0" borderId="4" xfId="0" applyFont="1" applyBorder="1"/>
    <xf numFmtId="0" fontId="0" fillId="3" borderId="0" xfId="0" applyFont="1" applyFill="1" applyBorder="1"/>
    <xf numFmtId="0" fontId="9" fillId="0" borderId="0" xfId="0" applyFont="1" applyFill="1" applyBorder="1"/>
    <xf numFmtId="0" fontId="6" fillId="0" borderId="0" xfId="0" applyFont="1" applyBorder="1"/>
    <xf numFmtId="0" fontId="0" fillId="3" borderId="0" xfId="0" applyFill="1" applyBorder="1"/>
    <xf numFmtId="0" fontId="0" fillId="7" borderId="0" xfId="0" applyFill="1" applyBorder="1"/>
    <xf numFmtId="0" fontId="0" fillId="8" borderId="0" xfId="0" applyFill="1" applyBorder="1"/>
    <xf numFmtId="0" fontId="0" fillId="9" borderId="0" xfId="0" applyFill="1" applyBorder="1"/>
    <xf numFmtId="0" fontId="0" fillId="11" borderId="0" xfId="0" applyFill="1" applyBorder="1"/>
    <xf numFmtId="0" fontId="0" fillId="12" borderId="0" xfId="0" applyFill="1" applyBorder="1"/>
    <xf numFmtId="0" fontId="0" fillId="13" borderId="0" xfId="0" applyFill="1" applyBorder="1"/>
    <xf numFmtId="0" fontId="0" fillId="14" borderId="0" xfId="0" applyFill="1" applyBorder="1"/>
    <xf numFmtId="0" fontId="0" fillId="15" borderId="0" xfId="0" applyFill="1" applyBorder="1"/>
    <xf numFmtId="0" fontId="0" fillId="16" borderId="0" xfId="0" applyFill="1" applyBorder="1"/>
    <xf numFmtId="0" fontId="2" fillId="0" borderId="0" xfId="0" applyFont="1" applyBorder="1"/>
    <xf numFmtId="22" fontId="4" fillId="2" borderId="2" xfId="0" applyNumberFormat="1" applyFont="1" applyFill="1" applyBorder="1"/>
    <xf numFmtId="0" fontId="6" fillId="0" borderId="2" xfId="0" applyFont="1" applyBorder="1"/>
    <xf numFmtId="0" fontId="0" fillId="3" borderId="4" xfId="0" applyFont="1" applyFill="1" applyBorder="1"/>
    <xf numFmtId="0" fontId="9" fillId="0" borderId="4" xfId="0" applyFont="1" applyFill="1" applyBorder="1"/>
    <xf numFmtId="0" fontId="0" fillId="17" borderId="0" xfId="0" applyFill="1" applyBorder="1"/>
    <xf numFmtId="0" fontId="0" fillId="3" borderId="2" xfId="0" applyFont="1" applyFill="1" applyBorder="1"/>
    <xf numFmtId="0" fontId="0" fillId="17" borderId="2" xfId="0" applyFill="1" applyBorder="1"/>
    <xf numFmtId="22" fontId="4" fillId="2" borderId="0" xfId="0" applyNumberFormat="1" applyFont="1" applyFill="1" applyBorder="1"/>
    <xf numFmtId="0" fontId="0" fillId="2" borderId="6" xfId="0" applyFill="1" applyBorder="1"/>
    <xf numFmtId="22" fontId="4" fillId="2" borderId="6" xfId="0" applyNumberFormat="1" applyFont="1" applyFill="1" applyBorder="1"/>
    <xf numFmtId="0" fontId="0" fillId="0" borderId="6" xfId="0" applyBorder="1"/>
    <xf numFmtId="0" fontId="6" fillId="0" borderId="6" xfId="0" applyFont="1" applyBorder="1"/>
    <xf numFmtId="0" fontId="0" fillId="0" borderId="7" xfId="0" applyBorder="1"/>
    <xf numFmtId="0" fontId="0" fillId="3" borderId="6" xfId="0" applyFont="1" applyFill="1" applyBorder="1"/>
    <xf numFmtId="0" fontId="0" fillId="3" borderId="6" xfId="0" applyFill="1" applyBorder="1"/>
    <xf numFmtId="0" fontId="0" fillId="4" borderId="6" xfId="0" applyFill="1" applyBorder="1"/>
    <xf numFmtId="0" fontId="0" fillId="5" borderId="6" xfId="0" applyFill="1" applyBorder="1"/>
    <xf numFmtId="0" fontId="0" fillId="7" borderId="6" xfId="0" applyFill="1" applyBorder="1"/>
    <xf numFmtId="0" fontId="0" fillId="8" borderId="6" xfId="0" applyFill="1" applyBorder="1"/>
    <xf numFmtId="0" fontId="0" fillId="9" borderId="6" xfId="0" applyFill="1" applyBorder="1"/>
    <xf numFmtId="0" fontId="0" fillId="10" borderId="6" xfId="0" applyFill="1" applyBorder="1"/>
    <xf numFmtId="0" fontId="0" fillId="11" borderId="6" xfId="0" applyFill="1" applyBorder="1"/>
    <xf numFmtId="0" fontId="0" fillId="12" borderId="6" xfId="0" applyFill="1" applyBorder="1"/>
    <xf numFmtId="0" fontId="0" fillId="13" borderId="6" xfId="0" applyFill="1" applyBorder="1"/>
    <xf numFmtId="0" fontId="0" fillId="14" borderId="6" xfId="0" applyFill="1" applyBorder="1"/>
    <xf numFmtId="0" fontId="0" fillId="15" borderId="6" xfId="0" applyFill="1" applyBorder="1"/>
    <xf numFmtId="0" fontId="9" fillId="0" borderId="6" xfId="0" applyFont="1" applyBorder="1"/>
    <xf numFmtId="0" fontId="0" fillId="16" borderId="6" xfId="0" applyFill="1" applyBorder="1"/>
    <xf numFmtId="0" fontId="2" fillId="0" borderId="6" xfId="0" applyFont="1" applyBorder="1"/>
    <xf numFmtId="0" fontId="0" fillId="0" borderId="2" xfId="0" applyFill="1" applyBorder="1"/>
    <xf numFmtId="0" fontId="0" fillId="0" borderId="8" xfId="0" applyBorder="1"/>
    <xf numFmtId="0" fontId="0" fillId="0" borderId="9" xfId="0" applyFill="1" applyBorder="1"/>
    <xf numFmtId="0" fontId="0" fillId="2" borderId="10" xfId="0" applyFill="1" applyBorder="1"/>
    <xf numFmtId="22" fontId="4" fillId="2" borderId="10" xfId="0" applyNumberFormat="1" applyFont="1" applyFill="1" applyBorder="1"/>
    <xf numFmtId="0" fontId="0" fillId="0" borderId="10" xfId="0" applyBorder="1"/>
    <xf numFmtId="0" fontId="6" fillId="0" borderId="10" xfId="0" applyFont="1" applyBorder="1"/>
    <xf numFmtId="0" fontId="0" fillId="0" borderId="11" xfId="0" applyBorder="1"/>
    <xf numFmtId="0" fontId="0" fillId="0" borderId="12" xfId="0" applyBorder="1"/>
    <xf numFmtId="0" fontId="0" fillId="3" borderId="12" xfId="0" applyFont="1" applyFill="1" applyBorder="1"/>
    <xf numFmtId="0" fontId="0" fillId="3" borderId="10" xfId="0" applyFill="1" applyBorder="1"/>
    <xf numFmtId="0" fontId="0" fillId="4" borderId="10" xfId="0" applyFill="1" applyBorder="1"/>
    <xf numFmtId="0" fontId="0" fillId="5" borderId="10" xfId="0" applyFill="1" applyBorder="1"/>
    <xf numFmtId="0" fontId="0" fillId="6" borderId="10" xfId="0" applyFill="1" applyBorder="1"/>
    <xf numFmtId="0" fontId="0" fillId="7" borderId="10" xfId="0" applyFill="1" applyBorder="1"/>
    <xf numFmtId="0" fontId="0" fillId="8" borderId="10" xfId="0" applyFill="1" applyBorder="1"/>
    <xf numFmtId="0" fontId="0" fillId="9" borderId="10" xfId="0" applyFill="1" applyBorder="1"/>
    <xf numFmtId="0" fontId="0" fillId="10" borderId="10" xfId="0" applyFill="1" applyBorder="1"/>
    <xf numFmtId="0" fontId="0" fillId="11" borderId="10" xfId="0" applyFill="1" applyBorder="1"/>
    <xf numFmtId="0" fontId="0" fillId="12" borderId="10" xfId="0" applyFill="1" applyBorder="1"/>
    <xf numFmtId="0" fontId="0" fillId="13" borderId="10" xfId="0" applyFill="1" applyBorder="1"/>
    <xf numFmtId="0" fontId="0" fillId="14" borderId="10" xfId="0" applyFill="1" applyBorder="1"/>
    <xf numFmtId="0" fontId="0" fillId="15" borderId="10" xfId="0" applyFill="1" applyBorder="1"/>
    <xf numFmtId="0" fontId="9" fillId="0" borderId="10" xfId="0" applyFont="1" applyBorder="1"/>
    <xf numFmtId="0" fontId="0" fillId="16" borderId="10" xfId="0" applyFill="1" applyBorder="1"/>
    <xf numFmtId="0" fontId="2" fillId="0" borderId="10" xfId="0" applyFont="1" applyBorder="1"/>
    <xf numFmtId="0" fontId="7" fillId="0" borderId="13" xfId="0" applyFont="1" applyBorder="1"/>
    <xf numFmtId="0" fontId="8" fillId="0" borderId="13" xfId="0" applyFont="1" applyBorder="1"/>
    <xf numFmtId="0" fontId="9" fillId="0" borderId="13" xfId="0" applyFont="1" applyBorder="1"/>
    <xf numFmtId="0" fontId="10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0" fillId="0" borderId="10" xfId="0" applyFill="1" applyBorder="1"/>
    <xf numFmtId="0" fontId="9" fillId="18" borderId="0" xfId="0" applyFont="1" applyFill="1" applyBorder="1"/>
    <xf numFmtId="0" fontId="9" fillId="4" borderId="0" xfId="0" applyFont="1" applyFill="1" applyBorder="1"/>
    <xf numFmtId="0" fontId="9" fillId="5" borderId="0" xfId="0" applyFont="1" applyFill="1" applyBorder="1"/>
    <xf numFmtId="0" fontId="9" fillId="19" borderId="0" xfId="0" applyFont="1" applyFill="1" applyBorder="1"/>
    <xf numFmtId="0" fontId="9" fillId="20" borderId="0" xfId="0" applyFont="1" applyFill="1" applyBorder="1"/>
    <xf numFmtId="0" fontId="9" fillId="8" borderId="0" xfId="0" applyFont="1" applyFill="1" applyBorder="1"/>
    <xf numFmtId="0" fontId="9" fillId="9" borderId="0" xfId="0" applyFont="1" applyFill="1" applyBorder="1"/>
    <xf numFmtId="0" fontId="9" fillId="10" borderId="0" xfId="0" applyFont="1" applyFill="1" applyBorder="1"/>
    <xf numFmtId="0" fontId="9" fillId="21" borderId="0" xfId="0" applyFont="1" applyFill="1" applyBorder="1"/>
    <xf numFmtId="0" fontId="9" fillId="22" borderId="0" xfId="0" applyFont="1" applyFill="1" applyBorder="1"/>
    <xf numFmtId="0" fontId="9" fillId="23" borderId="0" xfId="0" applyFont="1" applyFill="1" applyBorder="1"/>
    <xf numFmtId="0" fontId="9" fillId="14" borderId="0" xfId="0" applyFont="1" applyFill="1" applyBorder="1"/>
    <xf numFmtId="0" fontId="9" fillId="15" borderId="0" xfId="0" applyFont="1" applyFill="1" applyBorder="1"/>
    <xf numFmtId="0" fontId="9" fillId="0" borderId="14" xfId="0" applyFont="1" applyFill="1" applyBorder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2" fillId="17" borderId="0" xfId="0" applyFont="1" applyFill="1"/>
    <xf numFmtId="0" fontId="12" fillId="0" borderId="0" xfId="0" applyFont="1" applyFill="1"/>
    <xf numFmtId="0" fontId="0" fillId="18" borderId="0" xfId="0" applyFill="1"/>
    <xf numFmtId="0" fontId="0" fillId="19" borderId="0" xfId="0" applyFill="1"/>
    <xf numFmtId="0" fontId="9" fillId="0" borderId="15" xfId="0" applyFont="1" applyFill="1" applyBorder="1"/>
    <xf numFmtId="0" fontId="12" fillId="17" borderId="4" xfId="0" applyFont="1" applyFill="1" applyBorder="1"/>
    <xf numFmtId="0" fontId="12" fillId="0" borderId="4" xfId="0" applyFont="1" applyFill="1" applyBorder="1"/>
    <xf numFmtId="0" fontId="9" fillId="18" borderId="4" xfId="0" applyFont="1" applyFill="1" applyBorder="1"/>
    <xf numFmtId="0" fontId="9" fillId="4" borderId="4" xfId="0" applyFont="1" applyFill="1" applyBorder="1"/>
    <xf numFmtId="0" fontId="9" fillId="5" borderId="4" xfId="0" applyFont="1" applyFill="1" applyBorder="1"/>
    <xf numFmtId="0" fontId="9" fillId="19" borderId="4" xfId="0" applyFont="1" applyFill="1" applyBorder="1"/>
    <xf numFmtId="0" fontId="9" fillId="20" borderId="4" xfId="0" applyFont="1" applyFill="1" applyBorder="1"/>
    <xf numFmtId="0" fontId="9" fillId="8" borderId="4" xfId="0" applyFont="1" applyFill="1" applyBorder="1"/>
    <xf numFmtId="0" fontId="9" fillId="9" borderId="4" xfId="0" applyFont="1" applyFill="1" applyBorder="1"/>
    <xf numFmtId="0" fontId="9" fillId="10" borderId="4" xfId="0" applyFont="1" applyFill="1" applyBorder="1"/>
    <xf numFmtId="0" fontId="9" fillId="21" borderId="4" xfId="0" applyFont="1" applyFill="1" applyBorder="1"/>
    <xf numFmtId="0" fontId="9" fillId="22" borderId="4" xfId="0" applyFont="1" applyFill="1" applyBorder="1"/>
    <xf numFmtId="0" fontId="9" fillId="23" borderId="4" xfId="0" applyFont="1" applyFill="1" applyBorder="1"/>
    <xf numFmtId="0" fontId="9" fillId="14" borderId="4" xfId="0" applyFont="1" applyFill="1" applyBorder="1"/>
    <xf numFmtId="0" fontId="9" fillId="15" borderId="4" xfId="0" applyFont="1" applyFill="1" applyBorder="1"/>
    <xf numFmtId="0" fontId="9" fillId="0" borderId="16" xfId="0" applyFont="1" applyFill="1" applyBorder="1"/>
    <xf numFmtId="0" fontId="11" fillId="0" borderId="4" xfId="0" applyFont="1" applyBorder="1"/>
    <xf numFmtId="0" fontId="0" fillId="18" borderId="4" xfId="0" applyFill="1" applyBorder="1"/>
    <xf numFmtId="0" fontId="0" fillId="19" borderId="4" xfId="0" applyFill="1" applyBorder="1"/>
    <xf numFmtId="0" fontId="2" fillId="0" borderId="0" xfId="0" applyFont="1" applyAlignment="1">
      <alignment textRotation="90"/>
    </xf>
    <xf numFmtId="0" fontId="0" fillId="18" borderId="1" xfId="0" applyFill="1" applyBorder="1" applyAlignment="1">
      <alignment textRotation="90"/>
    </xf>
    <xf numFmtId="0" fontId="0" fillId="24" borderId="0" xfId="0" applyFill="1" applyAlignment="1">
      <alignment textRotation="90"/>
    </xf>
    <xf numFmtId="0" fontId="0" fillId="25" borderId="0" xfId="0" applyFill="1" applyAlignment="1">
      <alignment textRotation="90"/>
    </xf>
    <xf numFmtId="0" fontId="0" fillId="21" borderId="0" xfId="0" applyFill="1" applyAlignment="1">
      <alignment textRotation="90"/>
    </xf>
    <xf numFmtId="0" fontId="0" fillId="9" borderId="0" xfId="0" applyFill="1" applyAlignment="1">
      <alignment textRotation="90"/>
    </xf>
    <xf numFmtId="0" fontId="0" fillId="22" borderId="0" xfId="0" applyFill="1" applyAlignment="1">
      <alignment textRotation="90"/>
    </xf>
    <xf numFmtId="0" fontId="0" fillId="23" borderId="0" xfId="0" applyFill="1" applyAlignment="1">
      <alignment textRotation="90"/>
    </xf>
    <xf numFmtId="0" fontId="0" fillId="26" borderId="0" xfId="0" applyFill="1" applyAlignment="1">
      <alignment textRotation="90"/>
    </xf>
    <xf numFmtId="0" fontId="0" fillId="0" borderId="0" xfId="0" applyFont="1" applyFill="1" applyAlignment="1">
      <alignment textRotation="90"/>
    </xf>
    <xf numFmtId="0" fontId="13" fillId="0" borderId="0" xfId="0" applyFont="1" applyAlignment="1">
      <alignment textRotation="90"/>
    </xf>
    <xf numFmtId="0" fontId="0" fillId="19" borderId="0" xfId="0" applyFill="1" applyAlignment="1">
      <alignment textRotation="90"/>
    </xf>
    <xf numFmtId="0" fontId="0" fillId="20" borderId="0" xfId="0" applyFill="1" applyAlignment="1">
      <alignment textRotation="90"/>
    </xf>
    <xf numFmtId="0" fontId="0" fillId="0" borderId="14" xfId="0" applyFont="1" applyFill="1" applyBorder="1" applyAlignment="1">
      <alignment textRotation="90"/>
    </xf>
    <xf numFmtId="0" fontId="14" fillId="0" borderId="4" xfId="0" applyFont="1" applyBorder="1" applyAlignment="1">
      <alignment textRotation="90"/>
    </xf>
    <xf numFmtId="0" fontId="15" fillId="0" borderId="4" xfId="0" applyFont="1" applyBorder="1" applyAlignment="1">
      <alignment textRotation="90"/>
    </xf>
    <xf numFmtId="0" fontId="17" fillId="0" borderId="4" xfId="0" applyFont="1" applyBorder="1" applyAlignment="1">
      <alignment textRotation="90"/>
    </xf>
    <xf numFmtId="0" fontId="18" fillId="0" borderId="4" xfId="0" applyFont="1" applyBorder="1" applyAlignment="1">
      <alignment textRotation="90"/>
    </xf>
    <xf numFmtId="0" fontId="18" fillId="0" borderId="0" xfId="0" applyFont="1" applyBorder="1" applyAlignment="1">
      <alignment textRotation="90"/>
    </xf>
    <xf numFmtId="0" fontId="20" fillId="0" borderId="0" xfId="0" applyFont="1" applyBorder="1" applyAlignment="1">
      <alignment textRotation="90"/>
    </xf>
    <xf numFmtId="0" fontId="20" fillId="17" borderId="0" xfId="0" applyFont="1" applyFill="1" applyBorder="1" applyAlignment="1">
      <alignment textRotation="90"/>
    </xf>
    <xf numFmtId="0" fontId="20" fillId="0" borderId="0" xfId="0" applyFont="1" applyFill="1" applyBorder="1" applyAlignment="1">
      <alignment textRotation="90"/>
    </xf>
    <xf numFmtId="0" fontId="0" fillId="18" borderId="0" xfId="0" applyFont="1" applyFill="1" applyAlignment="1">
      <alignment textRotation="90"/>
    </xf>
    <xf numFmtId="0" fontId="0" fillId="4" borderId="0" xfId="0" applyFont="1" applyFill="1" applyAlignment="1">
      <alignment textRotation="90"/>
    </xf>
    <xf numFmtId="0" fontId="0" fillId="5" borderId="0" xfId="0" applyFont="1" applyFill="1" applyAlignment="1">
      <alignment textRotation="90"/>
    </xf>
    <xf numFmtId="0" fontId="0" fillId="19" borderId="0" xfId="0" applyFont="1" applyFill="1" applyAlignment="1">
      <alignment textRotation="90"/>
    </xf>
    <xf numFmtId="0" fontId="0" fillId="0" borderId="17" xfId="0" applyFill="1" applyBorder="1" applyAlignment="1">
      <alignment textRotation="90"/>
    </xf>
    <xf numFmtId="164" fontId="5" fillId="18" borderId="0" xfId="0" applyNumberFormat="1" applyFont="1" applyFill="1"/>
    <xf numFmtId="164" fontId="5" fillId="4" borderId="0" xfId="0" applyNumberFormat="1" applyFont="1" applyFill="1"/>
    <xf numFmtId="164" fontId="5" fillId="5" borderId="0" xfId="0" applyNumberFormat="1" applyFont="1" applyFill="1"/>
    <xf numFmtId="164" fontId="5" fillId="19" borderId="0" xfId="0" applyNumberFormat="1" applyFont="1" applyFill="1"/>
    <xf numFmtId="164" fontId="0" fillId="21" borderId="0" xfId="0" applyNumberFormat="1" applyFill="1"/>
    <xf numFmtId="164" fontId="0" fillId="8" borderId="0" xfId="0" applyNumberFormat="1" applyFill="1" applyBorder="1"/>
    <xf numFmtId="164" fontId="0" fillId="9" borderId="0" xfId="0" applyNumberFormat="1" applyFill="1"/>
    <xf numFmtId="164" fontId="0" fillId="10" borderId="0" xfId="0" applyNumberFormat="1" applyFill="1" applyBorder="1"/>
    <xf numFmtId="164" fontId="0" fillId="22" borderId="0" xfId="0" applyNumberFormat="1" applyFill="1" applyBorder="1"/>
    <xf numFmtId="164" fontId="0" fillId="23" borderId="0" xfId="0" applyNumberFormat="1" applyFill="1" applyBorder="1"/>
    <xf numFmtId="164" fontId="0" fillId="26" borderId="0" xfId="0" applyNumberFormat="1" applyFill="1"/>
    <xf numFmtId="164" fontId="0" fillId="15" borderId="0" xfId="0" applyNumberFormat="1" applyFill="1"/>
    <xf numFmtId="164" fontId="0" fillId="0" borderId="17" xfId="0" applyNumberFormat="1" applyFill="1" applyBorder="1"/>
    <xf numFmtId="164" fontId="0" fillId="10" borderId="0" xfId="0" applyNumberFormat="1" applyFill="1"/>
    <xf numFmtId="0" fontId="5" fillId="18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19" borderId="0" xfId="0" applyFont="1" applyFill="1"/>
    <xf numFmtId="0" fontId="0" fillId="21" borderId="13" xfId="0" applyFill="1" applyBorder="1"/>
    <xf numFmtId="0" fontId="0" fillId="10" borderId="13" xfId="0" applyFill="1" applyBorder="1"/>
    <xf numFmtId="0" fontId="0" fillId="21" borderId="0" xfId="0" applyFill="1"/>
    <xf numFmtId="0" fontId="0" fillId="22" borderId="0" xfId="0" applyFill="1" applyBorder="1"/>
    <xf numFmtId="0" fontId="0" fillId="23" borderId="0" xfId="0" applyFill="1" applyBorder="1"/>
    <xf numFmtId="0" fontId="0" fillId="26" borderId="0" xfId="0" applyFill="1"/>
    <xf numFmtId="0" fontId="0" fillId="0" borderId="17" xfId="0" applyFill="1" applyBorder="1"/>
    <xf numFmtId="0" fontId="0" fillId="21" borderId="4" xfId="0" applyFill="1" applyBorder="1"/>
    <xf numFmtId="0" fontId="0" fillId="21" borderId="0" xfId="0" applyFill="1" applyBorder="1"/>
    <xf numFmtId="0" fontId="9" fillId="0" borderId="18" xfId="0" applyFont="1" applyFill="1" applyBorder="1"/>
    <xf numFmtId="0" fontId="5" fillId="21" borderId="13" xfId="0" applyFont="1" applyFill="1" applyBorder="1"/>
    <xf numFmtId="0" fontId="5" fillId="10" borderId="13" xfId="0" applyFont="1" applyFill="1" applyBorder="1"/>
    <xf numFmtId="0" fontId="5" fillId="21" borderId="0" xfId="0" applyFont="1" applyFill="1" applyBorder="1"/>
    <xf numFmtId="0" fontId="5" fillId="10" borderId="0" xfId="0" applyFont="1" applyFill="1" applyBorder="1"/>
    <xf numFmtId="0" fontId="8" fillId="21" borderId="0" xfId="0" applyFont="1" applyFill="1"/>
    <xf numFmtId="0" fontId="8" fillId="10" borderId="0" xfId="0" applyFont="1" applyFill="1"/>
    <xf numFmtId="0" fontId="5" fillId="21" borderId="0" xfId="0" applyFont="1" applyFill="1"/>
    <xf numFmtId="0" fontId="8" fillId="21" borderId="13" xfId="0" applyFont="1" applyFill="1" applyBorder="1"/>
    <xf numFmtId="0" fontId="8" fillId="10" borderId="13" xfId="0" applyFont="1" applyFill="1" applyBorder="1"/>
    <xf numFmtId="0" fontId="8" fillId="21" borderId="0" xfId="0" applyFont="1" applyFill="1" applyBorder="1"/>
    <xf numFmtId="0" fontId="8" fillId="10" borderId="0" xfId="0" applyFont="1" applyFill="1" applyBorder="1"/>
    <xf numFmtId="0" fontId="8" fillId="21" borderId="4" xfId="0" applyFont="1" applyFill="1" applyBorder="1"/>
    <xf numFmtId="0" fontId="8" fillId="10" borderId="4" xfId="0" applyFont="1" applyFill="1" applyBorder="1"/>
    <xf numFmtId="0" fontId="21" fillId="0" borderId="19" xfId="0" applyFont="1" applyBorder="1" applyAlignment="1">
      <alignment textRotation="90"/>
    </xf>
    <xf numFmtId="0" fontId="2" fillId="0" borderId="1" xfId="0" applyFont="1" applyBorder="1" applyAlignment="1">
      <alignment textRotation="90"/>
    </xf>
    <xf numFmtId="0" fontId="0" fillId="22" borderId="0" xfId="0" applyFill="1"/>
    <xf numFmtId="0" fontId="0" fillId="23" borderId="0" xfId="0" applyFill="1"/>
    <xf numFmtId="0" fontId="21" fillId="0" borderId="19" xfId="0" applyFont="1" applyBorder="1"/>
    <xf numFmtId="0" fontId="2" fillId="0" borderId="1" xfId="0" applyFont="1" applyBorder="1"/>
    <xf numFmtId="0" fontId="22" fillId="0" borderId="0" xfId="0" applyFont="1" applyBorder="1"/>
    <xf numFmtId="0" fontId="10" fillId="0" borderId="0" xfId="0" applyFont="1" applyFill="1" applyBorder="1"/>
    <xf numFmtId="0" fontId="0" fillId="0" borderId="20" xfId="0" applyFill="1" applyBorder="1"/>
    <xf numFmtId="0" fontId="10" fillId="0" borderId="21" xfId="0" applyFont="1" applyBorder="1"/>
    <xf numFmtId="0" fontId="10" fillId="27" borderId="0" xfId="0" applyFont="1" applyFill="1" applyBorder="1"/>
    <xf numFmtId="0" fontId="0" fillId="0" borderId="22" xfId="0" applyBorder="1"/>
    <xf numFmtId="0" fontId="0" fillId="27" borderId="0" xfId="0" applyFill="1"/>
    <xf numFmtId="0" fontId="0" fillId="0" borderId="0" xfId="0" applyFill="1"/>
    <xf numFmtId="0" fontId="2" fillId="4" borderId="0" xfId="0" applyFont="1" applyFill="1"/>
    <xf numFmtId="0" fontId="10" fillId="0" borderId="20" xfId="0" applyFont="1" applyBorder="1"/>
    <xf numFmtId="0" fontId="0" fillId="22" borderId="4" xfId="0" applyFill="1" applyBorder="1"/>
    <xf numFmtId="0" fontId="0" fillId="23" borderId="4" xfId="0" applyFill="1" applyBorder="1"/>
    <xf numFmtId="0" fontId="21" fillId="0" borderId="20" xfId="0" applyFont="1" applyBorder="1"/>
    <xf numFmtId="0" fontId="2" fillId="0" borderId="5" xfId="0" applyFont="1" applyBorder="1"/>
    <xf numFmtId="0" fontId="10" fillId="0" borderId="4" xfId="0" applyFont="1" applyBorder="1"/>
    <xf numFmtId="0" fontId="22" fillId="0" borderId="0" xfId="0" applyFont="1" applyFill="1" applyBorder="1"/>
    <xf numFmtId="0" fontId="10" fillId="0" borderId="4" xfId="0" applyFont="1" applyFill="1" applyBorder="1"/>
    <xf numFmtId="0" fontId="2" fillId="22" borderId="0" xfId="0" applyFont="1" applyFill="1"/>
    <xf numFmtId="0" fontId="0" fillId="0" borderId="23" xfId="0" applyBorder="1"/>
    <xf numFmtId="0" fontId="0" fillId="4" borderId="0" xfId="0" applyFont="1" applyFill="1"/>
    <xf numFmtId="0" fontId="2" fillId="0" borderId="0" xfId="0" applyFont="1" applyFill="1"/>
    <xf numFmtId="0" fontId="0" fillId="0" borderId="6" xfId="0" applyFill="1" applyBorder="1"/>
    <xf numFmtId="0" fontId="0" fillId="27" borderId="4" xfId="0" applyFill="1" applyBorder="1"/>
    <xf numFmtId="0" fontId="10" fillId="0" borderId="2" xfId="0" applyFont="1" applyBorder="1"/>
    <xf numFmtId="0" fontId="2" fillId="8" borderId="0" xfId="0" applyFont="1" applyFill="1"/>
    <xf numFmtId="0" fontId="10" fillId="0" borderId="6" xfId="0" applyFont="1" applyBorder="1"/>
    <xf numFmtId="0" fontId="10" fillId="0" borderId="10" xfId="0" applyFont="1" applyBorder="1"/>
    <xf numFmtId="0" fontId="0" fillId="8" borderId="0" xfId="0" applyFont="1" applyFill="1"/>
    <xf numFmtId="0" fontId="10" fillId="0" borderId="23" xfId="0" applyFont="1" applyBorder="1"/>
    <xf numFmtId="0" fontId="0" fillId="0" borderId="24" xfId="0" applyFill="1" applyBorder="1"/>
    <xf numFmtId="0" fontId="0" fillId="0" borderId="24" xfId="0" applyBorder="1"/>
    <xf numFmtId="0" fontId="0" fillId="4" borderId="24" xfId="0" applyFill="1" applyBorder="1"/>
    <xf numFmtId="0" fontId="0" fillId="8" borderId="24" xfId="0" applyFill="1" applyBorder="1"/>
    <xf numFmtId="0" fontId="0" fillId="10" borderId="24" xfId="0" applyFill="1" applyBorder="1"/>
    <xf numFmtId="0" fontId="0" fillId="22" borderId="24" xfId="0" applyFill="1" applyBorder="1"/>
    <xf numFmtId="0" fontId="0" fillId="23" borderId="24" xfId="0" applyFill="1" applyBorder="1"/>
    <xf numFmtId="0" fontId="21" fillId="0" borderId="25" xfId="0" applyFont="1" applyBorder="1"/>
    <xf numFmtId="0" fontId="0" fillId="0" borderId="26" xfId="0" applyBorder="1"/>
    <xf numFmtId="0" fontId="2" fillId="0" borderId="26" xfId="0" applyFont="1" applyBorder="1"/>
    <xf numFmtId="0" fontId="2" fillId="0" borderId="24" xfId="0" applyFont="1" applyBorder="1"/>
    <xf numFmtId="0" fontId="10" fillId="0" borderId="24" xfId="0" applyFont="1" applyBorder="1"/>
    <xf numFmtId="0" fontId="0" fillId="3" borderId="26" xfId="0" applyFont="1" applyFill="1" applyBorder="1"/>
    <xf numFmtId="0" fontId="0" fillId="3" borderId="24" xfId="0" applyFill="1" applyBorder="1"/>
    <xf numFmtId="0" fontId="0" fillId="5" borderId="24" xfId="0" applyFill="1" applyBorder="1"/>
    <xf numFmtId="0" fontId="0" fillId="6" borderId="24" xfId="0" applyFill="1" applyBorder="1"/>
    <xf numFmtId="0" fontId="0" fillId="7" borderId="24" xfId="0" applyFill="1" applyBorder="1"/>
    <xf numFmtId="0" fontId="0" fillId="9" borderId="24" xfId="0" applyFill="1" applyBorder="1"/>
    <xf numFmtId="0" fontId="0" fillId="11" borderId="24" xfId="0" applyFill="1" applyBorder="1"/>
    <xf numFmtId="0" fontId="0" fillId="12" borderId="24" xfId="0" applyFill="1" applyBorder="1"/>
    <xf numFmtId="0" fontId="0" fillId="13" borderId="24" xfId="0" applyFill="1" applyBorder="1"/>
    <xf numFmtId="0" fontId="0" fillId="14" borderId="24" xfId="0" applyFill="1" applyBorder="1"/>
    <xf numFmtId="0" fontId="0" fillId="15" borderId="24" xfId="0" applyFill="1" applyBorder="1"/>
    <xf numFmtId="0" fontId="2" fillId="28" borderId="0" xfId="0" applyFont="1" applyFill="1" applyAlignment="1">
      <alignment textRotation="90"/>
    </xf>
    <xf numFmtId="0" fontId="23" fillId="0" borderId="1" xfId="0" applyFont="1" applyBorder="1"/>
    <xf numFmtId="0" fontId="23" fillId="0" borderId="3" xfId="0" applyFont="1" applyBorder="1"/>
    <xf numFmtId="0" fontId="23" fillId="0" borderId="5" xfId="0" applyFont="1" applyBorder="1"/>
    <xf numFmtId="0" fontId="23" fillId="0" borderId="7" xfId="0" applyFont="1" applyBorder="1"/>
    <xf numFmtId="0" fontId="23" fillId="0" borderId="12" xfId="0" applyFont="1" applyBorder="1"/>
    <xf numFmtId="0" fontId="23" fillId="0" borderId="2" xfId="0" applyFont="1" applyBorder="1"/>
    <xf numFmtId="0" fontId="23" fillId="0" borderId="0" xfId="0" applyFont="1"/>
    <xf numFmtId="0" fontId="23" fillId="29" borderId="1" xfId="0" applyFont="1" applyFill="1" applyBorder="1" applyAlignment="1">
      <alignment textRotation="90"/>
    </xf>
    <xf numFmtId="0" fontId="24" fillId="0" borderId="0" xfId="0" applyFont="1" applyBorder="1" applyAlignment="1">
      <alignment textRotation="90"/>
    </xf>
    <xf numFmtId="0" fontId="23" fillId="29" borderId="0" xfId="0" applyFont="1" applyFill="1" applyBorder="1" applyAlignment="1">
      <alignment textRotation="90"/>
    </xf>
    <xf numFmtId="0" fontId="23" fillId="0" borderId="0" xfId="0" applyFont="1" applyBorder="1"/>
    <xf numFmtId="0" fontId="23" fillId="0" borderId="0" xfId="0" applyFont="1" applyFill="1" applyBorder="1" applyAlignment="1">
      <alignment textRotation="90"/>
    </xf>
    <xf numFmtId="0" fontId="5" fillId="0" borderId="0" xfId="0" applyFont="1" applyBorder="1" applyAlignment="1">
      <alignment textRotation="90"/>
    </xf>
    <xf numFmtId="0" fontId="21" fillId="0" borderId="0" xfId="0" applyFont="1" applyBorder="1" applyAlignment="1">
      <alignment textRotation="90"/>
    </xf>
    <xf numFmtId="0" fontId="2" fillId="28" borderId="0" xfId="0" applyFont="1" applyFill="1" applyBorder="1" applyAlignment="1">
      <alignment textRotation="90"/>
    </xf>
    <xf numFmtId="0" fontId="21" fillId="0" borderId="0" xfId="0" applyFont="1" applyBorder="1"/>
    <xf numFmtId="0" fontId="0" fillId="3" borderId="27" xfId="0" applyFont="1" applyFill="1" applyBorder="1"/>
    <xf numFmtId="0" fontId="0" fillId="3" borderId="13" xfId="0" applyFill="1" applyBorder="1"/>
    <xf numFmtId="0" fontId="0" fillId="4" borderId="13" xfId="0" applyFill="1" applyBorder="1"/>
    <xf numFmtId="0" fontId="0" fillId="5" borderId="13" xfId="0" applyFill="1" applyBorder="1"/>
    <xf numFmtId="0" fontId="0" fillId="6" borderId="13" xfId="0" applyFill="1" applyBorder="1"/>
    <xf numFmtId="0" fontId="0" fillId="7" borderId="13" xfId="0" applyFill="1" applyBorder="1"/>
    <xf numFmtId="0" fontId="0" fillId="8" borderId="13" xfId="0" applyFill="1" applyBorder="1"/>
    <xf numFmtId="0" fontId="0" fillId="9" borderId="13" xfId="0" applyFill="1" applyBorder="1"/>
    <xf numFmtId="0" fontId="0" fillId="11" borderId="13" xfId="0" applyFill="1" applyBorder="1"/>
    <xf numFmtId="0" fontId="0" fillId="12" borderId="13" xfId="0" applyFill="1" applyBorder="1"/>
    <xf numFmtId="0" fontId="0" fillId="13" borderId="13" xfId="0" applyFill="1" applyBorder="1"/>
    <xf numFmtId="0" fontId="0" fillId="14" borderId="13" xfId="0" applyFill="1" applyBorder="1"/>
    <xf numFmtId="0" fontId="0" fillId="15" borderId="13" xfId="0" applyFill="1" applyBorder="1"/>
    <xf numFmtId="0" fontId="0" fillId="0" borderId="13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3" xfId="0" applyBorder="1" applyAlignment="1">
      <alignment horizontal="right"/>
    </xf>
    <xf numFmtId="0" fontId="26" fillId="27" borderId="0" xfId="0" applyFont="1" applyFill="1" applyAlignment="1">
      <alignment textRotation="90"/>
    </xf>
    <xf numFmtId="0" fontId="3" fillId="27" borderId="0" xfId="0" applyFont="1" applyFill="1"/>
    <xf numFmtId="0" fontId="0" fillId="30" borderId="0" xfId="0" applyFill="1" applyAlignment="1">
      <alignment textRotation="90"/>
    </xf>
    <xf numFmtId="0" fontId="0" fillId="30" borderId="0" xfId="0" applyFill="1"/>
    <xf numFmtId="0" fontId="0" fillId="30" borderId="0" xfId="0" applyFill="1" applyBorder="1"/>
    <xf numFmtId="0" fontId="0" fillId="30" borderId="2" xfId="0" applyFill="1" applyBorder="1"/>
    <xf numFmtId="0" fontId="0" fillId="30" borderId="4" xfId="0" applyFill="1" applyBorder="1"/>
    <xf numFmtId="0" fontId="0" fillId="30" borderId="24" xfId="0" applyFill="1" applyBorder="1"/>
    <xf numFmtId="0" fontId="0" fillId="30" borderId="10" xfId="0" applyFill="1" applyBorder="1"/>
    <xf numFmtId="0" fontId="27" fillId="0" borderId="0" xfId="0" applyFont="1"/>
    <xf numFmtId="2" fontId="0" fillId="0" borderId="0" xfId="0" applyNumberFormat="1"/>
    <xf numFmtId="0" fontId="12" fillId="0" borderId="0" xfId="0" applyFont="1" applyAlignment="1">
      <alignment textRotation="90"/>
    </xf>
    <xf numFmtId="0" fontId="28" fillId="0" borderId="0" xfId="0" applyFont="1" applyAlignment="1">
      <alignment textRotation="90"/>
    </xf>
    <xf numFmtId="0" fontId="28" fillId="0" borderId="0" xfId="0" applyFont="1"/>
    <xf numFmtId="0" fontId="25" fillId="0" borderId="0" xfId="0" applyFont="1" applyBorder="1" applyAlignment="1">
      <alignment textRotation="90"/>
    </xf>
    <xf numFmtId="0" fontId="1" fillId="0" borderId="0" xfId="0" applyFont="1"/>
    <xf numFmtId="0" fontId="29" fillId="0" borderId="0" xfId="0" applyFont="1"/>
    <xf numFmtId="0" fontId="30" fillId="0" borderId="0" xfId="0" applyFont="1"/>
    <xf numFmtId="0" fontId="6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9" fillId="0" borderId="0" xfId="0" applyFont="1" applyFill="1"/>
    <xf numFmtId="0" fontId="7" fillId="28" borderId="0" xfId="0" applyFont="1" applyFill="1"/>
    <xf numFmtId="0" fontId="9" fillId="31" borderId="0" xfId="0" applyFont="1" applyFill="1"/>
    <xf numFmtId="0" fontId="0" fillId="31" borderId="0" xfId="0" applyFill="1"/>
    <xf numFmtId="0" fontId="10" fillId="31" borderId="0" xfId="0" applyFont="1" applyFill="1"/>
    <xf numFmtId="0" fontId="0" fillId="18" borderId="1" xfId="0" applyFill="1" applyBorder="1" applyAlignment="1"/>
    <xf numFmtId="0" fontId="0" fillId="24" borderId="0" xfId="0" applyFill="1" applyAlignment="1"/>
    <xf numFmtId="0" fontId="0" fillId="6" borderId="0" xfId="0" applyFill="1" applyAlignment="1"/>
    <xf numFmtId="0" fontId="0" fillId="25" borderId="0" xfId="0" applyFill="1" applyAlignment="1"/>
    <xf numFmtId="0" fontId="0" fillId="21" borderId="0" xfId="0" applyFill="1" applyAlignment="1"/>
    <xf numFmtId="0" fontId="0" fillId="8" borderId="0" xfId="0" applyFill="1" applyAlignment="1"/>
    <xf numFmtId="0" fontId="0" fillId="9" borderId="0" xfId="0" applyFill="1" applyAlignment="1"/>
    <xf numFmtId="0" fontId="0" fillId="10" borderId="0" xfId="0" applyFill="1" applyAlignment="1"/>
    <xf numFmtId="0" fontId="0" fillId="22" borderId="0" xfId="0" applyFill="1" applyAlignment="1"/>
    <xf numFmtId="0" fontId="0" fillId="23" borderId="0" xfId="0" applyFill="1" applyAlignment="1"/>
    <xf numFmtId="0" fontId="0" fillId="26" borderId="0" xfId="0" applyFill="1" applyAlignment="1"/>
    <xf numFmtId="0" fontId="0" fillId="15" borderId="0" xfId="0" applyFill="1" applyAlignment="1"/>
    <xf numFmtId="0" fontId="2" fillId="0" borderId="0" xfId="0" applyFont="1" applyFill="1" applyAlignment="1"/>
    <xf numFmtId="0" fontId="0" fillId="0" borderId="1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7" xfId="0" applyFont="1" applyBorder="1"/>
    <xf numFmtId="2" fontId="31" fillId="0" borderId="0" xfId="0" applyNumberFormat="1" applyFont="1"/>
    <xf numFmtId="0" fontId="0" fillId="20" borderId="0" xfId="0" applyFill="1"/>
    <xf numFmtId="0" fontId="9" fillId="20" borderId="0" xfId="0" applyFont="1" applyFill="1"/>
    <xf numFmtId="0" fontId="36" fillId="0" borderId="0" xfId="0" applyFont="1"/>
    <xf numFmtId="0" fontId="28" fillId="0" borderId="0" xfId="0" applyFont="1" applyFill="1"/>
    <xf numFmtId="0" fontId="2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421"/>
  <sheetViews>
    <sheetView tabSelected="1" workbookViewId="0">
      <selection activeCell="S1" sqref="S1"/>
    </sheetView>
  </sheetViews>
  <sheetFormatPr defaultRowHeight="15" x14ac:dyDescent="0.25"/>
  <cols>
    <col min="1" max="1" width="3.5703125" customWidth="1"/>
    <col min="2" max="2" width="22.7109375" customWidth="1"/>
    <col min="3" max="3" width="10.28515625" customWidth="1"/>
    <col min="4" max="4" width="10.7109375" customWidth="1"/>
    <col min="5" max="16" width="5" customWidth="1"/>
    <col min="17" max="17" width="5" style="359" customWidth="1"/>
    <col min="18" max="18" width="5" style="63" customWidth="1"/>
    <col min="19" max="62" width="5" customWidth="1"/>
    <col min="63" max="63" width="5.42578125" customWidth="1"/>
    <col min="64" max="107" width="5" customWidth="1"/>
  </cols>
  <sheetData>
    <row r="1" spans="1:95" ht="17.25" x14ac:dyDescent="0.25">
      <c r="A1" t="s">
        <v>727</v>
      </c>
      <c r="G1" t="s">
        <v>728</v>
      </c>
      <c r="H1" t="s">
        <v>728</v>
      </c>
      <c r="I1" t="s">
        <v>729</v>
      </c>
      <c r="J1" t="s">
        <v>730</v>
      </c>
      <c r="K1" t="s">
        <v>734</v>
      </c>
      <c r="L1" t="s">
        <v>735</v>
      </c>
      <c r="M1" t="s">
        <v>731</v>
      </c>
      <c r="N1" t="s">
        <v>732</v>
      </c>
      <c r="O1" t="s">
        <v>733</v>
      </c>
      <c r="P1" t="s">
        <v>733</v>
      </c>
      <c r="Q1" s="359" t="s">
        <v>736</v>
      </c>
      <c r="R1" s="63" t="s">
        <v>737</v>
      </c>
      <c r="S1" t="s">
        <v>738</v>
      </c>
      <c r="T1" t="s">
        <v>738</v>
      </c>
      <c r="U1" t="s">
        <v>738</v>
      </c>
      <c r="V1" t="s">
        <v>738</v>
      </c>
      <c r="W1" t="s">
        <v>738</v>
      </c>
      <c r="X1" t="s">
        <v>738</v>
      </c>
      <c r="Y1" t="s">
        <v>738</v>
      </c>
      <c r="Z1" t="s">
        <v>738</v>
      </c>
      <c r="AA1" t="s">
        <v>738</v>
      </c>
      <c r="AB1" t="s">
        <v>738</v>
      </c>
      <c r="AC1" t="s">
        <v>738</v>
      </c>
      <c r="AD1" t="s">
        <v>738</v>
      </c>
      <c r="AE1" t="s">
        <v>738</v>
      </c>
      <c r="AF1" t="s">
        <v>738</v>
      </c>
      <c r="AG1" t="s">
        <v>738</v>
      </c>
      <c r="AH1" t="s">
        <v>738</v>
      </c>
      <c r="AI1" t="s">
        <v>738</v>
      </c>
      <c r="AJ1" t="s">
        <v>738</v>
      </c>
      <c r="AK1" t="s">
        <v>738</v>
      </c>
      <c r="AL1" t="s">
        <v>738</v>
      </c>
      <c r="AM1" t="s">
        <v>738</v>
      </c>
      <c r="AN1" t="s">
        <v>738</v>
      </c>
      <c r="AO1" t="s">
        <v>738</v>
      </c>
      <c r="AP1" t="s">
        <v>738</v>
      </c>
      <c r="AQ1" t="s">
        <v>738</v>
      </c>
      <c r="AR1" t="s">
        <v>738</v>
      </c>
      <c r="AS1" t="s">
        <v>738</v>
      </c>
      <c r="AT1" t="s">
        <v>738</v>
      </c>
      <c r="AU1" t="s">
        <v>738</v>
      </c>
      <c r="AV1" t="s">
        <v>738</v>
      </c>
      <c r="AW1" t="s">
        <v>738</v>
      </c>
      <c r="AX1" t="s">
        <v>738</v>
      </c>
      <c r="AY1" t="s">
        <v>738</v>
      </c>
      <c r="AZ1" t="s">
        <v>738</v>
      </c>
      <c r="BA1" t="s">
        <v>738</v>
      </c>
      <c r="BB1" t="s">
        <v>738</v>
      </c>
      <c r="BC1" t="s">
        <v>738</v>
      </c>
      <c r="BD1" t="s">
        <v>738</v>
      </c>
      <c r="BE1" t="s">
        <v>738</v>
      </c>
      <c r="BF1" t="s">
        <v>738</v>
      </c>
      <c r="BG1" t="s">
        <v>738</v>
      </c>
      <c r="BH1" t="s">
        <v>738</v>
      </c>
      <c r="BI1" t="s">
        <v>738</v>
      </c>
      <c r="BJ1" t="s">
        <v>738</v>
      </c>
      <c r="BK1" t="s">
        <v>739</v>
      </c>
    </row>
    <row r="2" spans="1:95" ht="107.1" customHeight="1" x14ac:dyDescent="0.25">
      <c r="A2" t="s">
        <v>675</v>
      </c>
      <c r="B2" s="427"/>
      <c r="C2" s="1" t="s">
        <v>0</v>
      </c>
      <c r="D2" s="2" t="s">
        <v>1</v>
      </c>
      <c r="E2" s="1" t="s">
        <v>2</v>
      </c>
      <c r="F2" s="3" t="s">
        <v>3</v>
      </c>
      <c r="G2" s="4" t="s">
        <v>4</v>
      </c>
      <c r="H2" s="4" t="s">
        <v>5</v>
      </c>
      <c r="I2" s="5" t="s">
        <v>6</v>
      </c>
      <c r="J2" s="6" t="s">
        <v>7</v>
      </c>
      <c r="K2" s="7" t="s">
        <v>8</v>
      </c>
      <c r="L2" s="8" t="s">
        <v>9</v>
      </c>
      <c r="M2" s="9" t="s">
        <v>10</v>
      </c>
      <c r="N2" s="10" t="s">
        <v>11</v>
      </c>
      <c r="O2" s="5" t="s">
        <v>12</v>
      </c>
      <c r="P2" s="5" t="s">
        <v>13</v>
      </c>
      <c r="Q2" s="360" t="s">
        <v>593</v>
      </c>
      <c r="R2" s="352" t="s">
        <v>592</v>
      </c>
      <c r="S2" s="12" t="s">
        <v>14</v>
      </c>
      <c r="T2" s="13" t="s">
        <v>15</v>
      </c>
      <c r="U2" s="13" t="s">
        <v>16</v>
      </c>
      <c r="V2" s="13" t="s">
        <v>17</v>
      </c>
      <c r="W2" s="13" t="s">
        <v>18</v>
      </c>
      <c r="X2" s="13" t="s">
        <v>19</v>
      </c>
      <c r="Y2" s="13" t="s">
        <v>20</v>
      </c>
      <c r="Z2" s="14" t="s">
        <v>21</v>
      </c>
      <c r="AA2" s="14" t="s">
        <v>22</v>
      </c>
      <c r="AB2" s="15" t="s">
        <v>23</v>
      </c>
      <c r="AC2" s="16" t="s">
        <v>24</v>
      </c>
      <c r="AD2" s="17" t="s">
        <v>25</v>
      </c>
      <c r="AE2" s="18" t="s">
        <v>26</v>
      </c>
      <c r="AF2" s="19" t="s">
        <v>27</v>
      </c>
      <c r="AG2" s="20" t="s">
        <v>28</v>
      </c>
      <c r="AH2" s="21" t="s">
        <v>29</v>
      </c>
      <c r="AI2" s="21" t="s">
        <v>30</v>
      </c>
      <c r="AJ2" s="21" t="s">
        <v>31</v>
      </c>
      <c r="AK2" s="22" t="s">
        <v>32</v>
      </c>
      <c r="AL2" s="22" t="s">
        <v>33</v>
      </c>
      <c r="AM2" s="22" t="s">
        <v>34</v>
      </c>
      <c r="AN2" s="23" t="s">
        <v>35</v>
      </c>
      <c r="AO2" s="23" t="s">
        <v>36</v>
      </c>
      <c r="AP2" s="24" t="s">
        <v>37</v>
      </c>
      <c r="AQ2" s="25" t="s">
        <v>38</v>
      </c>
      <c r="AR2" s="26" t="s">
        <v>39</v>
      </c>
      <c r="AS2" s="26" t="s">
        <v>40</v>
      </c>
      <c r="AT2" s="25" t="s">
        <v>41</v>
      </c>
      <c r="AU2" s="27" t="s">
        <v>42</v>
      </c>
      <c r="AV2" s="27" t="s">
        <v>43</v>
      </c>
      <c r="AW2" s="28" t="s">
        <v>44</v>
      </c>
      <c r="AX2" s="28" t="s">
        <v>45</v>
      </c>
      <c r="AY2" s="28" t="s">
        <v>46</v>
      </c>
      <c r="AZ2" s="28" t="s">
        <v>47</v>
      </c>
      <c r="BA2" s="29" t="s">
        <v>48</v>
      </c>
      <c r="BB2" s="29" t="s">
        <v>49</v>
      </c>
      <c r="BC2" s="29" t="s">
        <v>50</v>
      </c>
      <c r="BD2" s="30" t="s">
        <v>51</v>
      </c>
      <c r="BE2" s="30" t="s">
        <v>52</v>
      </c>
      <c r="BF2" s="30" t="s">
        <v>53</v>
      </c>
      <c r="BG2" s="30" t="s">
        <v>54</v>
      </c>
      <c r="BH2" s="30" t="s">
        <v>55</v>
      </c>
      <c r="BI2" s="30" t="s">
        <v>56</v>
      </c>
      <c r="BJ2" s="5" t="s">
        <v>57</v>
      </c>
      <c r="BK2" s="361" t="s">
        <v>596</v>
      </c>
      <c r="BL2" s="5" t="s">
        <v>58</v>
      </c>
      <c r="BM2" s="5" t="s">
        <v>59</v>
      </c>
      <c r="BN2" s="5" t="s">
        <v>60</v>
      </c>
      <c r="BO2" s="5" t="s">
        <v>61</v>
      </c>
      <c r="BP2" s="5" t="s">
        <v>62</v>
      </c>
      <c r="BQ2" s="5" t="s">
        <v>63</v>
      </c>
      <c r="BR2" s="9" t="s">
        <v>64</v>
      </c>
      <c r="BS2" s="9" t="s">
        <v>65</v>
      </c>
      <c r="BT2" s="9" t="s">
        <v>66</v>
      </c>
      <c r="BU2" s="9" t="s">
        <v>67</v>
      </c>
      <c r="BV2" s="9" t="s">
        <v>68</v>
      </c>
      <c r="BW2" s="9" t="s">
        <v>69</v>
      </c>
      <c r="BX2" s="9" t="s">
        <v>70</v>
      </c>
      <c r="BY2" s="31" t="s">
        <v>71</v>
      </c>
      <c r="BZ2" s="31" t="s">
        <v>72</v>
      </c>
      <c r="CA2" s="31" t="s">
        <v>73</v>
      </c>
      <c r="CB2" s="32"/>
      <c r="CC2" s="32" t="s">
        <v>74</v>
      </c>
      <c r="CD2" s="31" t="s">
        <v>75</v>
      </c>
      <c r="CE2" s="31" t="s">
        <v>76</v>
      </c>
      <c r="CF2" s="31" t="s">
        <v>77</v>
      </c>
      <c r="CG2" s="31" t="s">
        <v>78</v>
      </c>
      <c r="CH2" s="31" t="s">
        <v>79</v>
      </c>
      <c r="CI2" s="31" t="s">
        <v>80</v>
      </c>
      <c r="CJ2" s="31" t="s">
        <v>81</v>
      </c>
      <c r="CK2" s="31" t="s">
        <v>82</v>
      </c>
      <c r="CL2" s="31" t="s">
        <v>83</v>
      </c>
      <c r="CM2" s="31" t="s">
        <v>84</v>
      </c>
      <c r="CN2" s="31" t="s">
        <v>85</v>
      </c>
      <c r="CO2" s="31" t="s">
        <v>86</v>
      </c>
      <c r="CP2" s="31" t="s">
        <v>87</v>
      </c>
      <c r="CQ2" s="33"/>
    </row>
    <row r="3" spans="1:95" x14ac:dyDescent="0.25">
      <c r="A3" t="s">
        <v>676</v>
      </c>
      <c r="B3" s="427" t="s">
        <v>677</v>
      </c>
      <c r="C3" s="34" t="s">
        <v>88</v>
      </c>
      <c r="D3" s="35">
        <v>42952.536099537036</v>
      </c>
      <c r="E3" s="1">
        <v>378</v>
      </c>
      <c r="F3" s="36" t="s">
        <v>89</v>
      </c>
      <c r="G3">
        <v>72.632159999999999</v>
      </c>
      <c r="H3">
        <v>19.247730000000001</v>
      </c>
      <c r="I3">
        <v>368.52</v>
      </c>
      <c r="J3" s="37">
        <v>3.9453170000000002</v>
      </c>
      <c r="K3" s="38">
        <v>273.993268</v>
      </c>
      <c r="L3" s="39">
        <v>2.2041000000000002E-2</v>
      </c>
      <c r="M3" s="40">
        <v>35.040914999999998</v>
      </c>
      <c r="N3" s="41">
        <v>0.15</v>
      </c>
      <c r="O3" s="36">
        <v>1</v>
      </c>
      <c r="P3" s="36">
        <v>2</v>
      </c>
      <c r="Q3" s="353">
        <f t="shared" ref="Q3:Q66" si="0">COUNT(S3:BJ3)</f>
        <v>4</v>
      </c>
      <c r="R3" s="63">
        <f t="shared" ref="R3:R66" si="1">(SUM(S3:BJ3)*7.2)</f>
        <v>57.6</v>
      </c>
      <c r="S3" s="42">
        <v>1</v>
      </c>
      <c r="T3" s="43"/>
      <c r="U3" s="43"/>
      <c r="V3" s="43"/>
      <c r="W3" s="43"/>
      <c r="X3" s="43"/>
      <c r="Y3" s="43"/>
      <c r="Z3" s="44">
        <v>1</v>
      </c>
      <c r="AA3" s="44">
        <v>2</v>
      </c>
      <c r="AB3" s="45"/>
      <c r="AC3" s="46"/>
      <c r="AD3" s="47"/>
      <c r="AE3" s="48"/>
      <c r="AF3" s="49"/>
      <c r="AG3" s="50"/>
      <c r="AH3" s="51"/>
      <c r="AI3" s="51"/>
      <c r="AJ3" s="51"/>
      <c r="AK3" s="52"/>
      <c r="AL3" s="52"/>
      <c r="AM3" s="52"/>
      <c r="AN3" s="53"/>
      <c r="AO3" s="54"/>
      <c r="AP3" s="54"/>
      <c r="AQ3" s="55"/>
      <c r="AR3" s="55"/>
      <c r="AS3" s="55"/>
      <c r="AT3" s="55">
        <v>4</v>
      </c>
      <c r="AU3" s="56"/>
      <c r="AV3" s="56"/>
      <c r="AW3" s="57"/>
      <c r="AX3" s="57"/>
      <c r="AY3" s="57"/>
      <c r="AZ3" s="57"/>
      <c r="BA3" s="58"/>
      <c r="BB3" s="58"/>
      <c r="BC3" s="58"/>
      <c r="BD3" s="59"/>
      <c r="BE3" s="59"/>
      <c r="BF3" s="59"/>
      <c r="BG3" s="59"/>
      <c r="BH3" s="59"/>
      <c r="BI3" s="59"/>
      <c r="BK3" s="298">
        <v>3</v>
      </c>
      <c r="BL3" s="33"/>
      <c r="BM3" s="60"/>
      <c r="BN3" s="60"/>
      <c r="BO3" s="60"/>
      <c r="BP3" s="60"/>
      <c r="BQ3" s="60"/>
      <c r="BR3" s="61"/>
      <c r="BS3" s="61"/>
      <c r="BT3" s="61"/>
      <c r="BU3" s="61"/>
      <c r="BV3" s="61"/>
      <c r="BW3" s="61"/>
      <c r="BX3" s="60"/>
      <c r="CB3" s="62"/>
      <c r="CC3" s="62"/>
      <c r="CD3" s="63"/>
      <c r="CF3" s="63"/>
      <c r="CH3" s="63"/>
      <c r="CJ3" s="63"/>
      <c r="CL3" s="63"/>
      <c r="CQ3" s="33"/>
    </row>
    <row r="4" spans="1:95" x14ac:dyDescent="0.25">
      <c r="A4" t="s">
        <v>678</v>
      </c>
      <c r="B4" s="427" t="s">
        <v>679</v>
      </c>
      <c r="C4" s="34" t="s">
        <v>90</v>
      </c>
      <c r="D4" s="35">
        <v>42952.537210648145</v>
      </c>
      <c r="E4" s="1">
        <v>378</v>
      </c>
      <c r="F4" s="36" t="s">
        <v>89</v>
      </c>
      <c r="G4">
        <v>72.633769999999998</v>
      </c>
      <c r="H4">
        <v>19.247710000000001</v>
      </c>
      <c r="I4">
        <v>362.88</v>
      </c>
      <c r="J4" s="37">
        <v>3.9453170000000002</v>
      </c>
      <c r="K4" s="38">
        <v>273.993268</v>
      </c>
      <c r="L4" s="39">
        <v>2.2041000000000002E-2</v>
      </c>
      <c r="M4" s="40">
        <v>35.040914999999998</v>
      </c>
      <c r="N4" s="41">
        <v>0.15</v>
      </c>
      <c r="O4" s="36">
        <v>16</v>
      </c>
      <c r="P4" s="36">
        <v>1</v>
      </c>
      <c r="Q4" s="353">
        <f t="shared" si="0"/>
        <v>5</v>
      </c>
      <c r="R4" s="63">
        <f t="shared" si="1"/>
        <v>64.8</v>
      </c>
      <c r="S4" s="42"/>
      <c r="T4" s="43"/>
      <c r="U4" s="43">
        <v>3</v>
      </c>
      <c r="V4" s="43"/>
      <c r="W4" s="43"/>
      <c r="X4" s="43"/>
      <c r="Y4" s="43"/>
      <c r="Z4" s="44"/>
      <c r="AA4" s="44">
        <v>1</v>
      </c>
      <c r="AB4" s="45"/>
      <c r="AC4" s="46"/>
      <c r="AD4" s="47"/>
      <c r="AE4" s="48"/>
      <c r="AF4" s="49"/>
      <c r="AG4" s="50"/>
      <c r="AH4" s="51"/>
      <c r="AI4" s="51"/>
      <c r="AJ4" s="51"/>
      <c r="AK4" s="52"/>
      <c r="AL4" s="52"/>
      <c r="AM4" s="52"/>
      <c r="AN4" s="53"/>
      <c r="AO4" s="54"/>
      <c r="AP4" s="54"/>
      <c r="AQ4" s="55">
        <v>1</v>
      </c>
      <c r="AR4" s="55"/>
      <c r="AS4" s="55"/>
      <c r="AT4" s="55">
        <v>3</v>
      </c>
      <c r="AU4" s="56"/>
      <c r="AV4" s="56"/>
      <c r="AW4" s="57"/>
      <c r="AX4" s="57"/>
      <c r="AY4" s="57"/>
      <c r="AZ4" s="57"/>
      <c r="BA4" s="58"/>
      <c r="BB4" s="58"/>
      <c r="BC4" s="58"/>
      <c r="BD4" s="59"/>
      <c r="BE4" s="59"/>
      <c r="BF4" s="59"/>
      <c r="BG4" s="59"/>
      <c r="BH4" s="59">
        <v>1</v>
      </c>
      <c r="BI4" s="59"/>
      <c r="BK4" s="298">
        <v>4</v>
      </c>
      <c r="BL4" s="33"/>
      <c r="BM4" s="60"/>
      <c r="BN4" s="60"/>
      <c r="BO4" s="60"/>
      <c r="BP4" s="60"/>
      <c r="BQ4" s="60"/>
      <c r="BR4" s="61"/>
      <c r="BS4" s="61"/>
      <c r="BT4" s="61"/>
      <c r="BU4" s="61"/>
      <c r="BV4" s="61"/>
      <c r="BW4" s="61"/>
      <c r="BX4" s="60"/>
      <c r="CB4" s="62"/>
      <c r="CC4" s="62"/>
      <c r="CD4" s="63"/>
      <c r="CF4" s="63"/>
      <c r="CH4" s="63"/>
      <c r="CJ4" s="63"/>
      <c r="CL4" s="63"/>
      <c r="CQ4" s="33"/>
    </row>
    <row r="5" spans="1:95" x14ac:dyDescent="0.25">
      <c r="A5" t="s">
        <v>680</v>
      </c>
      <c r="B5" s="427" t="s">
        <v>681</v>
      </c>
      <c r="C5" s="34" t="s">
        <v>91</v>
      </c>
      <c r="D5" s="35">
        <v>42952.537754629629</v>
      </c>
      <c r="E5" s="1">
        <v>378</v>
      </c>
      <c r="F5" s="36" t="s">
        <v>89</v>
      </c>
      <c r="G5">
        <v>72.633830000000003</v>
      </c>
      <c r="H5">
        <v>19.247579999999999</v>
      </c>
      <c r="I5">
        <v>362.79</v>
      </c>
      <c r="J5" s="37">
        <v>3.9453170000000002</v>
      </c>
      <c r="K5" s="38">
        <v>273.993268</v>
      </c>
      <c r="L5" s="39">
        <v>2.2041000000000002E-2</v>
      </c>
      <c r="M5" s="40">
        <v>35.040914999999998</v>
      </c>
      <c r="N5" s="41">
        <v>0.15</v>
      </c>
      <c r="O5" s="36">
        <v>1</v>
      </c>
      <c r="P5" s="36">
        <v>1</v>
      </c>
      <c r="Q5" s="353">
        <f t="shared" si="0"/>
        <v>6</v>
      </c>
      <c r="R5" s="63">
        <f t="shared" si="1"/>
        <v>72</v>
      </c>
      <c r="S5" s="42">
        <v>2</v>
      </c>
      <c r="T5" s="43"/>
      <c r="U5" s="43">
        <v>1</v>
      </c>
      <c r="V5" s="43"/>
      <c r="W5" s="43"/>
      <c r="X5" s="43"/>
      <c r="Y5" s="43"/>
      <c r="Z5" s="44">
        <v>2</v>
      </c>
      <c r="AA5" s="44">
        <v>1</v>
      </c>
      <c r="AB5" s="45"/>
      <c r="AC5" s="46"/>
      <c r="AD5" s="47"/>
      <c r="AE5" s="48"/>
      <c r="AF5" s="49"/>
      <c r="AG5" s="50"/>
      <c r="AH5" s="51"/>
      <c r="AI5" s="51"/>
      <c r="AJ5" s="51">
        <v>1</v>
      </c>
      <c r="AK5" s="52"/>
      <c r="AL5" s="52"/>
      <c r="AM5" s="52"/>
      <c r="AN5" s="53"/>
      <c r="AO5" s="54"/>
      <c r="AP5" s="54"/>
      <c r="AQ5" s="55"/>
      <c r="AR5" s="55"/>
      <c r="AS5" s="55"/>
      <c r="AT5" s="55">
        <v>3</v>
      </c>
      <c r="AU5" s="56"/>
      <c r="AV5" s="56"/>
      <c r="AW5" s="57"/>
      <c r="AX5" s="57"/>
      <c r="AY5" s="57"/>
      <c r="AZ5" s="57"/>
      <c r="BA5" s="58"/>
      <c r="BB5" s="58"/>
      <c r="BC5" s="58"/>
      <c r="BD5" s="59"/>
      <c r="BE5" s="59"/>
      <c r="BF5" s="59"/>
      <c r="BG5" s="59"/>
      <c r="BH5" s="59"/>
      <c r="BI5" s="59"/>
      <c r="BK5" s="298">
        <v>4</v>
      </c>
      <c r="BL5" s="33"/>
      <c r="BM5" s="60"/>
      <c r="BN5" s="60"/>
      <c r="BO5" s="60"/>
      <c r="BP5" s="60"/>
      <c r="BQ5" s="60"/>
      <c r="BR5" s="61"/>
      <c r="BS5" s="61"/>
      <c r="BT5" s="61"/>
      <c r="BU5" s="61"/>
      <c r="BV5" s="61"/>
      <c r="BW5" s="61"/>
      <c r="BX5" s="60"/>
      <c r="CB5" s="62"/>
      <c r="CC5" s="62"/>
      <c r="CD5" s="63"/>
      <c r="CF5" s="63"/>
      <c r="CH5" s="63"/>
      <c r="CJ5" s="63"/>
      <c r="CL5" s="63"/>
      <c r="CQ5" s="33"/>
    </row>
    <row r="6" spans="1:95" x14ac:dyDescent="0.25">
      <c r="A6" t="s">
        <v>682</v>
      </c>
      <c r="B6" s="427" t="s">
        <v>683</v>
      </c>
      <c r="C6" s="34" t="s">
        <v>92</v>
      </c>
      <c r="D6" s="35">
        <v>42952.538530092592</v>
      </c>
      <c r="E6" s="1">
        <v>378</v>
      </c>
      <c r="F6" s="36" t="s">
        <v>89</v>
      </c>
      <c r="G6">
        <v>72.633830000000003</v>
      </c>
      <c r="H6">
        <v>19.247509999999998</v>
      </c>
      <c r="I6">
        <v>363.18</v>
      </c>
      <c r="J6" s="37">
        <v>3.9453170000000002</v>
      </c>
      <c r="K6" s="38">
        <v>273.993268</v>
      </c>
      <c r="L6" s="39">
        <v>2.2041000000000002E-2</v>
      </c>
      <c r="M6" s="40">
        <v>35.040914999999998</v>
      </c>
      <c r="N6" s="41">
        <v>0.15</v>
      </c>
      <c r="O6" s="36">
        <v>1</v>
      </c>
      <c r="P6" s="36">
        <v>1</v>
      </c>
      <c r="Q6" s="353">
        <f t="shared" si="0"/>
        <v>6</v>
      </c>
      <c r="R6" s="63">
        <f t="shared" si="1"/>
        <v>64.8</v>
      </c>
      <c r="S6" s="42">
        <v>1</v>
      </c>
      <c r="T6" s="43"/>
      <c r="U6" s="43">
        <v>1</v>
      </c>
      <c r="V6" s="43"/>
      <c r="W6" s="43"/>
      <c r="X6" s="43"/>
      <c r="Y6" s="43"/>
      <c r="Z6" s="44">
        <v>1</v>
      </c>
      <c r="AA6" s="44">
        <v>2</v>
      </c>
      <c r="AB6" s="45">
        <v>1</v>
      </c>
      <c r="AC6" s="46"/>
      <c r="AD6" s="47"/>
      <c r="AE6" s="48"/>
      <c r="AF6" s="49"/>
      <c r="AG6" s="50"/>
      <c r="AH6" s="51"/>
      <c r="AI6" s="51"/>
      <c r="AJ6" s="51"/>
      <c r="AK6" s="52"/>
      <c r="AL6" s="52"/>
      <c r="AM6" s="52"/>
      <c r="AN6" s="53"/>
      <c r="AO6" s="54"/>
      <c r="AP6" s="54"/>
      <c r="AQ6" s="55"/>
      <c r="AR6" s="55"/>
      <c r="AS6" s="55"/>
      <c r="AT6" s="55">
        <v>3</v>
      </c>
      <c r="AU6" s="56"/>
      <c r="AV6" s="56"/>
      <c r="AW6" s="57"/>
      <c r="AX6" s="57"/>
      <c r="AY6" s="57"/>
      <c r="AZ6" s="57"/>
      <c r="BA6" s="58"/>
      <c r="BB6" s="58"/>
      <c r="BC6" s="58"/>
      <c r="BD6" s="59"/>
      <c r="BE6" s="59"/>
      <c r="BF6" s="59"/>
      <c r="BG6" s="59"/>
      <c r="BH6" s="59"/>
      <c r="BI6" s="59"/>
      <c r="BK6" s="298">
        <v>3</v>
      </c>
      <c r="BL6" s="33"/>
      <c r="BM6" s="60"/>
      <c r="BN6" s="60"/>
      <c r="BO6" s="60"/>
      <c r="BP6" s="60"/>
      <c r="BQ6" s="60"/>
      <c r="BR6" s="61"/>
      <c r="BS6" s="61"/>
      <c r="BT6" s="61"/>
      <c r="BU6" s="61"/>
      <c r="BV6" s="61"/>
      <c r="BW6" s="61"/>
      <c r="BX6" s="60"/>
      <c r="CB6" s="62"/>
      <c r="CC6" s="62"/>
      <c r="CD6" s="63"/>
      <c r="CF6" s="63"/>
      <c r="CH6" s="63"/>
      <c r="CJ6" s="63"/>
      <c r="CL6" s="63"/>
      <c r="CQ6" s="33"/>
    </row>
    <row r="7" spans="1:95" x14ac:dyDescent="0.25">
      <c r="A7" t="s">
        <v>684</v>
      </c>
      <c r="B7" s="427" t="s">
        <v>685</v>
      </c>
      <c r="C7" s="34" t="s">
        <v>93</v>
      </c>
      <c r="D7" s="35">
        <v>42952.539270833331</v>
      </c>
      <c r="E7" s="1">
        <v>378</v>
      </c>
      <c r="F7" s="36" t="s">
        <v>89</v>
      </c>
      <c r="G7">
        <v>72.63382</v>
      </c>
      <c r="H7">
        <v>19.247420000000002</v>
      </c>
      <c r="I7">
        <v>362.94</v>
      </c>
      <c r="J7" s="37">
        <v>3.9453170000000002</v>
      </c>
      <c r="K7" s="38">
        <v>273.993268</v>
      </c>
      <c r="L7" s="39">
        <v>2.2041000000000002E-2</v>
      </c>
      <c r="M7" s="40">
        <v>35.040914999999998</v>
      </c>
      <c r="N7" s="41">
        <v>0.15</v>
      </c>
      <c r="O7" s="36">
        <v>1</v>
      </c>
      <c r="P7" s="36">
        <v>1</v>
      </c>
      <c r="Q7" s="353">
        <f t="shared" si="0"/>
        <v>2</v>
      </c>
      <c r="R7" s="63">
        <f t="shared" si="1"/>
        <v>72</v>
      </c>
      <c r="S7" s="42"/>
      <c r="T7" s="43"/>
      <c r="U7" s="43"/>
      <c r="V7" s="43"/>
      <c r="W7" s="43"/>
      <c r="X7" s="43"/>
      <c r="Y7" s="43"/>
      <c r="Z7" s="44"/>
      <c r="AA7" s="44">
        <v>7</v>
      </c>
      <c r="AB7" s="45"/>
      <c r="AC7" s="46"/>
      <c r="AD7" s="47"/>
      <c r="AE7" s="48"/>
      <c r="AF7" s="49"/>
      <c r="AG7" s="50"/>
      <c r="AH7" s="51"/>
      <c r="AI7" s="51"/>
      <c r="AJ7" s="51"/>
      <c r="AK7" s="52"/>
      <c r="AL7" s="52"/>
      <c r="AM7" s="52"/>
      <c r="AN7" s="53"/>
      <c r="AO7" s="54"/>
      <c r="AP7" s="54"/>
      <c r="AQ7" s="55"/>
      <c r="AR7" s="55"/>
      <c r="AS7" s="55"/>
      <c r="AT7" s="55">
        <v>3</v>
      </c>
      <c r="AU7" s="56"/>
      <c r="AV7" s="56"/>
      <c r="AW7" s="57"/>
      <c r="AX7" s="57"/>
      <c r="AY7" s="57"/>
      <c r="AZ7" s="57"/>
      <c r="BA7" s="58"/>
      <c r="BB7" s="58"/>
      <c r="BC7" s="58"/>
      <c r="BD7" s="59"/>
      <c r="BE7" s="59"/>
      <c r="BF7" s="59"/>
      <c r="BG7" s="59"/>
      <c r="BH7" s="59"/>
      <c r="BI7" s="59"/>
      <c r="BK7" s="298">
        <v>2</v>
      </c>
      <c r="BL7" s="33"/>
      <c r="BM7" s="60"/>
      <c r="BN7" s="60"/>
      <c r="BO7" s="60"/>
      <c r="BP7" s="60"/>
      <c r="BQ7" s="60"/>
      <c r="BR7" s="61"/>
      <c r="BS7" s="61"/>
      <c r="BT7" s="61"/>
      <c r="BU7" s="61"/>
      <c r="BV7" s="61"/>
      <c r="BW7" s="61"/>
      <c r="BX7" s="60"/>
      <c r="CB7" s="62"/>
      <c r="CC7" s="62"/>
      <c r="CD7" s="63"/>
      <c r="CF7" s="63"/>
      <c r="CH7" s="63"/>
      <c r="CJ7" s="63"/>
      <c r="CL7" s="63"/>
      <c r="CQ7" s="33"/>
    </row>
    <row r="8" spans="1:95" x14ac:dyDescent="0.25">
      <c r="A8" t="s">
        <v>686</v>
      </c>
      <c r="B8" s="427" t="s">
        <v>687</v>
      </c>
      <c r="C8" s="34" t="s">
        <v>94</v>
      </c>
      <c r="D8" s="35">
        <v>42952.539965277778</v>
      </c>
      <c r="E8" s="1">
        <v>378</v>
      </c>
      <c r="F8" s="36" t="s">
        <v>89</v>
      </c>
      <c r="G8">
        <v>72.633799999999994</v>
      </c>
      <c r="H8">
        <v>19.24727</v>
      </c>
      <c r="I8">
        <v>362.65</v>
      </c>
      <c r="J8" s="37">
        <v>3.9453170000000002</v>
      </c>
      <c r="K8" s="38">
        <v>273.993268</v>
      </c>
      <c r="L8" s="39">
        <v>2.2041000000000002E-2</v>
      </c>
      <c r="M8" s="40">
        <v>35.040914999999998</v>
      </c>
      <c r="N8" s="41">
        <v>0.15</v>
      </c>
      <c r="O8" s="36">
        <v>1</v>
      </c>
      <c r="P8" s="36">
        <v>1</v>
      </c>
      <c r="Q8" s="353">
        <f t="shared" si="0"/>
        <v>4</v>
      </c>
      <c r="R8" s="63">
        <f t="shared" si="1"/>
        <v>93.600000000000009</v>
      </c>
      <c r="S8" s="42"/>
      <c r="T8" s="43"/>
      <c r="U8" s="43"/>
      <c r="V8" s="43"/>
      <c r="W8" s="43"/>
      <c r="X8" s="43"/>
      <c r="Y8" s="43"/>
      <c r="Z8" s="44">
        <v>5</v>
      </c>
      <c r="AA8" s="44">
        <v>4</v>
      </c>
      <c r="AB8" s="45"/>
      <c r="AC8" s="46"/>
      <c r="AD8" s="47"/>
      <c r="AE8" s="48"/>
      <c r="AF8" s="49"/>
      <c r="AG8" s="50"/>
      <c r="AH8" s="51"/>
      <c r="AI8" s="51"/>
      <c r="AJ8" s="51"/>
      <c r="AK8" s="52"/>
      <c r="AL8" s="52"/>
      <c r="AM8" s="52"/>
      <c r="AN8" s="53"/>
      <c r="AO8" s="54"/>
      <c r="AP8" s="54"/>
      <c r="AQ8" s="55"/>
      <c r="AR8" s="55"/>
      <c r="AS8" s="55"/>
      <c r="AT8" s="55">
        <v>2</v>
      </c>
      <c r="AU8" s="56"/>
      <c r="AV8" s="56"/>
      <c r="AW8" s="57"/>
      <c r="AX8" s="57"/>
      <c r="AY8" s="57"/>
      <c r="AZ8" s="57"/>
      <c r="BA8" s="58"/>
      <c r="BB8" s="58"/>
      <c r="BC8" s="58"/>
      <c r="BD8" s="59"/>
      <c r="BE8" s="59"/>
      <c r="BF8" s="59"/>
      <c r="BG8" s="59"/>
      <c r="BH8" s="59"/>
      <c r="BI8" s="59"/>
      <c r="BJ8">
        <v>2</v>
      </c>
      <c r="BK8" s="298">
        <v>3</v>
      </c>
      <c r="BL8" s="33"/>
      <c r="BM8" s="60"/>
      <c r="BN8" s="60"/>
      <c r="BO8" s="60"/>
      <c r="BP8" s="60"/>
      <c r="BQ8" s="60"/>
      <c r="BR8" s="61"/>
      <c r="BS8" s="61"/>
      <c r="BT8" s="61"/>
      <c r="BU8" s="61"/>
      <c r="BV8" s="61"/>
      <c r="BW8" s="61"/>
      <c r="BX8" s="60"/>
      <c r="CB8" s="62"/>
      <c r="CC8" s="62"/>
      <c r="CD8" s="63"/>
      <c r="CF8" s="63"/>
      <c r="CH8" s="63"/>
      <c r="CJ8" s="63"/>
      <c r="CL8" s="63"/>
      <c r="CQ8" s="33"/>
    </row>
    <row r="9" spans="1:95" x14ac:dyDescent="0.25">
      <c r="A9" t="s">
        <v>688</v>
      </c>
      <c r="B9" s="427" t="s">
        <v>689</v>
      </c>
      <c r="C9" s="34" t="s">
        <v>95</v>
      </c>
      <c r="D9" s="35">
        <v>42952.540648148148</v>
      </c>
      <c r="E9" s="1">
        <v>378</v>
      </c>
      <c r="F9" s="36" t="s">
        <v>89</v>
      </c>
      <c r="G9">
        <v>72.633780000000002</v>
      </c>
      <c r="H9">
        <v>19.24719</v>
      </c>
      <c r="I9">
        <v>362.69</v>
      </c>
      <c r="J9" s="37">
        <v>3.9453170000000002</v>
      </c>
      <c r="K9" s="38">
        <v>273.993268</v>
      </c>
      <c r="L9" s="39">
        <v>2.2041000000000002E-2</v>
      </c>
      <c r="M9" s="40">
        <v>35.040914999999998</v>
      </c>
      <c r="N9" s="41">
        <v>0.15</v>
      </c>
      <c r="O9" s="36">
        <v>1</v>
      </c>
      <c r="P9" s="36">
        <v>1</v>
      </c>
      <c r="Q9" s="353">
        <f t="shared" si="0"/>
        <v>3</v>
      </c>
      <c r="R9" s="63">
        <f t="shared" si="1"/>
        <v>36</v>
      </c>
      <c r="S9" s="42"/>
      <c r="T9" s="43"/>
      <c r="U9" s="43">
        <v>1</v>
      </c>
      <c r="V9" s="43"/>
      <c r="W9" s="43"/>
      <c r="X9" s="43"/>
      <c r="Y9" s="43"/>
      <c r="Z9" s="44">
        <v>1</v>
      </c>
      <c r="AA9" s="44">
        <v>3</v>
      </c>
      <c r="AB9" s="45"/>
      <c r="AC9" s="46"/>
      <c r="AD9" s="47"/>
      <c r="AE9" s="48"/>
      <c r="AF9" s="49"/>
      <c r="AG9" s="50"/>
      <c r="AH9" s="51"/>
      <c r="AI9" s="51"/>
      <c r="AJ9" s="51"/>
      <c r="AK9" s="52"/>
      <c r="AL9" s="52"/>
      <c r="AM9" s="52"/>
      <c r="AN9" s="53"/>
      <c r="AO9" s="54"/>
      <c r="AP9" s="54"/>
      <c r="AQ9" s="55"/>
      <c r="AR9" s="55"/>
      <c r="AS9" s="55"/>
      <c r="AT9" s="55"/>
      <c r="AU9" s="56"/>
      <c r="AV9" s="56"/>
      <c r="AW9" s="57"/>
      <c r="AX9" s="57"/>
      <c r="AY9" s="57"/>
      <c r="AZ9" s="57"/>
      <c r="BA9" s="58"/>
      <c r="BB9" s="58"/>
      <c r="BC9" s="58"/>
      <c r="BD9" s="59"/>
      <c r="BE9" s="59"/>
      <c r="BF9" s="59"/>
      <c r="BG9" s="59"/>
      <c r="BH9" s="59"/>
      <c r="BI9" s="59"/>
      <c r="BK9" s="298">
        <v>2</v>
      </c>
      <c r="BL9" s="33"/>
      <c r="BM9" s="60"/>
      <c r="BN9" s="60"/>
      <c r="BO9" s="60"/>
      <c r="BP9" s="60"/>
      <c r="BQ9" s="60"/>
      <c r="BR9" s="61"/>
      <c r="BS9" s="61"/>
      <c r="BT9" s="61"/>
      <c r="BU9" s="61"/>
      <c r="BV9" s="61"/>
      <c r="BW9" s="61"/>
      <c r="BX9" s="60"/>
      <c r="CB9" s="62"/>
      <c r="CC9" s="62"/>
      <c r="CD9" s="63"/>
      <c r="CF9" s="63"/>
      <c r="CH9" s="63"/>
      <c r="CJ9" s="63"/>
      <c r="CL9" s="63"/>
      <c r="CQ9" s="33"/>
    </row>
    <row r="10" spans="1:95" x14ac:dyDescent="0.25">
      <c r="A10" t="s">
        <v>690</v>
      </c>
      <c r="B10" s="427" t="s">
        <v>691</v>
      </c>
      <c r="C10" s="34" t="s">
        <v>96</v>
      </c>
      <c r="D10" s="35">
        <v>42952.541331018518</v>
      </c>
      <c r="E10" s="1">
        <v>378</v>
      </c>
      <c r="F10" s="36" t="s">
        <v>89</v>
      </c>
      <c r="G10">
        <v>72.633740000000003</v>
      </c>
      <c r="H10">
        <v>19.247129999999999</v>
      </c>
      <c r="I10">
        <v>362.65</v>
      </c>
      <c r="J10" s="37">
        <v>3.9453170000000002</v>
      </c>
      <c r="K10" s="38">
        <v>273.993268</v>
      </c>
      <c r="L10" s="39">
        <v>2.2041000000000002E-2</v>
      </c>
      <c r="M10" s="40">
        <v>35.040914999999998</v>
      </c>
      <c r="N10" s="41">
        <v>0.15</v>
      </c>
      <c r="O10" s="36">
        <v>1</v>
      </c>
      <c r="P10" s="36">
        <v>1</v>
      </c>
      <c r="Q10" s="353">
        <f t="shared" si="0"/>
        <v>4</v>
      </c>
      <c r="R10" s="63">
        <f t="shared" si="1"/>
        <v>50.4</v>
      </c>
      <c r="S10" s="42">
        <v>1</v>
      </c>
      <c r="T10" s="43"/>
      <c r="U10" s="43"/>
      <c r="V10" s="43"/>
      <c r="W10" s="43"/>
      <c r="X10" s="43"/>
      <c r="Y10" s="43"/>
      <c r="Z10" s="44">
        <v>2</v>
      </c>
      <c r="AA10" s="44">
        <v>2</v>
      </c>
      <c r="AB10" s="45"/>
      <c r="AC10" s="46"/>
      <c r="AD10" s="47"/>
      <c r="AE10" s="48"/>
      <c r="AF10" s="49"/>
      <c r="AG10" s="50"/>
      <c r="AH10" s="51"/>
      <c r="AI10" s="51"/>
      <c r="AJ10" s="51"/>
      <c r="AK10" s="52"/>
      <c r="AL10" s="52"/>
      <c r="AM10" s="52"/>
      <c r="AN10" s="53"/>
      <c r="AO10" s="54"/>
      <c r="AP10" s="54"/>
      <c r="AQ10" s="55"/>
      <c r="AR10" s="55"/>
      <c r="AS10" s="55"/>
      <c r="AT10" s="55">
        <v>2</v>
      </c>
      <c r="AU10" s="56"/>
      <c r="AV10" s="56"/>
      <c r="AW10" s="57"/>
      <c r="AX10" s="57"/>
      <c r="AY10" s="57"/>
      <c r="AZ10" s="57"/>
      <c r="BA10" s="58"/>
      <c r="BB10" s="58"/>
      <c r="BC10" s="58"/>
      <c r="BD10" s="59"/>
      <c r="BE10" s="59"/>
      <c r="BF10" s="59"/>
      <c r="BG10" s="59"/>
      <c r="BH10" s="59"/>
      <c r="BI10" s="59"/>
      <c r="BK10" s="298">
        <v>3</v>
      </c>
      <c r="BL10" s="33"/>
      <c r="BM10" s="60"/>
      <c r="BN10" s="60"/>
      <c r="BO10" s="60"/>
      <c r="BP10" s="60"/>
      <c r="BQ10" s="60"/>
      <c r="BR10" s="61"/>
      <c r="BS10" s="61"/>
      <c r="BT10" s="61"/>
      <c r="BU10" s="61"/>
      <c r="BV10" s="61"/>
      <c r="BW10" s="61"/>
      <c r="BX10" s="60"/>
      <c r="CB10" s="62"/>
      <c r="CC10" s="62"/>
      <c r="CD10" s="63"/>
      <c r="CF10" s="63"/>
      <c r="CH10" s="63"/>
      <c r="CJ10" s="63"/>
      <c r="CL10" s="63"/>
      <c r="CQ10" s="33"/>
    </row>
    <row r="11" spans="1:95" x14ac:dyDescent="0.25">
      <c r="A11" t="s">
        <v>692</v>
      </c>
      <c r="B11" s="427" t="s">
        <v>693</v>
      </c>
      <c r="C11" s="34" t="s">
        <v>97</v>
      </c>
      <c r="D11" s="35">
        <v>42952.541979166665</v>
      </c>
      <c r="E11" s="1">
        <v>378</v>
      </c>
      <c r="F11" s="36" t="s">
        <v>89</v>
      </c>
      <c r="G11">
        <v>72.633679999999998</v>
      </c>
      <c r="H11">
        <v>19.24708</v>
      </c>
      <c r="I11">
        <v>362.58</v>
      </c>
      <c r="J11" s="37">
        <v>3.9453170000000002</v>
      </c>
      <c r="K11" s="38">
        <v>273.993268</v>
      </c>
      <c r="L11" s="39">
        <v>2.2041000000000002E-2</v>
      </c>
      <c r="M11" s="40">
        <v>35.040914999999998</v>
      </c>
      <c r="N11" s="41">
        <v>0.15</v>
      </c>
      <c r="O11" s="36">
        <v>16</v>
      </c>
      <c r="P11" s="36">
        <v>2</v>
      </c>
      <c r="Q11" s="353">
        <f t="shared" si="0"/>
        <v>7</v>
      </c>
      <c r="R11" s="63">
        <f t="shared" si="1"/>
        <v>100.8</v>
      </c>
      <c r="S11" s="42">
        <v>1</v>
      </c>
      <c r="T11" s="43">
        <v>2</v>
      </c>
      <c r="U11" s="43">
        <v>5</v>
      </c>
      <c r="V11" s="43"/>
      <c r="W11" s="43"/>
      <c r="X11" s="43"/>
      <c r="Y11" s="43"/>
      <c r="Z11" s="44">
        <v>1</v>
      </c>
      <c r="AA11" s="44">
        <v>2</v>
      </c>
      <c r="AB11" s="45"/>
      <c r="AC11" s="46"/>
      <c r="AD11" s="47"/>
      <c r="AE11" s="48"/>
      <c r="AF11" s="49"/>
      <c r="AG11" s="50"/>
      <c r="AH11" s="51"/>
      <c r="AI11" s="51"/>
      <c r="AJ11" s="51"/>
      <c r="AK11" s="52"/>
      <c r="AL11" s="52"/>
      <c r="AM11" s="52"/>
      <c r="AN11" s="53"/>
      <c r="AO11" s="54"/>
      <c r="AP11" s="54"/>
      <c r="AQ11" s="55"/>
      <c r="AR11" s="55">
        <v>1</v>
      </c>
      <c r="AS11" s="55"/>
      <c r="AT11" s="55">
        <v>2</v>
      </c>
      <c r="AU11" s="56"/>
      <c r="AV11" s="56"/>
      <c r="AW11" s="57"/>
      <c r="AX11" s="57"/>
      <c r="AY11" s="57"/>
      <c r="AZ11" s="57"/>
      <c r="BA11" s="58"/>
      <c r="BB11" s="58"/>
      <c r="BC11" s="58"/>
      <c r="BD11" s="59"/>
      <c r="BE11" s="59"/>
      <c r="BF11" s="59"/>
      <c r="BG11" s="59"/>
      <c r="BH11" s="59"/>
      <c r="BI11" s="59"/>
      <c r="BK11" s="298">
        <v>3</v>
      </c>
      <c r="BL11" s="33"/>
      <c r="BM11" s="60"/>
      <c r="BN11" s="60"/>
      <c r="BO11" s="60"/>
      <c r="BP11" s="60"/>
      <c r="BQ11" s="60"/>
      <c r="BR11" s="61"/>
      <c r="BS11" s="61"/>
      <c r="BT11" s="61"/>
      <c r="BU11" s="61"/>
      <c r="BV11" s="61"/>
      <c r="BW11" s="61"/>
      <c r="BX11" s="60"/>
      <c r="CB11" s="62"/>
      <c r="CC11" s="62"/>
      <c r="CD11" s="63"/>
      <c r="CF11" s="63"/>
      <c r="CH11" s="63"/>
      <c r="CJ11" s="63"/>
      <c r="CL11" s="63"/>
      <c r="CQ11" s="33"/>
    </row>
    <row r="12" spans="1:95" x14ac:dyDescent="0.25">
      <c r="A12" t="s">
        <v>694</v>
      </c>
      <c r="B12" s="427" t="s">
        <v>695</v>
      </c>
      <c r="C12" s="34" t="s">
        <v>98</v>
      </c>
      <c r="D12" s="35">
        <v>42952.542731481481</v>
      </c>
      <c r="E12" s="1">
        <v>378</v>
      </c>
      <c r="F12" s="36" t="s">
        <v>89</v>
      </c>
      <c r="G12">
        <v>72.633619999999993</v>
      </c>
      <c r="H12">
        <v>19.247140000000002</v>
      </c>
      <c r="I12">
        <v>362.96</v>
      </c>
      <c r="J12" s="37">
        <v>3.9453170000000002</v>
      </c>
      <c r="K12" s="38">
        <v>273.993268</v>
      </c>
      <c r="L12" s="39">
        <v>2.2041000000000002E-2</v>
      </c>
      <c r="M12" s="40">
        <v>35.040914999999998</v>
      </c>
      <c r="N12" s="41">
        <v>0.15</v>
      </c>
      <c r="O12" s="36">
        <v>1</v>
      </c>
      <c r="P12" s="36">
        <v>1</v>
      </c>
      <c r="Q12" s="353">
        <f t="shared" si="0"/>
        <v>4</v>
      </c>
      <c r="R12" s="63">
        <f t="shared" si="1"/>
        <v>64.8</v>
      </c>
      <c r="S12" s="42">
        <v>1</v>
      </c>
      <c r="T12" s="43"/>
      <c r="U12" s="43"/>
      <c r="V12" s="43"/>
      <c r="W12" s="43"/>
      <c r="X12" s="43"/>
      <c r="Y12" s="43"/>
      <c r="Z12" s="44"/>
      <c r="AA12" s="44">
        <v>2</v>
      </c>
      <c r="AB12" s="45"/>
      <c r="AC12" s="46"/>
      <c r="AD12" s="47"/>
      <c r="AE12" s="48"/>
      <c r="AF12" s="49"/>
      <c r="AG12" s="50"/>
      <c r="AH12" s="51"/>
      <c r="AI12" s="51"/>
      <c r="AJ12" s="51"/>
      <c r="AK12" s="52"/>
      <c r="AL12" s="52"/>
      <c r="AM12" s="52">
        <v>1</v>
      </c>
      <c r="AN12" s="53"/>
      <c r="AO12" s="54"/>
      <c r="AP12" s="54"/>
      <c r="AQ12" s="55"/>
      <c r="AR12" s="55"/>
      <c r="AS12" s="55"/>
      <c r="AT12" s="55">
        <v>5</v>
      </c>
      <c r="AU12" s="56"/>
      <c r="AV12" s="56"/>
      <c r="AW12" s="57"/>
      <c r="AX12" s="57"/>
      <c r="AY12" s="57"/>
      <c r="AZ12" s="57"/>
      <c r="BA12" s="58"/>
      <c r="BB12" s="58"/>
      <c r="BC12" s="58"/>
      <c r="BD12" s="59"/>
      <c r="BE12" s="59"/>
      <c r="BF12" s="59"/>
      <c r="BG12" s="59"/>
      <c r="BH12" s="59"/>
      <c r="BI12" s="59"/>
      <c r="BK12" s="298">
        <v>4</v>
      </c>
      <c r="BL12" s="33"/>
      <c r="BM12" s="60"/>
      <c r="BN12" s="60"/>
      <c r="BO12" s="60"/>
      <c r="BP12" s="60"/>
      <c r="BQ12" s="60"/>
      <c r="BR12" s="61"/>
      <c r="BS12" s="61"/>
      <c r="BT12" s="61"/>
      <c r="BU12" s="61"/>
      <c r="BV12" s="61"/>
      <c r="BW12" s="61"/>
      <c r="BX12" s="60"/>
      <c r="CB12" s="62"/>
      <c r="CC12" s="62"/>
      <c r="CD12" s="63"/>
      <c r="CF12" s="63"/>
      <c r="CH12" s="63"/>
      <c r="CJ12" s="63"/>
      <c r="CL12" s="63"/>
      <c r="CQ12" s="33"/>
    </row>
    <row r="13" spans="1:95" x14ac:dyDescent="0.25">
      <c r="A13" t="s">
        <v>696</v>
      </c>
      <c r="B13" s="427" t="s">
        <v>697</v>
      </c>
      <c r="C13" s="34" t="s">
        <v>99</v>
      </c>
      <c r="D13" s="35">
        <v>42952.54346064815</v>
      </c>
      <c r="E13" s="1">
        <v>378</v>
      </c>
      <c r="F13" s="36" t="s">
        <v>89</v>
      </c>
      <c r="G13">
        <v>72.633589999999998</v>
      </c>
      <c r="H13">
        <v>19.247</v>
      </c>
      <c r="I13">
        <v>363.7</v>
      </c>
      <c r="J13" s="37">
        <v>3.9453170000000002</v>
      </c>
      <c r="K13" s="38">
        <v>273.993268</v>
      </c>
      <c r="L13" s="39">
        <v>2.2041000000000002E-2</v>
      </c>
      <c r="M13" s="40">
        <v>35.040914999999998</v>
      </c>
      <c r="N13" s="41">
        <v>0.15</v>
      </c>
      <c r="O13" s="36">
        <v>1</v>
      </c>
      <c r="P13" s="36">
        <v>1</v>
      </c>
      <c r="Q13" s="353">
        <f t="shared" si="0"/>
        <v>4</v>
      </c>
      <c r="R13" s="63">
        <f t="shared" si="1"/>
        <v>86.4</v>
      </c>
      <c r="S13" s="42"/>
      <c r="T13" s="43"/>
      <c r="U13" s="43">
        <v>1</v>
      </c>
      <c r="V13" s="43"/>
      <c r="W13" s="43"/>
      <c r="X13" s="43"/>
      <c r="Y13" s="43"/>
      <c r="Z13" s="44">
        <v>2</v>
      </c>
      <c r="AA13" s="44">
        <v>4</v>
      </c>
      <c r="AB13" s="45"/>
      <c r="AC13" s="46"/>
      <c r="AD13" s="47"/>
      <c r="AE13" s="48"/>
      <c r="AF13" s="49"/>
      <c r="AG13" s="50"/>
      <c r="AH13" s="51"/>
      <c r="AI13" s="51"/>
      <c r="AJ13" s="51"/>
      <c r="AK13" s="52"/>
      <c r="AL13" s="52"/>
      <c r="AM13" s="52"/>
      <c r="AN13" s="53"/>
      <c r="AO13" s="54"/>
      <c r="AP13" s="54"/>
      <c r="AQ13" s="55"/>
      <c r="AR13" s="55"/>
      <c r="AS13" s="55"/>
      <c r="AT13" s="55">
        <v>5</v>
      </c>
      <c r="AU13" s="56"/>
      <c r="AV13" s="56"/>
      <c r="AW13" s="57"/>
      <c r="AX13" s="57"/>
      <c r="AY13" s="57"/>
      <c r="AZ13" s="57"/>
      <c r="BA13" s="58"/>
      <c r="BB13" s="58"/>
      <c r="BC13" s="58"/>
      <c r="BD13" s="59"/>
      <c r="BE13" s="59"/>
      <c r="BF13" s="59"/>
      <c r="BG13" s="59"/>
      <c r="BH13" s="59"/>
      <c r="BI13" s="59"/>
      <c r="BK13" s="298">
        <v>3</v>
      </c>
      <c r="BL13" s="33"/>
      <c r="BM13" s="60"/>
      <c r="BN13" s="60"/>
      <c r="BO13" s="60"/>
      <c r="BP13" s="60"/>
      <c r="BQ13" s="60"/>
      <c r="BR13" s="61"/>
      <c r="BS13" s="61"/>
      <c r="BT13" s="61"/>
      <c r="BU13" s="61"/>
      <c r="BV13" s="61"/>
      <c r="BW13" s="61"/>
      <c r="BX13" s="60"/>
      <c r="CB13" s="62"/>
      <c r="CC13" s="62"/>
      <c r="CD13" s="63"/>
      <c r="CF13" s="63"/>
      <c r="CH13" s="63"/>
      <c r="CJ13" s="63"/>
      <c r="CL13" s="63"/>
      <c r="CQ13" s="33"/>
    </row>
    <row r="14" spans="1:95" x14ac:dyDescent="0.25">
      <c r="A14" t="s">
        <v>698</v>
      </c>
      <c r="B14" s="427" t="s">
        <v>699</v>
      </c>
      <c r="C14" s="34" t="s">
        <v>100</v>
      </c>
      <c r="D14" s="35">
        <v>42952.54420138889</v>
      </c>
      <c r="E14" s="1">
        <v>378</v>
      </c>
      <c r="F14" s="36" t="s">
        <v>89</v>
      </c>
      <c r="G14">
        <v>72.633539999999996</v>
      </c>
      <c r="H14">
        <v>19.247029999999999</v>
      </c>
      <c r="I14">
        <v>364.19</v>
      </c>
      <c r="J14" s="37">
        <v>3.9453170000000002</v>
      </c>
      <c r="K14" s="38">
        <v>273.993268</v>
      </c>
      <c r="L14" s="39">
        <v>2.2041000000000002E-2</v>
      </c>
      <c r="M14" s="40">
        <v>35.040914999999998</v>
      </c>
      <c r="N14" s="41">
        <v>0.15</v>
      </c>
      <c r="O14" s="36">
        <v>1</v>
      </c>
      <c r="P14" s="36">
        <v>1</v>
      </c>
      <c r="Q14" s="353">
        <f t="shared" si="0"/>
        <v>4</v>
      </c>
      <c r="R14" s="63">
        <f t="shared" si="1"/>
        <v>72</v>
      </c>
      <c r="S14" s="42"/>
      <c r="T14" s="43"/>
      <c r="U14" s="43"/>
      <c r="V14" s="43"/>
      <c r="W14" s="43"/>
      <c r="X14" s="43"/>
      <c r="Y14" s="43"/>
      <c r="Z14" s="44">
        <v>1</v>
      </c>
      <c r="AA14" s="44">
        <v>4</v>
      </c>
      <c r="AB14" s="45"/>
      <c r="AC14" s="46"/>
      <c r="AD14" s="47"/>
      <c r="AE14" s="48"/>
      <c r="AF14" s="49"/>
      <c r="AG14" s="50"/>
      <c r="AH14" s="51"/>
      <c r="AI14" s="51"/>
      <c r="AJ14" s="51">
        <v>2</v>
      </c>
      <c r="AK14" s="52"/>
      <c r="AL14" s="52"/>
      <c r="AM14" s="52"/>
      <c r="AN14" s="53"/>
      <c r="AO14" s="54"/>
      <c r="AP14" s="54"/>
      <c r="AQ14" s="55"/>
      <c r="AR14" s="55"/>
      <c r="AS14" s="55"/>
      <c r="AT14" s="55">
        <v>3</v>
      </c>
      <c r="AU14" s="56"/>
      <c r="AV14" s="56"/>
      <c r="AW14" s="57"/>
      <c r="AX14" s="57"/>
      <c r="AY14" s="57"/>
      <c r="AZ14" s="57"/>
      <c r="BA14" s="58"/>
      <c r="BB14" s="58"/>
      <c r="BC14" s="58"/>
      <c r="BD14" s="59"/>
      <c r="BE14" s="59"/>
      <c r="BF14" s="59"/>
      <c r="BG14" s="59"/>
      <c r="BH14" s="59"/>
      <c r="BI14" s="59"/>
      <c r="BK14" s="298">
        <v>3</v>
      </c>
      <c r="BL14" s="33"/>
      <c r="BM14" s="60"/>
      <c r="BN14" s="60"/>
      <c r="BO14" s="60"/>
      <c r="BP14" s="60"/>
      <c r="BQ14" s="60"/>
      <c r="BR14" s="61"/>
      <c r="BS14" s="61"/>
      <c r="BT14" s="61"/>
      <c r="BU14" s="61"/>
      <c r="BV14" s="61"/>
      <c r="BW14" s="61"/>
      <c r="BX14" s="60"/>
      <c r="CB14" s="62"/>
      <c r="CC14" s="62"/>
      <c r="CD14" s="63"/>
      <c r="CF14" s="63"/>
      <c r="CH14" s="63"/>
      <c r="CJ14" s="63"/>
      <c r="CL14" s="63"/>
      <c r="CQ14" s="33"/>
    </row>
    <row r="15" spans="1:95" x14ac:dyDescent="0.25">
      <c r="A15" t="s">
        <v>700</v>
      </c>
      <c r="B15" s="427" t="s">
        <v>701</v>
      </c>
      <c r="C15" s="34" t="s">
        <v>101</v>
      </c>
      <c r="D15" s="35">
        <v>42952.544942129629</v>
      </c>
      <c r="E15" s="1">
        <v>378</v>
      </c>
      <c r="F15" s="36" t="s">
        <v>89</v>
      </c>
      <c r="G15">
        <v>72.633470000000003</v>
      </c>
      <c r="H15">
        <v>19.247019999999999</v>
      </c>
      <c r="I15">
        <v>364.07</v>
      </c>
      <c r="J15" s="37">
        <v>3.9453170000000002</v>
      </c>
      <c r="K15" s="38">
        <v>273.993268</v>
      </c>
      <c r="L15" s="39">
        <v>2.2041000000000002E-2</v>
      </c>
      <c r="M15" s="40">
        <v>35.040914999999998</v>
      </c>
      <c r="N15" s="41">
        <v>0.15</v>
      </c>
      <c r="O15" s="36">
        <v>1</v>
      </c>
      <c r="P15" s="36">
        <v>1</v>
      </c>
      <c r="Q15" s="353">
        <f t="shared" si="0"/>
        <v>2</v>
      </c>
      <c r="R15" s="63">
        <f t="shared" si="1"/>
        <v>43.2</v>
      </c>
      <c r="S15" s="42"/>
      <c r="T15" s="43"/>
      <c r="U15" s="43"/>
      <c r="V15" s="43"/>
      <c r="W15" s="43"/>
      <c r="X15" s="43"/>
      <c r="Y15" s="43"/>
      <c r="Z15" s="44"/>
      <c r="AA15" s="44">
        <v>2</v>
      </c>
      <c r="AB15" s="45"/>
      <c r="AC15" s="46"/>
      <c r="AD15" s="47"/>
      <c r="AE15" s="48"/>
      <c r="AF15" s="49"/>
      <c r="AG15" s="50"/>
      <c r="AH15" s="51"/>
      <c r="AI15" s="51"/>
      <c r="AJ15" s="51"/>
      <c r="AK15" s="52"/>
      <c r="AL15" s="52"/>
      <c r="AM15" s="52"/>
      <c r="AN15" s="53"/>
      <c r="AO15" s="54"/>
      <c r="AP15" s="54"/>
      <c r="AQ15" s="55"/>
      <c r="AR15" s="55"/>
      <c r="AS15" s="55"/>
      <c r="AT15" s="55">
        <v>4</v>
      </c>
      <c r="AU15" s="56"/>
      <c r="AV15" s="56"/>
      <c r="AW15" s="57"/>
      <c r="AX15" s="57"/>
      <c r="AY15" s="57"/>
      <c r="AZ15" s="57"/>
      <c r="BA15" s="58"/>
      <c r="BB15" s="58"/>
      <c r="BC15" s="58"/>
      <c r="BD15" s="59"/>
      <c r="BE15" s="59"/>
      <c r="BF15" s="59"/>
      <c r="BG15" s="59"/>
      <c r="BH15" s="59"/>
      <c r="BI15" s="59"/>
      <c r="BK15" s="298">
        <v>2</v>
      </c>
      <c r="BL15" s="33"/>
      <c r="BM15" s="60"/>
      <c r="BN15" s="60"/>
      <c r="BO15" s="60"/>
      <c r="BP15" s="60"/>
      <c r="BQ15" s="60"/>
      <c r="BR15" s="61"/>
      <c r="BS15" s="61"/>
      <c r="BT15" s="61"/>
      <c r="BU15" s="61"/>
      <c r="BV15" s="61"/>
      <c r="BW15" s="61"/>
      <c r="BX15" s="60"/>
      <c r="CB15" s="62"/>
      <c r="CC15" s="62"/>
      <c r="CD15" s="63"/>
      <c r="CF15" s="63"/>
      <c r="CH15" s="63"/>
      <c r="CJ15" s="63"/>
      <c r="CL15" s="63"/>
      <c r="CQ15" s="33"/>
    </row>
    <row r="16" spans="1:95" ht="15.75" thickBot="1" x14ac:dyDescent="0.3">
      <c r="B16" s="427"/>
      <c r="C16" s="34" t="s">
        <v>102</v>
      </c>
      <c r="D16" s="35">
        <v>42952.54550925926</v>
      </c>
      <c r="E16" s="1">
        <v>378</v>
      </c>
      <c r="F16" s="36" t="s">
        <v>89</v>
      </c>
      <c r="G16">
        <v>72.633439999999993</v>
      </c>
      <c r="H16">
        <v>19.246970000000001</v>
      </c>
      <c r="I16">
        <v>364.57</v>
      </c>
      <c r="J16" s="37">
        <v>3.9453170000000002</v>
      </c>
      <c r="K16" s="38">
        <v>273.993268</v>
      </c>
      <c r="L16" s="39">
        <v>2.2041000000000002E-2</v>
      </c>
      <c r="M16" s="40">
        <v>35.040914999999998</v>
      </c>
      <c r="N16" s="41">
        <v>0.15</v>
      </c>
      <c r="O16" s="36">
        <v>1</v>
      </c>
      <c r="P16" s="36">
        <v>1</v>
      </c>
      <c r="Q16" s="353">
        <f t="shared" si="0"/>
        <v>4</v>
      </c>
      <c r="R16" s="63">
        <f t="shared" si="1"/>
        <v>64.8</v>
      </c>
      <c r="S16" s="42">
        <v>3</v>
      </c>
      <c r="T16" s="43"/>
      <c r="U16" s="43"/>
      <c r="V16" s="43"/>
      <c r="W16" s="43"/>
      <c r="X16" s="43"/>
      <c r="Y16" s="43"/>
      <c r="Z16" s="44">
        <v>1</v>
      </c>
      <c r="AA16" s="44">
        <v>2</v>
      </c>
      <c r="AB16" s="45"/>
      <c r="AC16" s="46"/>
      <c r="AD16" s="47"/>
      <c r="AE16" s="48"/>
      <c r="AF16" s="49"/>
      <c r="AG16" s="50"/>
      <c r="AH16" s="51"/>
      <c r="AI16" s="51"/>
      <c r="AJ16" s="51"/>
      <c r="AK16" s="52"/>
      <c r="AL16" s="52"/>
      <c r="AM16" s="52"/>
      <c r="AN16" s="53"/>
      <c r="AO16" s="54"/>
      <c r="AP16" s="54"/>
      <c r="AQ16" s="55"/>
      <c r="AR16" s="55"/>
      <c r="AS16" s="55"/>
      <c r="AT16" s="55">
        <v>3</v>
      </c>
      <c r="AU16" s="56"/>
      <c r="AV16" s="56"/>
      <c r="AW16" s="57"/>
      <c r="AX16" s="57"/>
      <c r="AY16" s="57"/>
      <c r="AZ16" s="57"/>
      <c r="BA16" s="58"/>
      <c r="BB16" s="58"/>
      <c r="BC16" s="58"/>
      <c r="BD16" s="59"/>
      <c r="BE16" s="59"/>
      <c r="BF16" s="59"/>
      <c r="BG16" s="59"/>
      <c r="BH16" s="59"/>
      <c r="BI16" s="59"/>
      <c r="BK16" s="298">
        <v>3</v>
      </c>
      <c r="BL16" s="33"/>
      <c r="BM16" s="60"/>
      <c r="BN16" s="60"/>
      <c r="BO16" s="60"/>
      <c r="BP16" s="60"/>
      <c r="BQ16" s="60"/>
      <c r="BR16" s="61"/>
      <c r="BS16" s="61"/>
      <c r="BT16" s="61"/>
      <c r="BU16" s="61"/>
      <c r="BV16" s="61"/>
      <c r="BW16" s="61"/>
      <c r="BX16" s="60"/>
      <c r="CB16" s="62"/>
      <c r="CC16" s="62"/>
      <c r="CD16" s="63"/>
      <c r="CF16" s="63"/>
      <c r="CH16" s="63"/>
      <c r="CJ16" s="63"/>
      <c r="CL16" s="63"/>
      <c r="CQ16" s="33"/>
    </row>
    <row r="17" spans="1:95" x14ac:dyDescent="0.25">
      <c r="A17" s="428">
        <v>1</v>
      </c>
      <c r="B17" s="429" t="s">
        <v>702</v>
      </c>
      <c r="C17" s="34" t="s">
        <v>103</v>
      </c>
      <c r="D17" s="35">
        <v>42952.546261574076</v>
      </c>
      <c r="E17" s="1">
        <v>378</v>
      </c>
      <c r="F17" s="36" t="s">
        <v>89</v>
      </c>
      <c r="G17">
        <v>72.633390000000006</v>
      </c>
      <c r="H17">
        <v>19.247029999999999</v>
      </c>
      <c r="I17">
        <v>364.84</v>
      </c>
      <c r="J17" s="37">
        <v>3.9453170000000002</v>
      </c>
      <c r="K17" s="38">
        <v>273.993268</v>
      </c>
      <c r="L17" s="39">
        <v>2.2041000000000002E-2</v>
      </c>
      <c r="M17" s="40">
        <v>35.040914999999998</v>
      </c>
      <c r="N17" s="41">
        <v>0.15</v>
      </c>
      <c r="O17" s="36">
        <v>1</v>
      </c>
      <c r="P17" s="36">
        <v>1</v>
      </c>
      <c r="Q17" s="353">
        <f t="shared" si="0"/>
        <v>3</v>
      </c>
      <c r="R17" s="63">
        <f t="shared" si="1"/>
        <v>57.6</v>
      </c>
      <c r="S17" s="42">
        <v>2</v>
      </c>
      <c r="T17" s="43"/>
      <c r="U17" s="43"/>
      <c r="V17" s="43"/>
      <c r="W17" s="43"/>
      <c r="X17" s="43"/>
      <c r="Y17" s="43"/>
      <c r="Z17" s="44"/>
      <c r="AA17" s="44">
        <v>4</v>
      </c>
      <c r="AB17" s="45"/>
      <c r="AC17" s="46"/>
      <c r="AD17" s="47"/>
      <c r="AE17" s="48"/>
      <c r="AF17" s="49"/>
      <c r="AG17" s="50"/>
      <c r="AH17" s="51"/>
      <c r="AI17" s="51"/>
      <c r="AJ17" s="51"/>
      <c r="AK17" s="52"/>
      <c r="AL17" s="52"/>
      <c r="AM17" s="52"/>
      <c r="AN17" s="53"/>
      <c r="AO17" s="54"/>
      <c r="AP17" s="54"/>
      <c r="AQ17" s="55"/>
      <c r="AR17" s="55"/>
      <c r="AS17" s="55"/>
      <c r="AT17" s="55">
        <v>2</v>
      </c>
      <c r="AU17" s="56"/>
      <c r="AV17" s="56"/>
      <c r="AW17" s="57"/>
      <c r="AX17" s="57"/>
      <c r="AY17" s="57"/>
      <c r="AZ17" s="57"/>
      <c r="BA17" s="58"/>
      <c r="BB17" s="58"/>
      <c r="BC17" s="58"/>
      <c r="BD17" s="59"/>
      <c r="BE17" s="59"/>
      <c r="BF17" s="59"/>
      <c r="BG17" s="59"/>
      <c r="BH17" s="59"/>
      <c r="BI17" s="59"/>
      <c r="BK17" s="298">
        <v>3</v>
      </c>
      <c r="BL17" s="33"/>
      <c r="BM17" s="60"/>
      <c r="BN17" s="60"/>
      <c r="BO17" s="60"/>
      <c r="BP17" s="60"/>
      <c r="BQ17" s="60"/>
      <c r="BR17" s="61"/>
      <c r="BS17" s="61"/>
      <c r="BT17" s="61"/>
      <c r="BU17" s="61"/>
      <c r="BV17" s="61"/>
      <c r="BW17" s="61"/>
      <c r="BX17" s="60"/>
      <c r="CB17" s="62"/>
      <c r="CC17" s="62"/>
      <c r="CD17" s="63"/>
      <c r="CF17" s="63"/>
      <c r="CH17" s="63"/>
      <c r="CJ17" s="63"/>
      <c r="CL17" s="63"/>
      <c r="CQ17" s="33"/>
    </row>
    <row r="18" spans="1:95" x14ac:dyDescent="0.25">
      <c r="A18" s="430">
        <v>2</v>
      </c>
      <c r="B18" s="427" t="s">
        <v>703</v>
      </c>
      <c r="C18" s="34" t="s">
        <v>104</v>
      </c>
      <c r="D18" s="35">
        <v>42952.546932870369</v>
      </c>
      <c r="E18" s="1">
        <v>378</v>
      </c>
      <c r="F18" s="36" t="s">
        <v>89</v>
      </c>
      <c r="G18">
        <v>72.633340000000004</v>
      </c>
      <c r="H18">
        <v>19.246970000000001</v>
      </c>
      <c r="I18">
        <v>365.34</v>
      </c>
      <c r="J18" s="37">
        <v>3.9453170000000002</v>
      </c>
      <c r="K18" s="38">
        <v>273.993268</v>
      </c>
      <c r="L18" s="39">
        <v>2.2041000000000002E-2</v>
      </c>
      <c r="M18" s="40">
        <v>35.040914999999998</v>
      </c>
      <c r="N18" s="41">
        <v>0.15</v>
      </c>
      <c r="O18" s="36">
        <v>1</v>
      </c>
      <c r="P18" s="36">
        <v>1</v>
      </c>
      <c r="Q18" s="353">
        <f t="shared" si="0"/>
        <v>2</v>
      </c>
      <c r="R18" s="63">
        <f t="shared" si="1"/>
        <v>72</v>
      </c>
      <c r="S18" s="42"/>
      <c r="T18" s="43"/>
      <c r="U18" s="43"/>
      <c r="V18" s="43"/>
      <c r="W18" s="43"/>
      <c r="X18" s="43"/>
      <c r="Y18" s="43"/>
      <c r="Z18" s="44"/>
      <c r="AA18" s="44">
        <v>8</v>
      </c>
      <c r="AB18" s="45"/>
      <c r="AC18" s="46"/>
      <c r="AD18" s="47"/>
      <c r="AE18" s="48"/>
      <c r="AF18" s="49"/>
      <c r="AG18" s="50"/>
      <c r="AH18" s="51"/>
      <c r="AI18" s="51"/>
      <c r="AJ18" s="51"/>
      <c r="AK18" s="52"/>
      <c r="AL18" s="52"/>
      <c r="AM18" s="52"/>
      <c r="AN18" s="53"/>
      <c r="AO18" s="54"/>
      <c r="AP18" s="54"/>
      <c r="AQ18" s="55"/>
      <c r="AR18" s="55"/>
      <c r="AS18" s="55"/>
      <c r="AT18" s="55">
        <v>2</v>
      </c>
      <c r="AU18" s="56"/>
      <c r="AV18" s="56"/>
      <c r="AW18" s="57"/>
      <c r="AX18" s="57"/>
      <c r="AY18" s="57"/>
      <c r="AZ18" s="57"/>
      <c r="BA18" s="58"/>
      <c r="BB18" s="58"/>
      <c r="BC18" s="58"/>
      <c r="BD18" s="59"/>
      <c r="BE18" s="59"/>
      <c r="BF18" s="59"/>
      <c r="BG18" s="59"/>
      <c r="BH18" s="59"/>
      <c r="BI18" s="59"/>
      <c r="BK18" s="298">
        <v>2</v>
      </c>
      <c r="BL18" s="33"/>
      <c r="BM18" s="60"/>
      <c r="BN18" s="60"/>
      <c r="BO18" s="60"/>
      <c r="BP18" s="60"/>
      <c r="BQ18" s="60"/>
      <c r="BR18" s="61"/>
      <c r="BS18" s="61"/>
      <c r="BT18" s="61"/>
      <c r="BU18" s="61"/>
      <c r="BV18" s="61"/>
      <c r="BW18" s="61"/>
      <c r="BX18" s="60"/>
      <c r="CB18" s="62"/>
      <c r="CC18" s="62"/>
      <c r="CD18" s="63"/>
      <c r="CF18" s="63"/>
      <c r="CH18" s="63"/>
      <c r="CJ18" s="63"/>
      <c r="CL18" s="63"/>
      <c r="CQ18" s="33"/>
    </row>
    <row r="19" spans="1:95" x14ac:dyDescent="0.25">
      <c r="A19" s="430">
        <v>3</v>
      </c>
      <c r="B19" s="427" t="s">
        <v>704</v>
      </c>
      <c r="C19" s="34" t="s">
        <v>105</v>
      </c>
      <c r="D19" s="35">
        <v>42952.547534722224</v>
      </c>
      <c r="E19" s="1">
        <v>378</v>
      </c>
      <c r="F19" s="36" t="s">
        <v>89</v>
      </c>
      <c r="G19">
        <v>72.633269999999996</v>
      </c>
      <c r="H19">
        <v>19.247140000000002</v>
      </c>
      <c r="I19">
        <v>365.64</v>
      </c>
      <c r="J19" s="37">
        <v>3.9453170000000002</v>
      </c>
      <c r="K19" s="38">
        <v>273.993268</v>
      </c>
      <c r="L19" s="39">
        <v>2.2041000000000002E-2</v>
      </c>
      <c r="M19" s="40">
        <v>35.040914999999998</v>
      </c>
      <c r="N19" s="41">
        <v>0.15</v>
      </c>
      <c r="O19" s="36">
        <v>1</v>
      </c>
      <c r="P19" s="36">
        <v>1</v>
      </c>
      <c r="Q19" s="353">
        <f t="shared" si="0"/>
        <v>5</v>
      </c>
      <c r="R19" s="63">
        <f t="shared" si="1"/>
        <v>72</v>
      </c>
      <c r="S19" s="42">
        <v>1</v>
      </c>
      <c r="T19" s="43"/>
      <c r="U19" s="43"/>
      <c r="V19" s="43"/>
      <c r="W19" s="43"/>
      <c r="X19" s="43"/>
      <c r="Y19" s="43"/>
      <c r="Z19" s="44">
        <v>1</v>
      </c>
      <c r="AA19" s="44">
        <v>6</v>
      </c>
      <c r="AB19" s="45"/>
      <c r="AC19" s="46"/>
      <c r="AD19" s="47"/>
      <c r="AE19" s="48"/>
      <c r="AF19" s="49"/>
      <c r="AG19" s="50"/>
      <c r="AH19" s="51"/>
      <c r="AI19" s="51"/>
      <c r="AJ19" s="51">
        <v>1</v>
      </c>
      <c r="AK19" s="52"/>
      <c r="AL19" s="52"/>
      <c r="AM19" s="52"/>
      <c r="AN19" s="53"/>
      <c r="AO19" s="54"/>
      <c r="AP19" s="54"/>
      <c r="AQ19" s="55"/>
      <c r="AR19" s="55"/>
      <c r="AS19" s="55"/>
      <c r="AT19" s="55">
        <v>1</v>
      </c>
      <c r="AU19" s="56"/>
      <c r="AV19" s="56"/>
      <c r="AW19" s="57"/>
      <c r="AX19" s="57"/>
      <c r="AY19" s="57"/>
      <c r="AZ19" s="57"/>
      <c r="BA19" s="58"/>
      <c r="BB19" s="58"/>
      <c r="BC19" s="58"/>
      <c r="BD19" s="59"/>
      <c r="BE19" s="59"/>
      <c r="BF19" s="59"/>
      <c r="BG19" s="59"/>
      <c r="BH19" s="59"/>
      <c r="BI19" s="59"/>
      <c r="BK19" s="298">
        <v>4</v>
      </c>
      <c r="BL19" s="33"/>
      <c r="BM19" s="60"/>
      <c r="BN19" s="60"/>
      <c r="BO19" s="60"/>
      <c r="BP19" s="60"/>
      <c r="BQ19" s="60"/>
      <c r="BR19" s="61"/>
      <c r="BS19" s="61"/>
      <c r="BT19" s="61"/>
      <c r="BU19" s="61"/>
      <c r="BV19" s="61"/>
      <c r="BW19" s="61"/>
      <c r="BX19" s="60"/>
      <c r="CB19" s="62"/>
      <c r="CC19" s="62"/>
      <c r="CD19" s="63"/>
      <c r="CF19" s="63"/>
      <c r="CH19" s="63"/>
      <c r="CJ19" s="63"/>
      <c r="CL19" s="63"/>
      <c r="CQ19" s="33"/>
    </row>
    <row r="20" spans="1:95" x14ac:dyDescent="0.25">
      <c r="A20" s="430">
        <v>4</v>
      </c>
      <c r="B20" s="427" t="s">
        <v>705</v>
      </c>
      <c r="C20" s="34" t="s">
        <v>106</v>
      </c>
      <c r="D20" s="35">
        <v>42952.548263888886</v>
      </c>
      <c r="E20" s="1">
        <v>378</v>
      </c>
      <c r="F20" s="36" t="s">
        <v>89</v>
      </c>
      <c r="G20">
        <v>72.633240000000001</v>
      </c>
      <c r="H20">
        <v>19.247</v>
      </c>
      <c r="I20">
        <v>365.75</v>
      </c>
      <c r="J20" s="37">
        <v>3.9453170000000002</v>
      </c>
      <c r="K20" s="38">
        <v>273.993268</v>
      </c>
      <c r="L20" s="39">
        <v>2.2041000000000002E-2</v>
      </c>
      <c r="M20" s="40">
        <v>35.040914999999998</v>
      </c>
      <c r="N20" s="41">
        <v>0.15</v>
      </c>
      <c r="O20" s="36">
        <v>1</v>
      </c>
      <c r="P20" s="36">
        <v>1</v>
      </c>
      <c r="Q20" s="353">
        <f t="shared" si="0"/>
        <v>2</v>
      </c>
      <c r="R20" s="63">
        <f t="shared" si="1"/>
        <v>57.6</v>
      </c>
      <c r="S20" s="42"/>
      <c r="T20" s="43"/>
      <c r="U20" s="43"/>
      <c r="V20" s="43"/>
      <c r="W20" s="43"/>
      <c r="X20" s="43"/>
      <c r="Y20" s="43"/>
      <c r="Z20" s="44"/>
      <c r="AA20" s="44">
        <v>4</v>
      </c>
      <c r="AB20" s="45"/>
      <c r="AC20" s="46"/>
      <c r="AD20" s="47"/>
      <c r="AE20" s="48"/>
      <c r="AF20" s="49"/>
      <c r="AG20" s="50"/>
      <c r="AH20" s="51"/>
      <c r="AI20" s="51"/>
      <c r="AJ20" s="51"/>
      <c r="AK20" s="52"/>
      <c r="AL20" s="52"/>
      <c r="AM20" s="52"/>
      <c r="AN20" s="53"/>
      <c r="AO20" s="54"/>
      <c r="AP20" s="54"/>
      <c r="AQ20" s="55"/>
      <c r="AR20" s="55"/>
      <c r="AS20" s="55"/>
      <c r="AT20" s="55">
        <v>4</v>
      </c>
      <c r="AU20" s="56"/>
      <c r="AV20" s="56"/>
      <c r="AW20" s="57"/>
      <c r="AX20" s="57"/>
      <c r="AY20" s="57"/>
      <c r="AZ20" s="57"/>
      <c r="BA20" s="58"/>
      <c r="BB20" s="58"/>
      <c r="BC20" s="58"/>
      <c r="BD20" s="59"/>
      <c r="BE20" s="59"/>
      <c r="BF20" s="59"/>
      <c r="BG20" s="59"/>
      <c r="BH20" s="59"/>
      <c r="BI20" s="59"/>
      <c r="BK20" s="298">
        <v>2</v>
      </c>
      <c r="BL20" s="33"/>
      <c r="BM20" s="60"/>
      <c r="BN20" s="60"/>
      <c r="BO20" s="60"/>
      <c r="BP20" s="60"/>
      <c r="BQ20" s="60"/>
      <c r="BR20" s="61"/>
      <c r="BS20" s="61"/>
      <c r="BT20" s="61"/>
      <c r="BU20" s="61"/>
      <c r="BV20" s="61"/>
      <c r="BW20" s="61"/>
      <c r="BX20" s="60"/>
      <c r="CB20" s="62"/>
      <c r="CC20" s="62"/>
      <c r="CD20" s="63"/>
      <c r="CF20" s="63"/>
      <c r="CH20" s="63"/>
      <c r="CJ20" s="63"/>
      <c r="CL20" s="63"/>
      <c r="CQ20" s="33"/>
    </row>
    <row r="21" spans="1:95" x14ac:dyDescent="0.25">
      <c r="A21" s="430">
        <v>5</v>
      </c>
      <c r="B21" s="427" t="s">
        <v>706</v>
      </c>
      <c r="C21" s="34" t="s">
        <v>107</v>
      </c>
      <c r="D21" s="35">
        <v>42952.548958333333</v>
      </c>
      <c r="E21" s="1">
        <v>378</v>
      </c>
      <c r="F21" s="36" t="s">
        <v>89</v>
      </c>
      <c r="G21">
        <v>72.633179999999996</v>
      </c>
      <c r="H21">
        <v>19.24699</v>
      </c>
      <c r="I21">
        <v>366.49</v>
      </c>
      <c r="J21" s="37">
        <v>3.9453170000000002</v>
      </c>
      <c r="K21" s="38">
        <v>273.993268</v>
      </c>
      <c r="L21" s="39">
        <v>2.2041000000000002E-2</v>
      </c>
      <c r="M21" s="40">
        <v>35.040914999999998</v>
      </c>
      <c r="N21" s="41">
        <v>0.15</v>
      </c>
      <c r="O21" s="36">
        <v>15</v>
      </c>
      <c r="P21" s="36">
        <v>1</v>
      </c>
      <c r="Q21" s="353">
        <f t="shared" si="0"/>
        <v>2</v>
      </c>
      <c r="R21" s="63">
        <f t="shared" si="1"/>
        <v>21.6</v>
      </c>
      <c r="S21" s="42"/>
      <c r="T21" s="43"/>
      <c r="U21" s="43"/>
      <c r="V21" s="43"/>
      <c r="W21" s="43"/>
      <c r="X21" s="43"/>
      <c r="Y21" s="43"/>
      <c r="Z21" s="44">
        <v>1</v>
      </c>
      <c r="AA21" s="44"/>
      <c r="AB21" s="45"/>
      <c r="AC21" s="46"/>
      <c r="AD21" s="47"/>
      <c r="AE21" s="48"/>
      <c r="AF21" s="49"/>
      <c r="AG21" s="50"/>
      <c r="AH21" s="51"/>
      <c r="AI21" s="51"/>
      <c r="AJ21" s="51"/>
      <c r="AK21" s="52"/>
      <c r="AL21" s="52"/>
      <c r="AM21" s="52"/>
      <c r="AN21" s="53"/>
      <c r="AO21" s="54"/>
      <c r="AP21" s="54"/>
      <c r="AQ21" s="55"/>
      <c r="AR21" s="55"/>
      <c r="AS21" s="55"/>
      <c r="AT21" s="55">
        <v>2</v>
      </c>
      <c r="AU21" s="56"/>
      <c r="AV21" s="56"/>
      <c r="AW21" s="57"/>
      <c r="AX21" s="57"/>
      <c r="AY21" s="57"/>
      <c r="AZ21" s="57"/>
      <c r="BA21" s="58"/>
      <c r="BB21" s="58"/>
      <c r="BC21" s="58"/>
      <c r="BD21" s="59"/>
      <c r="BE21" s="59"/>
      <c r="BF21" s="59"/>
      <c r="BG21" s="59"/>
      <c r="BH21" s="59"/>
      <c r="BI21" s="59"/>
      <c r="BK21" s="298">
        <v>2</v>
      </c>
      <c r="BL21" s="33"/>
      <c r="BM21" s="60"/>
      <c r="BN21" s="60"/>
      <c r="BO21" s="60"/>
      <c r="BP21" s="60"/>
      <c r="BQ21" s="60"/>
      <c r="BR21" s="61"/>
      <c r="BS21" s="61"/>
      <c r="BT21" s="61"/>
      <c r="BU21" s="61"/>
      <c r="BV21" s="61"/>
      <c r="BW21" s="61"/>
      <c r="BX21" s="60"/>
      <c r="CB21" s="62"/>
      <c r="CC21" s="62"/>
      <c r="CD21" s="63"/>
      <c r="CF21" s="63"/>
      <c r="CH21" s="63"/>
      <c r="CJ21" s="63"/>
      <c r="CL21" s="63"/>
      <c r="CQ21" s="33"/>
    </row>
    <row r="22" spans="1:95" s="64" customFormat="1" x14ac:dyDescent="0.25">
      <c r="A22" s="430">
        <v>6</v>
      </c>
      <c r="B22" s="427" t="s">
        <v>707</v>
      </c>
      <c r="C22" s="34" t="s">
        <v>108</v>
      </c>
      <c r="D22" s="35">
        <v>42952.549629629626</v>
      </c>
      <c r="E22" s="1">
        <v>378</v>
      </c>
      <c r="F22" s="36" t="s">
        <v>89</v>
      </c>
      <c r="G22">
        <v>72.632490000000004</v>
      </c>
      <c r="H22">
        <v>19.247160000000001</v>
      </c>
      <c r="I22">
        <v>369.35</v>
      </c>
      <c r="J22" s="37">
        <v>3.9453170000000002</v>
      </c>
      <c r="K22" s="38">
        <v>273.993268</v>
      </c>
      <c r="L22" s="39">
        <v>2.2041000000000002E-2</v>
      </c>
      <c r="M22" s="40">
        <v>35.040914999999998</v>
      </c>
      <c r="N22" s="41">
        <v>0.15</v>
      </c>
      <c r="O22" s="64">
        <v>1</v>
      </c>
      <c r="P22" s="64">
        <v>1</v>
      </c>
      <c r="Q22" s="353">
        <f t="shared" si="0"/>
        <v>2</v>
      </c>
      <c r="R22" s="63">
        <f t="shared" si="1"/>
        <v>57.6</v>
      </c>
      <c r="S22" s="65"/>
      <c r="T22" s="66"/>
      <c r="U22" s="66"/>
      <c r="V22" s="66"/>
      <c r="W22" s="66"/>
      <c r="X22" s="66"/>
      <c r="Y22" s="66"/>
      <c r="Z22" s="67">
        <v>2</v>
      </c>
      <c r="AA22" s="67">
        <v>6</v>
      </c>
      <c r="AB22" s="67"/>
      <c r="AC22" s="68"/>
      <c r="AD22" s="68"/>
      <c r="AE22" s="69"/>
      <c r="AF22" s="69"/>
      <c r="AG22" s="70"/>
      <c r="AH22" s="71"/>
      <c r="AI22" s="71"/>
      <c r="AJ22" s="71"/>
      <c r="AK22" s="72"/>
      <c r="AL22" s="72"/>
      <c r="AM22" s="72"/>
      <c r="AN22" s="73"/>
      <c r="AO22" s="73"/>
      <c r="AP22" s="73"/>
      <c r="AQ22" s="74"/>
      <c r="AR22" s="74"/>
      <c r="AS22" s="74"/>
      <c r="AT22" s="74"/>
      <c r="AU22" s="75"/>
      <c r="AV22" s="75"/>
      <c r="AW22" s="76"/>
      <c r="AX22" s="76"/>
      <c r="AY22" s="76"/>
      <c r="AZ22" s="76"/>
      <c r="BA22" s="77"/>
      <c r="BB22" s="77"/>
      <c r="BC22" s="77"/>
      <c r="BD22" s="78"/>
      <c r="BE22" s="78"/>
      <c r="BF22" s="78"/>
      <c r="BG22" s="78"/>
      <c r="BH22" s="78"/>
      <c r="BI22" s="78"/>
      <c r="BK22" s="298">
        <v>1</v>
      </c>
      <c r="BL22" s="79"/>
      <c r="BR22" s="80"/>
      <c r="BS22" s="80"/>
      <c r="BT22" s="80"/>
      <c r="BU22" s="80"/>
      <c r="BV22" s="80"/>
      <c r="BW22" s="80"/>
      <c r="CB22" s="81"/>
      <c r="CC22" s="81"/>
      <c r="CD22" s="82"/>
      <c r="CF22" s="82"/>
      <c r="CH22" s="82"/>
      <c r="CJ22" s="82"/>
      <c r="CL22" s="82"/>
      <c r="CQ22" s="79"/>
    </row>
    <row r="23" spans="1:95" x14ac:dyDescent="0.25">
      <c r="A23" s="430">
        <v>7</v>
      </c>
      <c r="B23" s="427" t="s">
        <v>708</v>
      </c>
      <c r="C23" s="34" t="s">
        <v>109</v>
      </c>
      <c r="D23" s="35">
        <v>42952.5549537037</v>
      </c>
      <c r="E23" s="1">
        <v>378</v>
      </c>
      <c r="F23" s="36" t="s">
        <v>110</v>
      </c>
      <c r="G23">
        <v>72.632490000000004</v>
      </c>
      <c r="H23">
        <v>19.247160000000001</v>
      </c>
      <c r="I23">
        <v>369.35</v>
      </c>
      <c r="J23" s="37">
        <v>3.9453170000000002</v>
      </c>
      <c r="K23" s="38">
        <v>273.993268</v>
      </c>
      <c r="L23" s="39">
        <v>2.2041000000000002E-2</v>
      </c>
      <c r="M23" s="40">
        <v>35.040914999999998</v>
      </c>
      <c r="N23" s="41">
        <v>0.15</v>
      </c>
      <c r="O23" s="36">
        <v>1</v>
      </c>
      <c r="P23" s="36">
        <v>1</v>
      </c>
      <c r="Q23" s="353">
        <f t="shared" si="0"/>
        <v>3</v>
      </c>
      <c r="R23" s="63">
        <f t="shared" si="1"/>
        <v>43.2</v>
      </c>
      <c r="S23" s="42"/>
      <c r="T23" s="43"/>
      <c r="U23" s="43"/>
      <c r="V23" s="43"/>
      <c r="W23" s="43"/>
      <c r="X23" s="43"/>
      <c r="Y23" s="43"/>
      <c r="Z23" s="44"/>
      <c r="AA23" s="44">
        <v>3</v>
      </c>
      <c r="AB23" s="45"/>
      <c r="AC23" s="46"/>
      <c r="AD23" s="47"/>
      <c r="AE23" s="48"/>
      <c r="AF23" s="49"/>
      <c r="AG23" s="50"/>
      <c r="AH23" s="51"/>
      <c r="AI23" s="51"/>
      <c r="AJ23" s="51"/>
      <c r="AK23" s="52"/>
      <c r="AL23" s="52"/>
      <c r="AM23" s="52"/>
      <c r="AN23" s="53"/>
      <c r="AO23" s="54"/>
      <c r="AP23" s="54"/>
      <c r="AQ23" s="55"/>
      <c r="AR23" s="55"/>
      <c r="AS23" s="55"/>
      <c r="AT23" s="55">
        <v>2</v>
      </c>
      <c r="AU23" s="56"/>
      <c r="AV23" s="56"/>
      <c r="AW23" s="57"/>
      <c r="AX23" s="57"/>
      <c r="AY23" s="57"/>
      <c r="AZ23" s="57"/>
      <c r="BA23" s="58"/>
      <c r="BB23" s="58"/>
      <c r="BC23" s="58"/>
      <c r="BD23" s="59"/>
      <c r="BE23" s="59"/>
      <c r="BF23" s="59"/>
      <c r="BG23" s="59"/>
      <c r="BH23" s="59">
        <v>1</v>
      </c>
      <c r="BI23" s="59"/>
      <c r="BK23" s="298">
        <v>3</v>
      </c>
      <c r="BL23" s="33"/>
      <c r="BM23" s="60"/>
      <c r="BN23" s="60"/>
      <c r="BO23" s="60"/>
      <c r="BP23" s="60"/>
      <c r="BQ23" s="60"/>
      <c r="BR23" s="61"/>
      <c r="BS23" s="61"/>
      <c r="BT23" s="61"/>
      <c r="BU23" s="61"/>
      <c r="BV23" s="61"/>
      <c r="BW23" s="61"/>
      <c r="BX23" s="60"/>
      <c r="CB23" s="62"/>
      <c r="CC23" s="62"/>
      <c r="CD23" s="63"/>
      <c r="CF23" s="63"/>
      <c r="CH23" s="63"/>
      <c r="CJ23" s="63"/>
      <c r="CL23" s="63"/>
      <c r="CQ23" s="33"/>
    </row>
    <row r="24" spans="1:95" x14ac:dyDescent="0.25">
      <c r="A24" s="430">
        <v>8</v>
      </c>
      <c r="B24" s="427" t="s">
        <v>709</v>
      </c>
      <c r="C24" s="34" t="s">
        <v>111</v>
      </c>
      <c r="D24" s="35">
        <v>42952.555902777778</v>
      </c>
      <c r="E24" s="1">
        <v>378</v>
      </c>
      <c r="F24" s="36" t="s">
        <v>110</v>
      </c>
      <c r="G24">
        <v>72.632429999999999</v>
      </c>
      <c r="H24">
        <v>19.24709</v>
      </c>
      <c r="I24">
        <v>369.17</v>
      </c>
      <c r="J24" s="37">
        <v>3.9453170000000002</v>
      </c>
      <c r="K24" s="38">
        <v>273.993268</v>
      </c>
      <c r="L24" s="39">
        <v>2.2041000000000002E-2</v>
      </c>
      <c r="M24" s="40">
        <v>35.040914999999998</v>
      </c>
      <c r="N24" s="41">
        <v>0.15</v>
      </c>
      <c r="O24" s="36">
        <v>1</v>
      </c>
      <c r="P24" s="36">
        <v>1</v>
      </c>
      <c r="Q24" s="353">
        <f t="shared" si="0"/>
        <v>2</v>
      </c>
      <c r="R24" s="63">
        <f t="shared" si="1"/>
        <v>28.8</v>
      </c>
      <c r="S24" s="42"/>
      <c r="T24" s="43"/>
      <c r="U24" s="43"/>
      <c r="V24" s="43"/>
      <c r="W24" s="43"/>
      <c r="X24" s="43"/>
      <c r="Y24" s="43"/>
      <c r="Z24" s="44"/>
      <c r="AA24" s="44">
        <v>2</v>
      </c>
      <c r="AB24" s="45"/>
      <c r="AC24" s="46"/>
      <c r="AD24" s="47"/>
      <c r="AE24" s="48"/>
      <c r="AF24" s="49"/>
      <c r="AG24" s="50"/>
      <c r="AH24" s="51"/>
      <c r="AI24" s="51"/>
      <c r="AJ24" s="51"/>
      <c r="AK24" s="52"/>
      <c r="AL24" s="52"/>
      <c r="AM24" s="52"/>
      <c r="AN24" s="53"/>
      <c r="AO24" s="54"/>
      <c r="AP24" s="54"/>
      <c r="AQ24" s="55"/>
      <c r="AR24" s="55"/>
      <c r="AS24" s="55"/>
      <c r="AT24" s="55">
        <v>2</v>
      </c>
      <c r="AU24" s="56"/>
      <c r="AV24" s="56"/>
      <c r="AW24" s="57"/>
      <c r="AX24" s="57"/>
      <c r="AY24" s="57"/>
      <c r="AZ24" s="57"/>
      <c r="BA24" s="58"/>
      <c r="BB24" s="58"/>
      <c r="BC24" s="58"/>
      <c r="BD24" s="59"/>
      <c r="BE24" s="59"/>
      <c r="BF24" s="59"/>
      <c r="BG24" s="59"/>
      <c r="BH24" s="59"/>
      <c r="BI24" s="59"/>
      <c r="BK24" s="298">
        <v>2</v>
      </c>
      <c r="BL24" s="33"/>
      <c r="BM24" s="60"/>
      <c r="BN24" s="60"/>
      <c r="BO24" s="60"/>
      <c r="BP24" s="60"/>
      <c r="BQ24" s="60"/>
      <c r="BR24" s="61"/>
      <c r="BS24" s="61"/>
      <c r="BT24" s="61"/>
      <c r="BU24" s="61"/>
      <c r="BV24" s="61"/>
      <c r="BW24" s="61"/>
      <c r="BX24" s="60"/>
      <c r="CB24" s="62"/>
      <c r="CC24" s="62"/>
      <c r="CD24" s="63"/>
      <c r="CF24" s="63"/>
      <c r="CH24" s="63"/>
      <c r="CJ24" s="63"/>
      <c r="CL24" s="63"/>
      <c r="CQ24" s="33"/>
    </row>
    <row r="25" spans="1:95" ht="15.75" thickBot="1" x14ac:dyDescent="0.3">
      <c r="A25" s="431">
        <v>9</v>
      </c>
      <c r="B25" s="432" t="s">
        <v>710</v>
      </c>
      <c r="C25" s="34" t="s">
        <v>112</v>
      </c>
      <c r="D25" s="35">
        <v>42952.55641203704</v>
      </c>
      <c r="E25" s="1">
        <v>378</v>
      </c>
      <c r="F25" s="36" t="s">
        <v>110</v>
      </c>
      <c r="G25">
        <v>72.632339999999999</v>
      </c>
      <c r="H25">
        <v>19.24708</v>
      </c>
      <c r="I25">
        <v>368.84</v>
      </c>
      <c r="J25" s="37">
        <v>3.9453170000000002</v>
      </c>
      <c r="K25" s="38">
        <v>273.993268</v>
      </c>
      <c r="L25" s="39">
        <v>2.2041000000000002E-2</v>
      </c>
      <c r="M25" s="40">
        <v>35.040914999999998</v>
      </c>
      <c r="N25" s="41">
        <v>0.15</v>
      </c>
      <c r="O25" s="36">
        <v>1</v>
      </c>
      <c r="P25" s="36">
        <v>1</v>
      </c>
      <c r="Q25" s="353">
        <f t="shared" si="0"/>
        <v>3</v>
      </c>
      <c r="R25" s="63">
        <f t="shared" si="1"/>
        <v>28.8</v>
      </c>
      <c r="S25" s="42"/>
      <c r="T25" s="43"/>
      <c r="U25" s="43"/>
      <c r="V25" s="43"/>
      <c r="W25" s="43"/>
      <c r="X25" s="43"/>
      <c r="Y25" s="43"/>
      <c r="Z25" s="44">
        <v>1</v>
      </c>
      <c r="AA25" s="44">
        <v>1</v>
      </c>
      <c r="AB25" s="45"/>
      <c r="AC25" s="46"/>
      <c r="AD25" s="47"/>
      <c r="AE25" s="48"/>
      <c r="AF25" s="49"/>
      <c r="AG25" s="50"/>
      <c r="AH25" s="51"/>
      <c r="AI25" s="51"/>
      <c r="AJ25" s="51"/>
      <c r="AK25" s="52"/>
      <c r="AL25" s="52"/>
      <c r="AM25" s="52"/>
      <c r="AN25" s="53"/>
      <c r="AO25" s="54"/>
      <c r="AP25" s="54"/>
      <c r="AQ25" s="55"/>
      <c r="AR25" s="55"/>
      <c r="AS25" s="55"/>
      <c r="AT25" s="55">
        <v>2</v>
      </c>
      <c r="AU25" s="56"/>
      <c r="AV25" s="56"/>
      <c r="AW25" s="57"/>
      <c r="AX25" s="57"/>
      <c r="AY25" s="57"/>
      <c r="AZ25" s="57"/>
      <c r="BA25" s="58"/>
      <c r="BB25" s="58"/>
      <c r="BC25" s="58"/>
      <c r="BD25" s="59"/>
      <c r="BE25" s="59"/>
      <c r="BF25" s="59"/>
      <c r="BG25" s="59"/>
      <c r="BH25" s="59"/>
      <c r="BI25" s="59"/>
      <c r="BK25" s="298">
        <v>2</v>
      </c>
      <c r="BL25" s="33"/>
      <c r="BM25" s="60"/>
      <c r="BN25" s="60"/>
      <c r="BO25" s="60"/>
      <c r="BP25" s="60"/>
      <c r="BQ25" s="60"/>
      <c r="BR25" s="61"/>
      <c r="BS25" s="61"/>
      <c r="BT25" s="61"/>
      <c r="BU25" s="61"/>
      <c r="BV25" s="61"/>
      <c r="BW25" s="61"/>
      <c r="BX25" s="60"/>
      <c r="CB25" s="62"/>
      <c r="CC25" s="62"/>
      <c r="CD25" s="63"/>
      <c r="CF25" s="63"/>
      <c r="CH25" s="63"/>
      <c r="CJ25" s="63"/>
      <c r="CL25" s="63"/>
      <c r="CQ25" s="33"/>
    </row>
    <row r="26" spans="1:95" x14ac:dyDescent="0.25">
      <c r="B26" s="427"/>
      <c r="C26" s="34" t="s">
        <v>113</v>
      </c>
      <c r="D26" s="35">
        <v>42952.556932870371</v>
      </c>
      <c r="E26" s="1">
        <v>378</v>
      </c>
      <c r="F26" s="36" t="s">
        <v>110</v>
      </c>
      <c r="G26">
        <v>72.632300000000001</v>
      </c>
      <c r="H26">
        <v>19.247160000000001</v>
      </c>
      <c r="I26">
        <v>369.17</v>
      </c>
      <c r="J26" s="37">
        <v>3.9453170000000002</v>
      </c>
      <c r="K26" s="38">
        <v>273.993268</v>
      </c>
      <c r="L26" s="39">
        <v>2.2041000000000002E-2</v>
      </c>
      <c r="M26" s="40">
        <v>35.040914999999998</v>
      </c>
      <c r="N26" s="41">
        <v>0.15</v>
      </c>
      <c r="O26" s="36">
        <v>1</v>
      </c>
      <c r="P26" s="36">
        <v>1</v>
      </c>
      <c r="Q26" s="353">
        <f t="shared" si="0"/>
        <v>3</v>
      </c>
      <c r="R26" s="63">
        <f t="shared" si="1"/>
        <v>43.2</v>
      </c>
      <c r="S26" s="42"/>
      <c r="T26" s="43"/>
      <c r="U26" s="43"/>
      <c r="V26" s="43"/>
      <c r="W26" s="43"/>
      <c r="X26" s="43"/>
      <c r="Y26" s="43"/>
      <c r="Z26" s="44"/>
      <c r="AA26" s="44">
        <v>3</v>
      </c>
      <c r="AB26" s="45"/>
      <c r="AC26" s="46"/>
      <c r="AD26" s="47"/>
      <c r="AE26" s="48"/>
      <c r="AF26" s="49"/>
      <c r="AG26" s="50"/>
      <c r="AH26" s="51"/>
      <c r="AI26" s="51"/>
      <c r="AJ26" s="51">
        <v>2</v>
      </c>
      <c r="AK26" s="52"/>
      <c r="AL26" s="52"/>
      <c r="AM26" s="52"/>
      <c r="AN26" s="53"/>
      <c r="AO26" s="54"/>
      <c r="AP26" s="54"/>
      <c r="AQ26" s="55"/>
      <c r="AR26" s="55"/>
      <c r="AS26" s="55"/>
      <c r="AT26" s="55"/>
      <c r="AU26" s="56"/>
      <c r="AV26" s="56"/>
      <c r="AW26" s="57"/>
      <c r="AX26" s="57"/>
      <c r="AY26" s="57"/>
      <c r="AZ26" s="57"/>
      <c r="BA26" s="58">
        <v>1</v>
      </c>
      <c r="BB26" s="58"/>
      <c r="BC26" s="58"/>
      <c r="BD26" s="59"/>
      <c r="BE26" s="59"/>
      <c r="BF26" s="59"/>
      <c r="BG26" s="59"/>
      <c r="BH26" s="59"/>
      <c r="BI26" s="59"/>
      <c r="BK26" s="298">
        <v>3</v>
      </c>
      <c r="BL26" s="33"/>
      <c r="BM26" s="60"/>
      <c r="BN26" s="60"/>
      <c r="BO26" s="60"/>
      <c r="BP26" s="60"/>
      <c r="BQ26" s="60"/>
      <c r="BR26" s="61"/>
      <c r="BS26" s="61"/>
      <c r="BT26" s="61"/>
      <c r="BU26" s="61"/>
      <c r="BV26" s="61"/>
      <c r="BW26" s="61"/>
      <c r="BX26" s="60"/>
      <c r="CB26" s="62"/>
      <c r="CC26" s="62"/>
      <c r="CD26" s="63"/>
      <c r="CF26" s="63"/>
      <c r="CH26" s="63"/>
      <c r="CJ26" s="63"/>
      <c r="CL26" s="63"/>
      <c r="CQ26" s="33"/>
    </row>
    <row r="27" spans="1:95" x14ac:dyDescent="0.25">
      <c r="A27" t="s">
        <v>711</v>
      </c>
      <c r="B27" s="427" t="s">
        <v>712</v>
      </c>
      <c r="C27" s="34" t="s">
        <v>114</v>
      </c>
      <c r="D27" s="35">
        <v>42952.557592592595</v>
      </c>
      <c r="E27" s="1">
        <v>378</v>
      </c>
      <c r="F27" s="36" t="s">
        <v>110</v>
      </c>
      <c r="G27">
        <v>72.632260000000002</v>
      </c>
      <c r="H27">
        <v>19.24719</v>
      </c>
      <c r="I27">
        <v>368.99</v>
      </c>
      <c r="J27" s="37">
        <v>3.9453170000000002</v>
      </c>
      <c r="K27" s="38">
        <v>273.993268</v>
      </c>
      <c r="L27" s="39">
        <v>2.2041000000000002E-2</v>
      </c>
      <c r="M27" s="40">
        <v>35.040914999999998</v>
      </c>
      <c r="N27" s="41">
        <v>0.15</v>
      </c>
      <c r="O27" s="36">
        <v>1</v>
      </c>
      <c r="P27" s="36">
        <v>1</v>
      </c>
      <c r="Q27" s="353">
        <f t="shared" si="0"/>
        <v>3</v>
      </c>
      <c r="R27" s="63">
        <f t="shared" si="1"/>
        <v>28.8</v>
      </c>
      <c r="S27" s="42">
        <v>1</v>
      </c>
      <c r="T27" s="43"/>
      <c r="U27" s="43"/>
      <c r="V27" s="43"/>
      <c r="W27" s="43"/>
      <c r="X27" s="43"/>
      <c r="Y27" s="43"/>
      <c r="Z27" s="44"/>
      <c r="AA27" s="44">
        <v>1</v>
      </c>
      <c r="AB27" s="45"/>
      <c r="AC27" s="46"/>
      <c r="AD27" s="47"/>
      <c r="AE27" s="48"/>
      <c r="AF27" s="49"/>
      <c r="AG27" s="50"/>
      <c r="AH27" s="51"/>
      <c r="AI27" s="51"/>
      <c r="AJ27" s="51">
        <v>2</v>
      </c>
      <c r="AK27" s="52"/>
      <c r="AL27" s="52"/>
      <c r="AM27" s="52"/>
      <c r="AN27" s="53"/>
      <c r="AO27" s="54"/>
      <c r="AP27" s="54"/>
      <c r="AQ27" s="55"/>
      <c r="AR27" s="55"/>
      <c r="AS27" s="55"/>
      <c r="AT27" s="55"/>
      <c r="AU27" s="56"/>
      <c r="AV27" s="56"/>
      <c r="AW27" s="57"/>
      <c r="AX27" s="57"/>
      <c r="AY27" s="57"/>
      <c r="AZ27" s="57"/>
      <c r="BA27" s="58"/>
      <c r="BB27" s="58"/>
      <c r="BC27" s="58"/>
      <c r="BD27" s="59"/>
      <c r="BE27" s="59"/>
      <c r="BF27" s="59"/>
      <c r="BG27" s="59"/>
      <c r="BH27" s="59"/>
      <c r="BI27" s="59"/>
      <c r="BK27" s="298">
        <v>3</v>
      </c>
      <c r="BL27" s="33"/>
      <c r="BM27" s="60"/>
      <c r="BN27" s="60"/>
      <c r="BO27" s="60"/>
      <c r="BP27" s="60"/>
      <c r="BQ27" s="60"/>
      <c r="BR27" s="61"/>
      <c r="BS27" s="61"/>
      <c r="BT27" s="61"/>
      <c r="BU27" s="61"/>
      <c r="BV27" s="61"/>
      <c r="BW27" s="61"/>
      <c r="BX27" s="60"/>
      <c r="CB27" s="62"/>
      <c r="CC27" s="62"/>
      <c r="CD27" s="63"/>
      <c r="CF27" s="63"/>
      <c r="CH27" s="63"/>
      <c r="CJ27" s="63"/>
      <c r="CL27" s="63"/>
      <c r="CQ27" s="33"/>
    </row>
    <row r="28" spans="1:95" ht="15.75" thickBot="1" x14ac:dyDescent="0.3">
      <c r="B28" s="427"/>
      <c r="C28" s="34" t="s">
        <v>115</v>
      </c>
      <c r="D28" s="35">
        <v>42952.558263888888</v>
      </c>
      <c r="E28" s="1">
        <v>378</v>
      </c>
      <c r="F28" s="36" t="s">
        <v>110</v>
      </c>
      <c r="G28">
        <v>72.632199999999997</v>
      </c>
      <c r="H28">
        <v>19.247330000000002</v>
      </c>
      <c r="I28">
        <v>368.64</v>
      </c>
      <c r="J28" s="37">
        <v>3.9453170000000002</v>
      </c>
      <c r="K28" s="38">
        <v>273.993268</v>
      </c>
      <c r="L28" s="39">
        <v>2.2041000000000002E-2</v>
      </c>
      <c r="M28" s="40">
        <v>35.040914999999998</v>
      </c>
      <c r="N28" s="41">
        <v>0.15</v>
      </c>
      <c r="O28" s="36">
        <v>1</v>
      </c>
      <c r="P28" s="36">
        <v>1</v>
      </c>
      <c r="Q28" s="353">
        <f t="shared" si="0"/>
        <v>5</v>
      </c>
      <c r="R28" s="63">
        <f t="shared" si="1"/>
        <v>57.6</v>
      </c>
      <c r="S28" s="42">
        <v>2</v>
      </c>
      <c r="T28" s="43"/>
      <c r="U28" s="43"/>
      <c r="V28" s="43"/>
      <c r="W28" s="43"/>
      <c r="X28" s="43"/>
      <c r="Y28" s="43"/>
      <c r="Z28" s="44"/>
      <c r="AA28" s="44">
        <v>3</v>
      </c>
      <c r="AB28" s="45"/>
      <c r="AC28" s="46"/>
      <c r="AD28" s="47"/>
      <c r="AE28" s="48"/>
      <c r="AF28" s="49"/>
      <c r="AG28" s="50"/>
      <c r="AH28" s="51"/>
      <c r="AI28" s="51"/>
      <c r="AJ28" s="51">
        <v>1</v>
      </c>
      <c r="AK28" s="52"/>
      <c r="AL28" s="52"/>
      <c r="AM28" s="52"/>
      <c r="AN28" s="53"/>
      <c r="AO28" s="54"/>
      <c r="AP28" s="54"/>
      <c r="AQ28" s="55"/>
      <c r="AR28" s="55"/>
      <c r="AS28" s="55"/>
      <c r="AT28" s="55">
        <v>1</v>
      </c>
      <c r="AU28" s="56"/>
      <c r="AV28" s="56"/>
      <c r="AW28" s="57"/>
      <c r="AX28" s="57"/>
      <c r="AY28" s="57"/>
      <c r="AZ28" s="57"/>
      <c r="BA28" s="58"/>
      <c r="BB28" s="58"/>
      <c r="BC28" s="58"/>
      <c r="BD28" s="59"/>
      <c r="BE28" s="59"/>
      <c r="BF28" s="59"/>
      <c r="BG28" s="59"/>
      <c r="BH28" s="59">
        <v>1</v>
      </c>
      <c r="BI28" s="59"/>
      <c r="BK28" s="298">
        <v>5</v>
      </c>
      <c r="BL28" s="33"/>
      <c r="BM28" s="60"/>
      <c r="BN28" s="60"/>
      <c r="BO28" s="60"/>
      <c r="BP28" s="60"/>
      <c r="BQ28" s="60"/>
      <c r="BR28" s="61"/>
      <c r="BS28" s="61"/>
      <c r="BT28" s="61"/>
      <c r="BU28" s="61"/>
      <c r="BV28" s="61"/>
      <c r="BW28" s="61"/>
      <c r="BX28" s="60"/>
      <c r="CB28" s="62"/>
      <c r="CC28" s="62"/>
      <c r="CD28" s="63"/>
      <c r="CF28" s="63"/>
      <c r="CH28" s="63"/>
      <c r="CJ28" s="63"/>
      <c r="CL28" s="63"/>
      <c r="CQ28" s="33"/>
    </row>
    <row r="29" spans="1:95" x14ac:dyDescent="0.25">
      <c r="A29" s="428">
        <v>0</v>
      </c>
      <c r="B29" s="429" t="s">
        <v>713</v>
      </c>
      <c r="C29" s="34" t="s">
        <v>116</v>
      </c>
      <c r="D29" s="35">
        <v>42952.559016203704</v>
      </c>
      <c r="E29" s="1">
        <v>378</v>
      </c>
      <c r="F29" s="36" t="s">
        <v>110</v>
      </c>
      <c r="G29">
        <v>72.632210000000001</v>
      </c>
      <c r="H29">
        <v>19.247479999999999</v>
      </c>
      <c r="I29">
        <v>368.63</v>
      </c>
      <c r="J29" s="37">
        <v>3.9453170000000002</v>
      </c>
      <c r="K29" s="38">
        <v>273.993268</v>
      </c>
      <c r="L29" s="39">
        <v>2.2041000000000002E-2</v>
      </c>
      <c r="M29" s="40">
        <v>35.040914999999998</v>
      </c>
      <c r="N29" s="41">
        <v>0.15</v>
      </c>
      <c r="O29" s="36">
        <v>1</v>
      </c>
      <c r="P29" s="36">
        <v>1</v>
      </c>
      <c r="Q29" s="353">
        <f t="shared" si="0"/>
        <v>2</v>
      </c>
      <c r="R29" s="63">
        <f t="shared" si="1"/>
        <v>21.6</v>
      </c>
      <c r="S29" s="42"/>
      <c r="T29" s="43"/>
      <c r="U29" s="43"/>
      <c r="V29" s="43"/>
      <c r="W29" s="43"/>
      <c r="X29" s="43"/>
      <c r="Y29" s="43"/>
      <c r="Z29" s="44">
        <v>1</v>
      </c>
      <c r="AA29" s="44">
        <v>2</v>
      </c>
      <c r="AB29" s="45"/>
      <c r="AC29" s="46"/>
      <c r="AD29" s="47"/>
      <c r="AE29" s="48"/>
      <c r="AF29" s="49"/>
      <c r="AG29" s="50"/>
      <c r="AH29" s="51"/>
      <c r="AI29" s="51"/>
      <c r="AJ29" s="51"/>
      <c r="AK29" s="52"/>
      <c r="AL29" s="52"/>
      <c r="AM29" s="52"/>
      <c r="AN29" s="53"/>
      <c r="AO29" s="54"/>
      <c r="AP29" s="54"/>
      <c r="AQ29" s="55"/>
      <c r="AR29" s="55"/>
      <c r="AS29" s="55"/>
      <c r="AT29" s="55"/>
      <c r="AU29" s="56"/>
      <c r="AV29" s="56"/>
      <c r="AW29" s="57"/>
      <c r="AX29" s="57"/>
      <c r="AY29" s="57"/>
      <c r="AZ29" s="57"/>
      <c r="BA29" s="58"/>
      <c r="BB29" s="58"/>
      <c r="BC29" s="58"/>
      <c r="BD29" s="59"/>
      <c r="BE29" s="59"/>
      <c r="BF29" s="59"/>
      <c r="BG29" s="59"/>
      <c r="BH29" s="59"/>
      <c r="BI29" s="59"/>
      <c r="BK29" s="298">
        <v>1</v>
      </c>
      <c r="BL29" s="33"/>
      <c r="BM29" s="60"/>
      <c r="BN29" s="60"/>
      <c r="BO29" s="60"/>
      <c r="BP29" s="60"/>
      <c r="BQ29" s="60"/>
      <c r="BR29" s="61"/>
      <c r="BS29" s="61"/>
      <c r="BT29" s="61"/>
      <c r="BU29" s="61"/>
      <c r="BV29" s="61"/>
      <c r="BW29" s="61"/>
      <c r="BX29" s="60"/>
      <c r="CB29" s="62"/>
      <c r="CC29" s="62"/>
      <c r="CD29" s="63"/>
      <c r="CF29" s="63"/>
      <c r="CH29" s="63"/>
      <c r="CJ29" s="63"/>
      <c r="CL29" s="63"/>
      <c r="CQ29" s="33"/>
    </row>
    <row r="30" spans="1:95" x14ac:dyDescent="0.25">
      <c r="A30" s="430">
        <v>1</v>
      </c>
      <c r="B30" s="427" t="s">
        <v>714</v>
      </c>
      <c r="C30" s="34" t="s">
        <v>117</v>
      </c>
      <c r="D30" s="35">
        <v>42952.559710648151</v>
      </c>
      <c r="E30" s="1">
        <v>378</v>
      </c>
      <c r="F30" s="36" t="s">
        <v>110</v>
      </c>
      <c r="G30">
        <v>72.632149999999996</v>
      </c>
      <c r="H30">
        <v>19.247630000000001</v>
      </c>
      <c r="I30">
        <v>368.47</v>
      </c>
      <c r="J30" s="37">
        <v>3.9453170000000002</v>
      </c>
      <c r="K30" s="38">
        <v>273.993268</v>
      </c>
      <c r="L30" s="39">
        <v>2.2041000000000002E-2</v>
      </c>
      <c r="M30" s="40">
        <v>35.040914999999998</v>
      </c>
      <c r="N30" s="41">
        <v>0.15</v>
      </c>
      <c r="O30" s="36">
        <v>1</v>
      </c>
      <c r="P30" s="36">
        <v>1</v>
      </c>
      <c r="Q30" s="353">
        <f t="shared" si="0"/>
        <v>2</v>
      </c>
      <c r="R30" s="63">
        <f t="shared" si="1"/>
        <v>14.4</v>
      </c>
      <c r="S30" s="42">
        <v>1</v>
      </c>
      <c r="T30" s="43"/>
      <c r="U30" s="43"/>
      <c r="V30" s="43"/>
      <c r="W30" s="43"/>
      <c r="X30" s="43"/>
      <c r="Y30" s="43"/>
      <c r="Z30" s="44"/>
      <c r="AA30" s="44"/>
      <c r="AB30" s="45"/>
      <c r="AC30" s="46"/>
      <c r="AD30" s="47"/>
      <c r="AE30" s="48"/>
      <c r="AF30" s="49"/>
      <c r="AG30" s="50"/>
      <c r="AH30" s="51"/>
      <c r="AI30" s="51"/>
      <c r="AJ30" s="51">
        <v>1</v>
      </c>
      <c r="AK30" s="52"/>
      <c r="AL30" s="52"/>
      <c r="AM30" s="52"/>
      <c r="AN30" s="53"/>
      <c r="AO30" s="54"/>
      <c r="AP30" s="54"/>
      <c r="AQ30" s="55"/>
      <c r="AR30" s="55"/>
      <c r="AS30" s="55"/>
      <c r="AT30" s="55"/>
      <c r="AU30" s="56"/>
      <c r="AV30" s="56"/>
      <c r="AW30" s="57"/>
      <c r="AX30" s="57"/>
      <c r="AY30" s="57"/>
      <c r="AZ30" s="57"/>
      <c r="BA30" s="58"/>
      <c r="BB30" s="58"/>
      <c r="BC30" s="58"/>
      <c r="BD30" s="59"/>
      <c r="BE30" s="59"/>
      <c r="BF30" s="59"/>
      <c r="BG30" s="59"/>
      <c r="BH30" s="59"/>
      <c r="BI30" s="59"/>
      <c r="BK30" s="298">
        <v>2</v>
      </c>
      <c r="BL30" s="33"/>
      <c r="BM30" s="60"/>
      <c r="BN30" s="60"/>
      <c r="BO30" s="60"/>
      <c r="BP30" s="60"/>
      <c r="BQ30" s="60"/>
      <c r="BR30" s="61"/>
      <c r="BS30" s="61"/>
      <c r="BT30" s="61"/>
      <c r="BU30" s="61"/>
      <c r="BV30" s="61"/>
      <c r="BW30" s="61"/>
      <c r="BX30" s="60"/>
      <c r="CB30" s="62"/>
      <c r="CC30" s="62"/>
      <c r="CD30" s="63"/>
      <c r="CF30" s="63"/>
      <c r="CH30" s="63"/>
      <c r="CJ30" s="63"/>
      <c r="CL30" s="63"/>
      <c r="CQ30" s="33"/>
    </row>
    <row r="31" spans="1:95" x14ac:dyDescent="0.25">
      <c r="A31" s="430">
        <v>2</v>
      </c>
      <c r="B31" s="427" t="s">
        <v>715</v>
      </c>
      <c r="C31" s="34" t="s">
        <v>118</v>
      </c>
      <c r="D31" s="35">
        <v>42952.560370370367</v>
      </c>
      <c r="E31" s="1">
        <v>378</v>
      </c>
      <c r="F31" s="36" t="s">
        <v>110</v>
      </c>
      <c r="G31">
        <v>72.632159999999999</v>
      </c>
      <c r="H31">
        <v>19.247730000000001</v>
      </c>
      <c r="I31">
        <v>368.52</v>
      </c>
      <c r="J31" s="37">
        <v>3.9453170000000002</v>
      </c>
      <c r="K31" s="38">
        <v>273.993268</v>
      </c>
      <c r="L31" s="39">
        <v>2.2041000000000002E-2</v>
      </c>
      <c r="M31" s="40">
        <v>35.040914999999998</v>
      </c>
      <c r="N31" s="41">
        <v>0.15</v>
      </c>
      <c r="O31" s="36">
        <v>1</v>
      </c>
      <c r="P31" s="36">
        <v>1</v>
      </c>
      <c r="Q31" s="353">
        <f t="shared" si="0"/>
        <v>2</v>
      </c>
      <c r="R31" s="63">
        <f t="shared" si="1"/>
        <v>50.4</v>
      </c>
      <c r="S31" s="42"/>
      <c r="T31" s="43"/>
      <c r="U31" s="43"/>
      <c r="V31" s="43"/>
      <c r="W31" s="43"/>
      <c r="X31" s="43"/>
      <c r="Y31" s="43"/>
      <c r="Z31" s="44"/>
      <c r="AA31" s="44">
        <v>6</v>
      </c>
      <c r="AB31" s="45"/>
      <c r="AC31" s="46"/>
      <c r="AD31" s="47"/>
      <c r="AE31" s="48"/>
      <c r="AF31" s="49"/>
      <c r="AG31" s="50"/>
      <c r="AH31" s="51"/>
      <c r="AI31" s="51"/>
      <c r="AJ31" s="51">
        <v>1</v>
      </c>
      <c r="AK31" s="52"/>
      <c r="AL31" s="52"/>
      <c r="AM31" s="52"/>
      <c r="AN31" s="53"/>
      <c r="AO31" s="54"/>
      <c r="AP31" s="54"/>
      <c r="AQ31" s="55"/>
      <c r="AR31" s="55"/>
      <c r="AS31" s="55"/>
      <c r="AT31" s="55"/>
      <c r="AU31" s="56"/>
      <c r="AV31" s="56"/>
      <c r="AW31" s="57"/>
      <c r="AX31" s="57"/>
      <c r="AY31" s="57"/>
      <c r="AZ31" s="57"/>
      <c r="BA31" s="58"/>
      <c r="BB31" s="58"/>
      <c r="BC31" s="58"/>
      <c r="BD31" s="59"/>
      <c r="BE31" s="59"/>
      <c r="BF31" s="59"/>
      <c r="BG31" s="59"/>
      <c r="BH31" s="59"/>
      <c r="BI31" s="59"/>
      <c r="BK31" s="298">
        <v>2</v>
      </c>
      <c r="BL31" s="33"/>
      <c r="BM31" s="60"/>
      <c r="BN31" s="60"/>
      <c r="BO31" s="60"/>
      <c r="BP31" s="60"/>
      <c r="BQ31" s="60"/>
      <c r="BR31" s="61"/>
      <c r="BS31" s="61"/>
      <c r="BT31" s="61"/>
      <c r="BU31" s="61"/>
      <c r="BV31" s="61"/>
      <c r="BW31" s="61"/>
      <c r="BX31" s="60"/>
      <c r="CB31" s="62"/>
      <c r="CC31" s="62"/>
      <c r="CD31" s="63"/>
      <c r="CF31" s="63"/>
      <c r="CH31" s="63"/>
      <c r="CJ31" s="63"/>
      <c r="CL31" s="63"/>
      <c r="CQ31" s="33"/>
    </row>
    <row r="32" spans="1:95" x14ac:dyDescent="0.25">
      <c r="A32" s="430">
        <v>3</v>
      </c>
      <c r="B32" s="427" t="s">
        <v>716</v>
      </c>
      <c r="C32" s="34" t="s">
        <v>119</v>
      </c>
      <c r="D32" s="35">
        <v>42952.561168981483</v>
      </c>
      <c r="E32" s="1">
        <v>378</v>
      </c>
      <c r="F32" s="36" t="s">
        <v>110</v>
      </c>
      <c r="G32">
        <v>72.632159999999999</v>
      </c>
      <c r="H32">
        <v>19.247869999999999</v>
      </c>
      <c r="I32">
        <v>368.53</v>
      </c>
      <c r="J32" s="37">
        <v>3.9453170000000002</v>
      </c>
      <c r="K32" s="38">
        <v>273.993268</v>
      </c>
      <c r="L32" s="39">
        <v>2.2041000000000002E-2</v>
      </c>
      <c r="M32" s="40">
        <v>35.040914999999998</v>
      </c>
      <c r="N32" s="41">
        <v>0.15</v>
      </c>
      <c r="O32" s="36">
        <v>1</v>
      </c>
      <c r="P32" s="36">
        <v>1</v>
      </c>
      <c r="Q32" s="353">
        <f t="shared" si="0"/>
        <v>2</v>
      </c>
      <c r="R32" s="63">
        <f t="shared" si="1"/>
        <v>28.8</v>
      </c>
      <c r="S32" s="42"/>
      <c r="T32" s="43"/>
      <c r="U32" s="43"/>
      <c r="V32" s="43"/>
      <c r="W32" s="43"/>
      <c r="X32" s="43"/>
      <c r="Y32" s="43"/>
      <c r="Z32" s="44"/>
      <c r="AA32" s="44">
        <v>3</v>
      </c>
      <c r="AB32" s="45"/>
      <c r="AC32" s="46"/>
      <c r="AD32" s="47"/>
      <c r="AE32" s="48"/>
      <c r="AF32" s="49"/>
      <c r="AG32" s="50"/>
      <c r="AH32" s="51"/>
      <c r="AI32" s="51"/>
      <c r="AJ32" s="51"/>
      <c r="AK32" s="52"/>
      <c r="AL32" s="52"/>
      <c r="AM32" s="52"/>
      <c r="AN32" s="53"/>
      <c r="AO32" s="54"/>
      <c r="AP32" s="54"/>
      <c r="AQ32" s="55"/>
      <c r="AR32" s="55"/>
      <c r="AS32" s="55"/>
      <c r="AT32" s="55"/>
      <c r="AU32" s="56"/>
      <c r="AV32" s="56"/>
      <c r="AW32" s="57"/>
      <c r="AX32" s="57"/>
      <c r="AY32" s="57"/>
      <c r="AZ32" s="57"/>
      <c r="BA32" s="58"/>
      <c r="BB32" s="58"/>
      <c r="BC32" s="58"/>
      <c r="BD32" s="59"/>
      <c r="BE32" s="59"/>
      <c r="BF32" s="59"/>
      <c r="BG32" s="59"/>
      <c r="BH32" s="59">
        <v>1</v>
      </c>
      <c r="BI32" s="59"/>
      <c r="BK32" s="298">
        <v>2</v>
      </c>
      <c r="BL32" s="33"/>
      <c r="BM32" s="60"/>
      <c r="BN32" s="60"/>
      <c r="BO32" s="60"/>
      <c r="BP32" s="60"/>
      <c r="BQ32" s="60"/>
      <c r="BR32" s="61"/>
      <c r="BS32" s="61"/>
      <c r="BT32" s="61"/>
      <c r="BU32" s="61"/>
      <c r="BV32" s="61"/>
      <c r="BW32" s="61"/>
      <c r="BX32" s="60"/>
      <c r="CB32" s="62"/>
      <c r="CC32" s="62"/>
      <c r="CD32" s="63"/>
      <c r="CF32" s="63"/>
      <c r="CH32" s="63"/>
      <c r="CJ32" s="63"/>
      <c r="CL32" s="63"/>
      <c r="CQ32" s="33"/>
    </row>
    <row r="33" spans="1:95" x14ac:dyDescent="0.25">
      <c r="A33" s="430">
        <v>4</v>
      </c>
      <c r="B33" s="427" t="s">
        <v>717</v>
      </c>
      <c r="C33" s="34" t="s">
        <v>120</v>
      </c>
      <c r="D33" s="35">
        <v>42952.561759259261</v>
      </c>
      <c r="E33" s="1">
        <v>378</v>
      </c>
      <c r="F33" s="36" t="s">
        <v>110</v>
      </c>
      <c r="G33">
        <v>72.63212</v>
      </c>
      <c r="H33">
        <v>19.248090000000001</v>
      </c>
      <c r="I33">
        <v>368.31</v>
      </c>
      <c r="J33" s="37">
        <v>3.9453170000000002</v>
      </c>
      <c r="K33" s="38">
        <v>273.993268</v>
      </c>
      <c r="L33" s="39">
        <v>2.2041000000000002E-2</v>
      </c>
      <c r="M33" s="40">
        <v>35.040914999999998</v>
      </c>
      <c r="N33" s="41">
        <v>0.15</v>
      </c>
      <c r="O33" s="36">
        <v>1</v>
      </c>
      <c r="P33" s="36">
        <v>1</v>
      </c>
      <c r="Q33" s="353">
        <f t="shared" si="0"/>
        <v>2</v>
      </c>
      <c r="R33" s="63">
        <f t="shared" si="1"/>
        <v>21.6</v>
      </c>
      <c r="S33" s="42">
        <v>1</v>
      </c>
      <c r="T33" s="43"/>
      <c r="U33" s="43"/>
      <c r="V33" s="43"/>
      <c r="W33" s="43"/>
      <c r="X33" s="43"/>
      <c r="Y33" s="43"/>
      <c r="Z33" s="44"/>
      <c r="AA33" s="44">
        <v>2</v>
      </c>
      <c r="AB33" s="45"/>
      <c r="AC33" s="46"/>
      <c r="AD33" s="47"/>
      <c r="AE33" s="48"/>
      <c r="AF33" s="49"/>
      <c r="AG33" s="50"/>
      <c r="AH33" s="51"/>
      <c r="AI33" s="51"/>
      <c r="AJ33" s="51"/>
      <c r="AK33" s="52"/>
      <c r="AL33" s="52"/>
      <c r="AM33" s="52"/>
      <c r="AN33" s="53"/>
      <c r="AO33" s="54"/>
      <c r="AP33" s="54"/>
      <c r="AQ33" s="55"/>
      <c r="AR33" s="55"/>
      <c r="AS33" s="55"/>
      <c r="AT33" s="55"/>
      <c r="AU33" s="56"/>
      <c r="AV33" s="56"/>
      <c r="AW33" s="57"/>
      <c r="AX33" s="57"/>
      <c r="AY33" s="57"/>
      <c r="AZ33" s="57"/>
      <c r="BA33" s="58"/>
      <c r="BB33" s="58"/>
      <c r="BC33" s="58"/>
      <c r="BD33" s="59"/>
      <c r="BE33" s="59"/>
      <c r="BF33" s="59"/>
      <c r="BG33" s="59"/>
      <c r="BH33" s="59"/>
      <c r="BI33" s="59"/>
      <c r="BK33" s="298">
        <v>2</v>
      </c>
      <c r="BL33" s="33"/>
      <c r="BM33" s="60"/>
      <c r="BN33" s="60"/>
      <c r="BO33" s="60"/>
      <c r="BP33" s="60"/>
      <c r="BQ33" s="60"/>
      <c r="BR33" s="61"/>
      <c r="BS33" s="61"/>
      <c r="BT33" s="61"/>
      <c r="BU33" s="61"/>
      <c r="BV33" s="61"/>
      <c r="BW33" s="61"/>
      <c r="BX33" s="60"/>
      <c r="CB33" s="62"/>
      <c r="CC33" s="62"/>
      <c r="CD33" s="63"/>
      <c r="CF33" s="63"/>
      <c r="CH33" s="63"/>
      <c r="CJ33" s="63"/>
      <c r="CL33" s="63"/>
      <c r="CQ33" s="33"/>
    </row>
    <row r="34" spans="1:95" ht="15.75" thickBot="1" x14ac:dyDescent="0.3">
      <c r="A34" s="431">
        <v>5</v>
      </c>
      <c r="B34" s="432" t="s">
        <v>718</v>
      </c>
      <c r="C34" s="34" t="s">
        <v>121</v>
      </c>
      <c r="D34" s="35">
        <v>42952.562442129631</v>
      </c>
      <c r="E34" s="1">
        <v>378</v>
      </c>
      <c r="F34" s="36" t="s">
        <v>110</v>
      </c>
      <c r="G34">
        <v>72.632149999999996</v>
      </c>
      <c r="H34">
        <v>19.248239999999999</v>
      </c>
      <c r="I34">
        <v>368.2</v>
      </c>
      <c r="J34" s="37">
        <v>3.9453170000000002</v>
      </c>
      <c r="K34" s="38">
        <v>273.993268</v>
      </c>
      <c r="L34" s="39">
        <v>2.2041000000000002E-2</v>
      </c>
      <c r="M34" s="40">
        <v>35.040914999999998</v>
      </c>
      <c r="N34" s="41">
        <v>0.15</v>
      </c>
      <c r="O34" s="36">
        <v>1</v>
      </c>
      <c r="P34" s="36">
        <v>1</v>
      </c>
      <c r="Q34" s="353">
        <f t="shared" si="0"/>
        <v>2</v>
      </c>
      <c r="R34" s="63">
        <f t="shared" si="1"/>
        <v>14.4</v>
      </c>
      <c r="S34" s="42">
        <v>1</v>
      </c>
      <c r="T34" s="43"/>
      <c r="U34" s="43"/>
      <c r="V34" s="43"/>
      <c r="W34" s="43"/>
      <c r="X34" s="43"/>
      <c r="Y34" s="43"/>
      <c r="Z34" s="44"/>
      <c r="AA34" s="44"/>
      <c r="AB34" s="45"/>
      <c r="AC34" s="46"/>
      <c r="AD34" s="47"/>
      <c r="AE34" s="48"/>
      <c r="AF34" s="49"/>
      <c r="AG34" s="50"/>
      <c r="AH34" s="51"/>
      <c r="AI34" s="51"/>
      <c r="AJ34" s="51"/>
      <c r="AK34" s="52"/>
      <c r="AL34" s="52"/>
      <c r="AM34" s="52"/>
      <c r="AN34" s="53"/>
      <c r="AO34" s="54"/>
      <c r="AP34" s="54"/>
      <c r="AQ34" s="55"/>
      <c r="AR34" s="55"/>
      <c r="AS34" s="55"/>
      <c r="AT34" s="55">
        <v>1</v>
      </c>
      <c r="AU34" s="56"/>
      <c r="AV34" s="56"/>
      <c r="AW34" s="57"/>
      <c r="AX34" s="57"/>
      <c r="AY34" s="57"/>
      <c r="AZ34" s="57"/>
      <c r="BA34" s="58"/>
      <c r="BB34" s="58"/>
      <c r="BC34" s="58"/>
      <c r="BD34" s="59"/>
      <c r="BE34" s="59"/>
      <c r="BF34" s="59"/>
      <c r="BG34" s="59"/>
      <c r="BH34" s="59"/>
      <c r="BI34" s="59"/>
      <c r="BK34" s="298">
        <v>2</v>
      </c>
      <c r="BL34" s="33"/>
      <c r="BM34" s="60"/>
      <c r="BN34" s="60"/>
      <c r="BO34" s="60"/>
      <c r="BP34" s="60"/>
      <c r="BQ34" s="60"/>
      <c r="BR34" s="61"/>
      <c r="BS34" s="61"/>
      <c r="BT34" s="61"/>
      <c r="BU34" s="61"/>
      <c r="BV34" s="61"/>
      <c r="BW34" s="61"/>
      <c r="BX34" s="60"/>
      <c r="CB34" s="62"/>
      <c r="CC34" s="62"/>
      <c r="CD34" s="63"/>
      <c r="CF34" s="63"/>
      <c r="CH34" s="63"/>
      <c r="CJ34" s="63"/>
      <c r="CL34" s="63"/>
      <c r="CQ34" s="33"/>
    </row>
    <row r="35" spans="1:95" x14ac:dyDescent="0.25">
      <c r="B35" s="427"/>
      <c r="C35" s="34" t="s">
        <v>122</v>
      </c>
      <c r="D35" s="35">
        <v>42952.563298611109</v>
      </c>
      <c r="E35" s="1">
        <v>378</v>
      </c>
      <c r="F35" s="36" t="s">
        <v>110</v>
      </c>
      <c r="G35">
        <v>72.632159999999999</v>
      </c>
      <c r="H35">
        <v>19.248529999999999</v>
      </c>
      <c r="I35">
        <v>367.79</v>
      </c>
      <c r="J35" s="37">
        <v>3.9453170000000002</v>
      </c>
      <c r="K35" s="38">
        <v>273.993268</v>
      </c>
      <c r="L35" s="39">
        <v>2.2041000000000002E-2</v>
      </c>
      <c r="M35" s="40">
        <v>35.040914999999998</v>
      </c>
      <c r="N35" s="41">
        <v>0.15</v>
      </c>
      <c r="O35" s="36">
        <v>1</v>
      </c>
      <c r="P35" s="36">
        <v>1</v>
      </c>
      <c r="Q35" s="353">
        <f t="shared" si="0"/>
        <v>2</v>
      </c>
      <c r="R35" s="63">
        <f t="shared" si="1"/>
        <v>50.4</v>
      </c>
      <c r="S35" s="42"/>
      <c r="T35" s="43"/>
      <c r="U35" s="43"/>
      <c r="V35" s="43"/>
      <c r="W35" s="43"/>
      <c r="X35" s="43"/>
      <c r="Y35" s="43"/>
      <c r="Z35" s="44"/>
      <c r="AA35" s="44">
        <v>6</v>
      </c>
      <c r="AB35" s="45"/>
      <c r="AC35" s="46"/>
      <c r="AD35" s="47"/>
      <c r="AE35" s="48"/>
      <c r="AF35" s="49"/>
      <c r="AG35" s="50"/>
      <c r="AH35" s="51"/>
      <c r="AI35" s="51"/>
      <c r="AJ35" s="51"/>
      <c r="AK35" s="52"/>
      <c r="AL35" s="52"/>
      <c r="AM35" s="52">
        <v>1</v>
      </c>
      <c r="AN35" s="53"/>
      <c r="AO35" s="54"/>
      <c r="AP35" s="54"/>
      <c r="AQ35" s="55"/>
      <c r="AR35" s="55"/>
      <c r="AS35" s="55"/>
      <c r="AT35" s="55"/>
      <c r="AU35" s="56"/>
      <c r="AV35" s="56"/>
      <c r="AW35" s="57"/>
      <c r="AX35" s="57"/>
      <c r="AY35" s="57"/>
      <c r="AZ35" s="57"/>
      <c r="BA35" s="58"/>
      <c r="BB35" s="58"/>
      <c r="BC35" s="58"/>
      <c r="BD35" s="59"/>
      <c r="BE35" s="59"/>
      <c r="BF35" s="59"/>
      <c r="BG35" s="59"/>
      <c r="BH35" s="59"/>
      <c r="BI35" s="59"/>
      <c r="BK35" s="298">
        <v>2</v>
      </c>
      <c r="BL35" s="33"/>
      <c r="BM35" s="60"/>
      <c r="BN35" s="60"/>
      <c r="BO35" s="60"/>
      <c r="BP35" s="60"/>
      <c r="BQ35" s="60"/>
      <c r="BR35" s="61"/>
      <c r="BS35" s="61"/>
      <c r="BT35" s="61"/>
      <c r="BU35" s="61"/>
      <c r="BV35" s="61"/>
      <c r="BW35" s="61"/>
      <c r="BX35" s="60"/>
      <c r="CB35" s="62"/>
      <c r="CC35" s="62"/>
      <c r="CD35" s="63"/>
      <c r="CF35" s="63"/>
      <c r="CH35" s="63"/>
      <c r="CJ35" s="63"/>
      <c r="CL35" s="63"/>
      <c r="CQ35" s="33"/>
    </row>
    <row r="36" spans="1:95" x14ac:dyDescent="0.25">
      <c r="A36" t="s">
        <v>719</v>
      </c>
      <c r="B36" s="427" t="s">
        <v>720</v>
      </c>
      <c r="C36" s="34" t="s">
        <v>123</v>
      </c>
      <c r="D36" s="35">
        <v>42952.563854166663</v>
      </c>
      <c r="E36" s="1">
        <v>378</v>
      </c>
      <c r="F36" s="36" t="s">
        <v>110</v>
      </c>
      <c r="G36">
        <v>72.632159999999999</v>
      </c>
      <c r="H36">
        <v>19.248650000000001</v>
      </c>
      <c r="I36">
        <v>367.77</v>
      </c>
      <c r="J36" s="37">
        <v>3.9453170000000002</v>
      </c>
      <c r="K36" s="38">
        <v>273.993268</v>
      </c>
      <c r="L36" s="39">
        <v>2.2041000000000002E-2</v>
      </c>
      <c r="M36" s="40">
        <v>35.040914999999998</v>
      </c>
      <c r="N36" s="41">
        <v>0.15</v>
      </c>
      <c r="O36" s="36">
        <v>1</v>
      </c>
      <c r="P36" s="36">
        <v>1</v>
      </c>
      <c r="Q36" s="353">
        <f t="shared" si="0"/>
        <v>3</v>
      </c>
      <c r="R36" s="63">
        <f t="shared" si="1"/>
        <v>36</v>
      </c>
      <c r="S36" s="42"/>
      <c r="T36" s="43"/>
      <c r="U36" s="43"/>
      <c r="V36" s="43"/>
      <c r="W36" s="43"/>
      <c r="X36" s="43"/>
      <c r="Y36" s="43"/>
      <c r="Z36" s="44"/>
      <c r="AA36" s="44">
        <v>3</v>
      </c>
      <c r="AB36" s="45"/>
      <c r="AC36" s="46"/>
      <c r="AD36" s="47"/>
      <c r="AE36" s="48"/>
      <c r="AF36" s="49"/>
      <c r="AG36" s="50"/>
      <c r="AH36" s="51"/>
      <c r="AI36" s="51"/>
      <c r="AJ36" s="51"/>
      <c r="AK36" s="52"/>
      <c r="AL36" s="52"/>
      <c r="AM36" s="52"/>
      <c r="AN36" s="53"/>
      <c r="AO36" s="54"/>
      <c r="AP36" s="54"/>
      <c r="AQ36" s="55"/>
      <c r="AR36" s="55"/>
      <c r="AS36" s="55"/>
      <c r="AT36" s="55">
        <v>1</v>
      </c>
      <c r="AU36" s="56"/>
      <c r="AV36" s="56"/>
      <c r="AW36" s="57"/>
      <c r="AX36" s="57"/>
      <c r="AY36" s="57"/>
      <c r="AZ36" s="57"/>
      <c r="BA36" s="58"/>
      <c r="BB36" s="58"/>
      <c r="BC36" s="58"/>
      <c r="BD36" s="59"/>
      <c r="BE36" s="59"/>
      <c r="BF36" s="59"/>
      <c r="BG36" s="59"/>
      <c r="BH36" s="59"/>
      <c r="BI36" s="59"/>
      <c r="BJ36">
        <v>1</v>
      </c>
      <c r="BK36" s="298">
        <v>3</v>
      </c>
      <c r="BL36" s="33"/>
      <c r="BM36" s="60"/>
      <c r="BN36" s="60"/>
      <c r="BO36" s="60"/>
      <c r="BP36" s="60"/>
      <c r="BQ36" s="60"/>
      <c r="BR36" s="61"/>
      <c r="BS36" s="61"/>
      <c r="BT36" s="61"/>
      <c r="BU36" s="61"/>
      <c r="BV36" s="61"/>
      <c r="BW36" s="61"/>
      <c r="BX36" s="60"/>
      <c r="CB36" s="62"/>
      <c r="CC36" s="62"/>
      <c r="CD36" s="63"/>
      <c r="CF36" s="63"/>
      <c r="CH36" s="63"/>
      <c r="CJ36" s="63"/>
      <c r="CL36" s="63"/>
      <c r="CQ36" s="33"/>
    </row>
    <row r="37" spans="1:95" x14ac:dyDescent="0.25">
      <c r="A37" t="s">
        <v>721</v>
      </c>
      <c r="B37" s="427" t="s">
        <v>722</v>
      </c>
      <c r="C37" s="34" t="s">
        <v>124</v>
      </c>
      <c r="D37" s="35">
        <v>42952.564525462964</v>
      </c>
      <c r="E37" s="1">
        <v>378</v>
      </c>
      <c r="F37" s="36" t="s">
        <v>110</v>
      </c>
      <c r="G37">
        <v>72.632180000000005</v>
      </c>
      <c r="H37">
        <v>19.24887</v>
      </c>
      <c r="I37">
        <v>367.99</v>
      </c>
      <c r="J37" s="37">
        <v>3.9453170000000002</v>
      </c>
      <c r="K37" s="38">
        <v>273.993268</v>
      </c>
      <c r="L37" s="39">
        <v>2.2041000000000002E-2</v>
      </c>
      <c r="M37" s="40">
        <v>35.040914999999998</v>
      </c>
      <c r="N37" s="41">
        <v>0.15</v>
      </c>
      <c r="O37" s="36">
        <v>1</v>
      </c>
      <c r="P37" s="36">
        <v>1</v>
      </c>
      <c r="Q37" s="353">
        <f t="shared" si="0"/>
        <v>4</v>
      </c>
      <c r="R37" s="63">
        <f t="shared" si="1"/>
        <v>36</v>
      </c>
      <c r="S37" s="42"/>
      <c r="T37" s="43"/>
      <c r="U37" s="43"/>
      <c r="V37" s="43"/>
      <c r="W37" s="43"/>
      <c r="X37" s="43"/>
      <c r="Y37" s="43"/>
      <c r="Z37" s="44">
        <v>1</v>
      </c>
      <c r="AA37" s="44">
        <v>2</v>
      </c>
      <c r="AB37" s="45"/>
      <c r="AC37" s="46"/>
      <c r="AD37" s="47"/>
      <c r="AE37" s="48"/>
      <c r="AF37" s="49"/>
      <c r="AG37" s="50"/>
      <c r="AH37" s="51"/>
      <c r="AI37" s="51"/>
      <c r="AJ37" s="51">
        <v>1</v>
      </c>
      <c r="AK37" s="52"/>
      <c r="AL37" s="52"/>
      <c r="AM37" s="52"/>
      <c r="AN37" s="53"/>
      <c r="AO37" s="54"/>
      <c r="AP37" s="54"/>
      <c r="AQ37" s="55"/>
      <c r="AR37" s="55"/>
      <c r="AS37" s="55"/>
      <c r="AT37" s="55">
        <v>1</v>
      </c>
      <c r="AU37" s="56"/>
      <c r="AV37" s="56"/>
      <c r="AW37" s="57"/>
      <c r="AX37" s="57"/>
      <c r="AY37" s="57"/>
      <c r="AZ37" s="57"/>
      <c r="BA37" s="58"/>
      <c r="BB37" s="58"/>
      <c r="BC37" s="58"/>
      <c r="BD37" s="59"/>
      <c r="BE37" s="59"/>
      <c r="BF37" s="59"/>
      <c r="BG37" s="59"/>
      <c r="BH37" s="59"/>
      <c r="BI37" s="59"/>
      <c r="BK37" s="298">
        <v>3</v>
      </c>
      <c r="BL37" s="33"/>
      <c r="BM37" s="60"/>
      <c r="BN37" s="60"/>
      <c r="BO37" s="60"/>
      <c r="BP37" s="60"/>
      <c r="BQ37" s="60"/>
      <c r="BR37" s="61"/>
      <c r="BS37" s="61"/>
      <c r="BT37" s="61"/>
      <c r="BU37" s="61"/>
      <c r="BV37" s="61"/>
      <c r="BW37" s="61"/>
      <c r="BX37" s="60"/>
      <c r="CB37" s="62"/>
      <c r="CC37" s="62"/>
      <c r="CD37" s="63"/>
      <c r="CF37" s="63"/>
      <c r="CH37" s="63"/>
      <c r="CJ37" s="63"/>
      <c r="CL37" s="63"/>
      <c r="CQ37" s="33"/>
    </row>
    <row r="38" spans="1:95" x14ac:dyDescent="0.25">
      <c r="B38" s="427"/>
      <c r="C38" s="34" t="s">
        <v>125</v>
      </c>
      <c r="D38" s="35">
        <v>42952.56521990741</v>
      </c>
      <c r="E38" s="1">
        <v>378</v>
      </c>
      <c r="F38" s="36" t="s">
        <v>110</v>
      </c>
      <c r="G38">
        <v>72.632170000000002</v>
      </c>
      <c r="H38">
        <v>19.248919999999998</v>
      </c>
      <c r="I38">
        <v>367.22</v>
      </c>
      <c r="J38" s="37">
        <v>3.9453170000000002</v>
      </c>
      <c r="K38" s="38">
        <v>273.993268</v>
      </c>
      <c r="L38" s="39">
        <v>2.2041000000000002E-2</v>
      </c>
      <c r="M38" s="40">
        <v>35.040914999999998</v>
      </c>
      <c r="N38" s="41">
        <v>0.15</v>
      </c>
      <c r="O38" s="36">
        <v>1</v>
      </c>
      <c r="P38" s="36">
        <v>1</v>
      </c>
      <c r="Q38" s="353">
        <f t="shared" si="0"/>
        <v>2</v>
      </c>
      <c r="R38" s="63">
        <f t="shared" si="1"/>
        <v>21.6</v>
      </c>
      <c r="S38" s="42"/>
      <c r="T38" s="43"/>
      <c r="U38" s="43"/>
      <c r="V38" s="43"/>
      <c r="W38" s="43"/>
      <c r="X38" s="43"/>
      <c r="Y38" s="43"/>
      <c r="Z38" s="44"/>
      <c r="AA38" s="44">
        <v>2</v>
      </c>
      <c r="AB38" s="45"/>
      <c r="AC38" s="46"/>
      <c r="AD38" s="47"/>
      <c r="AE38" s="48"/>
      <c r="AF38" s="49"/>
      <c r="AG38" s="50"/>
      <c r="AH38" s="51"/>
      <c r="AI38" s="51"/>
      <c r="AJ38" s="51"/>
      <c r="AK38" s="52"/>
      <c r="AL38" s="52"/>
      <c r="AM38" s="52"/>
      <c r="AN38" s="53"/>
      <c r="AO38" s="54"/>
      <c r="AP38" s="54"/>
      <c r="AQ38" s="55"/>
      <c r="AR38" s="55"/>
      <c r="AS38" s="55"/>
      <c r="AT38" s="55">
        <v>1</v>
      </c>
      <c r="AU38" s="56"/>
      <c r="AV38" s="56"/>
      <c r="AW38" s="57"/>
      <c r="AX38" s="57"/>
      <c r="AY38" s="57"/>
      <c r="AZ38" s="57"/>
      <c r="BA38" s="58"/>
      <c r="BB38" s="58"/>
      <c r="BC38" s="58"/>
      <c r="BD38" s="59"/>
      <c r="BE38" s="59"/>
      <c r="BF38" s="59"/>
      <c r="BG38" s="59"/>
      <c r="BH38" s="59"/>
      <c r="BI38" s="59"/>
      <c r="BK38" s="298">
        <v>2</v>
      </c>
      <c r="BL38" s="33"/>
      <c r="BM38" s="60"/>
      <c r="BN38" s="60"/>
      <c r="BO38" s="60"/>
      <c r="BP38" s="60"/>
      <c r="BQ38" s="60"/>
      <c r="BR38" s="61"/>
      <c r="BS38" s="61"/>
      <c r="BT38" s="61"/>
      <c r="BU38" s="61"/>
      <c r="BV38" s="61"/>
      <c r="BW38" s="61"/>
      <c r="BX38" s="60"/>
      <c r="CB38" s="62"/>
      <c r="CC38" s="62"/>
      <c r="CD38" s="63"/>
      <c r="CF38" s="63"/>
      <c r="CH38" s="63"/>
      <c r="CJ38" s="63"/>
      <c r="CL38" s="63"/>
      <c r="CQ38" s="33"/>
    </row>
    <row r="39" spans="1:95" x14ac:dyDescent="0.25">
      <c r="A39" t="s">
        <v>723</v>
      </c>
      <c r="B39" s="427" t="s">
        <v>724</v>
      </c>
      <c r="C39" s="34" t="s">
        <v>126</v>
      </c>
      <c r="D39" s="35">
        <v>42952.565821759257</v>
      </c>
      <c r="E39" s="1">
        <v>378</v>
      </c>
      <c r="F39" s="36" t="s">
        <v>110</v>
      </c>
      <c r="G39">
        <v>72.632159999999999</v>
      </c>
      <c r="H39">
        <v>19.249089999999999</v>
      </c>
      <c r="I39">
        <v>367.23</v>
      </c>
      <c r="J39" s="37">
        <v>3.9453170000000002</v>
      </c>
      <c r="K39" s="38">
        <v>273.993268</v>
      </c>
      <c r="L39" s="39">
        <v>2.2041000000000002E-2</v>
      </c>
      <c r="M39" s="40">
        <v>35.040914999999998</v>
      </c>
      <c r="N39" s="41">
        <v>0.15</v>
      </c>
      <c r="O39" s="36">
        <v>1</v>
      </c>
      <c r="P39" s="36">
        <v>1</v>
      </c>
      <c r="Q39" s="353">
        <f t="shared" si="0"/>
        <v>3</v>
      </c>
      <c r="R39" s="63">
        <f t="shared" si="1"/>
        <v>28.8</v>
      </c>
      <c r="S39" s="42">
        <v>1</v>
      </c>
      <c r="T39" s="43"/>
      <c r="U39" s="43"/>
      <c r="V39" s="43"/>
      <c r="W39" s="43"/>
      <c r="X39" s="43"/>
      <c r="Y39" s="43"/>
      <c r="Z39" s="44"/>
      <c r="AA39" s="44">
        <v>2</v>
      </c>
      <c r="AB39" s="45"/>
      <c r="AC39" s="46"/>
      <c r="AD39" s="47"/>
      <c r="AE39" s="48"/>
      <c r="AF39" s="49"/>
      <c r="AG39" s="50"/>
      <c r="AH39" s="51"/>
      <c r="AI39" s="51"/>
      <c r="AJ39" s="51"/>
      <c r="AK39" s="52"/>
      <c r="AL39" s="52"/>
      <c r="AM39" s="52"/>
      <c r="AN39" s="53"/>
      <c r="AO39" s="54"/>
      <c r="AP39" s="54"/>
      <c r="AQ39" s="55"/>
      <c r="AR39" s="55"/>
      <c r="AS39" s="55"/>
      <c r="AT39" s="55">
        <v>1</v>
      </c>
      <c r="AU39" s="56"/>
      <c r="AV39" s="56"/>
      <c r="AW39" s="57"/>
      <c r="AX39" s="57"/>
      <c r="AY39" s="57"/>
      <c r="AZ39" s="57"/>
      <c r="BA39" s="58"/>
      <c r="BB39" s="58"/>
      <c r="BC39" s="58"/>
      <c r="BD39" s="59"/>
      <c r="BE39" s="59"/>
      <c r="BF39" s="59"/>
      <c r="BG39" s="59"/>
      <c r="BH39" s="59"/>
      <c r="BI39" s="59"/>
      <c r="BK39" s="298">
        <v>3</v>
      </c>
      <c r="BL39" s="33"/>
      <c r="BM39" s="60"/>
      <c r="BN39" s="60"/>
      <c r="BO39" s="60"/>
      <c r="BP39" s="60"/>
      <c r="BQ39" s="60"/>
      <c r="BR39" s="61"/>
      <c r="BS39" s="61"/>
      <c r="BT39" s="61"/>
      <c r="BU39" s="61"/>
      <c r="BV39" s="61"/>
      <c r="BW39" s="61"/>
      <c r="BX39" s="60"/>
      <c r="CB39" s="62"/>
      <c r="CC39" s="62"/>
      <c r="CD39" s="63"/>
      <c r="CF39" s="63"/>
      <c r="CH39" s="63"/>
      <c r="CJ39" s="63"/>
      <c r="CL39" s="63"/>
      <c r="CQ39" s="33"/>
    </row>
    <row r="40" spans="1:95" x14ac:dyDescent="0.25">
      <c r="B40" s="433" t="s">
        <v>660</v>
      </c>
      <c r="C40" s="34" t="s">
        <v>127</v>
      </c>
      <c r="D40" s="35">
        <v>42952.566550925927</v>
      </c>
      <c r="E40" s="1">
        <v>378</v>
      </c>
      <c r="F40" s="36" t="s">
        <v>110</v>
      </c>
      <c r="G40">
        <v>72.632170000000002</v>
      </c>
      <c r="H40">
        <v>19.249189999999999</v>
      </c>
      <c r="I40">
        <v>367.15</v>
      </c>
      <c r="J40" s="37">
        <v>3.9453170000000002</v>
      </c>
      <c r="K40" s="38">
        <v>273.993268</v>
      </c>
      <c r="L40" s="39">
        <v>2.2041000000000002E-2</v>
      </c>
      <c r="M40" s="40">
        <v>35.040914999999998</v>
      </c>
      <c r="N40" s="41">
        <v>0.15</v>
      </c>
      <c r="O40" s="36">
        <v>1</v>
      </c>
      <c r="P40" s="36">
        <v>1</v>
      </c>
      <c r="Q40" s="353">
        <f t="shared" si="0"/>
        <v>2</v>
      </c>
      <c r="R40" s="63">
        <f t="shared" si="1"/>
        <v>36</v>
      </c>
      <c r="S40" s="42"/>
      <c r="T40" s="43"/>
      <c r="U40" s="43"/>
      <c r="V40" s="43"/>
      <c r="W40" s="43"/>
      <c r="X40" s="43"/>
      <c r="Y40" s="43"/>
      <c r="Z40" s="44"/>
      <c r="AA40" s="44">
        <v>4</v>
      </c>
      <c r="AB40" s="45"/>
      <c r="AC40" s="46"/>
      <c r="AD40" s="47"/>
      <c r="AE40" s="48"/>
      <c r="AF40" s="49"/>
      <c r="AG40" s="50"/>
      <c r="AH40" s="51"/>
      <c r="AI40" s="51"/>
      <c r="AJ40" s="51"/>
      <c r="AK40" s="52"/>
      <c r="AL40" s="52"/>
      <c r="AM40" s="52"/>
      <c r="AN40" s="53"/>
      <c r="AO40" s="54"/>
      <c r="AP40" s="54"/>
      <c r="AQ40" s="55"/>
      <c r="AR40" s="55"/>
      <c r="AS40" s="55"/>
      <c r="AT40" s="55">
        <v>1</v>
      </c>
      <c r="AU40" s="56"/>
      <c r="AV40" s="56"/>
      <c r="AW40" s="57"/>
      <c r="AX40" s="57"/>
      <c r="AY40" s="57"/>
      <c r="AZ40" s="57"/>
      <c r="BA40" s="58"/>
      <c r="BB40" s="58"/>
      <c r="BC40" s="58"/>
      <c r="BD40" s="59"/>
      <c r="BE40" s="59"/>
      <c r="BF40" s="59"/>
      <c r="BG40" s="59"/>
      <c r="BH40" s="59"/>
      <c r="BI40" s="59"/>
      <c r="BK40" s="298">
        <v>2</v>
      </c>
      <c r="BL40" s="33"/>
      <c r="BM40" s="60"/>
      <c r="BN40" s="60"/>
      <c r="BO40" s="60"/>
      <c r="BP40" s="60"/>
      <c r="BQ40" s="60"/>
      <c r="BR40" s="61"/>
      <c r="BS40" s="61"/>
      <c r="BT40" s="61"/>
      <c r="BU40" s="61"/>
      <c r="BV40" s="61"/>
      <c r="BW40" s="61"/>
      <c r="BX40" s="60"/>
      <c r="CB40" s="62"/>
      <c r="CC40" s="62"/>
      <c r="CD40" s="63"/>
      <c r="CF40" s="63"/>
      <c r="CH40" s="63"/>
      <c r="CJ40" s="63"/>
      <c r="CL40" s="63"/>
      <c r="CQ40" s="33"/>
    </row>
    <row r="41" spans="1:95" x14ac:dyDescent="0.25">
      <c r="A41" s="414" t="s">
        <v>517</v>
      </c>
      <c r="B41" s="427" t="s">
        <v>661</v>
      </c>
      <c r="C41" s="34" t="s">
        <v>128</v>
      </c>
      <c r="D41" s="35">
        <v>42952.56722222222</v>
      </c>
      <c r="E41" s="1">
        <v>378</v>
      </c>
      <c r="F41" s="36" t="s">
        <v>110</v>
      </c>
      <c r="G41">
        <v>72.632180000000005</v>
      </c>
      <c r="H41">
        <v>19.249479999999998</v>
      </c>
      <c r="I41">
        <v>366.82</v>
      </c>
      <c r="J41" s="37">
        <v>3.9453170000000002</v>
      </c>
      <c r="K41" s="38">
        <v>273.993268</v>
      </c>
      <c r="L41" s="39">
        <v>2.2041000000000002E-2</v>
      </c>
      <c r="M41" s="40">
        <v>35.040914999999998</v>
      </c>
      <c r="N41" s="41">
        <v>0.15</v>
      </c>
      <c r="O41" s="36">
        <v>1</v>
      </c>
      <c r="P41" s="36">
        <v>1</v>
      </c>
      <c r="Q41" s="353">
        <f t="shared" si="0"/>
        <v>3</v>
      </c>
      <c r="R41" s="63">
        <f t="shared" si="1"/>
        <v>36</v>
      </c>
      <c r="S41" s="42"/>
      <c r="T41" s="43"/>
      <c r="U41" s="43"/>
      <c r="V41" s="43"/>
      <c r="W41" s="43"/>
      <c r="X41" s="43"/>
      <c r="Y41" s="43"/>
      <c r="Z41" s="44"/>
      <c r="AA41" s="44">
        <v>2</v>
      </c>
      <c r="AB41" s="45"/>
      <c r="AC41" s="46"/>
      <c r="AD41" s="47"/>
      <c r="AE41" s="48"/>
      <c r="AF41" s="49"/>
      <c r="AG41" s="50"/>
      <c r="AH41" s="51"/>
      <c r="AI41" s="51"/>
      <c r="AJ41" s="51"/>
      <c r="AK41" s="52"/>
      <c r="AL41" s="52"/>
      <c r="AM41" s="52"/>
      <c r="AN41" s="53"/>
      <c r="AO41" s="54"/>
      <c r="AP41" s="54"/>
      <c r="AQ41" s="55"/>
      <c r="AR41" s="55"/>
      <c r="AS41" s="55"/>
      <c r="AT41" s="55">
        <v>2</v>
      </c>
      <c r="AU41" s="56"/>
      <c r="AV41" s="56"/>
      <c r="AW41" s="57"/>
      <c r="AX41" s="57"/>
      <c r="AY41" s="57"/>
      <c r="AZ41" s="57"/>
      <c r="BA41" s="58"/>
      <c r="BB41" s="58"/>
      <c r="BC41" s="58"/>
      <c r="BD41" s="59"/>
      <c r="BE41" s="59"/>
      <c r="BF41" s="59"/>
      <c r="BG41" s="59"/>
      <c r="BH41" s="59">
        <v>1</v>
      </c>
      <c r="BI41" s="59"/>
      <c r="BK41" s="298">
        <v>3</v>
      </c>
      <c r="BL41" s="33"/>
      <c r="BM41" s="60"/>
      <c r="BN41" s="60"/>
      <c r="BO41" s="60"/>
      <c r="BP41" s="60"/>
      <c r="BQ41" s="60"/>
      <c r="BR41" s="61"/>
      <c r="BS41" s="61"/>
      <c r="BT41" s="61"/>
      <c r="BU41" s="61"/>
      <c r="BV41" s="61"/>
      <c r="BW41" s="61"/>
      <c r="BX41" s="60"/>
      <c r="CB41" s="62"/>
      <c r="CC41" s="62"/>
      <c r="CD41" s="63"/>
      <c r="CF41" s="63"/>
      <c r="CH41" s="63"/>
      <c r="CJ41" s="63"/>
      <c r="CL41" s="63"/>
      <c r="CQ41" s="33"/>
    </row>
    <row r="42" spans="1:95" s="64" customFormat="1" x14ac:dyDescent="0.25">
      <c r="A42" s="415" t="s">
        <v>518</v>
      </c>
      <c r="B42" s="427" t="s">
        <v>662</v>
      </c>
      <c r="C42" s="34" t="s">
        <v>129</v>
      </c>
      <c r="D42" s="35">
        <v>42952.567835648151</v>
      </c>
      <c r="E42" s="1">
        <v>378</v>
      </c>
      <c r="F42" s="36" t="s">
        <v>110</v>
      </c>
      <c r="G42">
        <v>72.632149999999996</v>
      </c>
      <c r="H42">
        <v>19.249690000000001</v>
      </c>
      <c r="I42">
        <v>366.6</v>
      </c>
      <c r="J42" s="37">
        <v>3.9453170000000002</v>
      </c>
      <c r="K42" s="38">
        <v>273.993268</v>
      </c>
      <c r="L42" s="39">
        <v>2.2041000000000002E-2</v>
      </c>
      <c r="M42" s="40">
        <v>35.040914999999998</v>
      </c>
      <c r="N42" s="41">
        <v>0.15</v>
      </c>
      <c r="O42" s="64">
        <v>1</v>
      </c>
      <c r="P42" s="64">
        <v>1</v>
      </c>
      <c r="Q42" s="353">
        <f t="shared" si="0"/>
        <v>2</v>
      </c>
      <c r="R42" s="63">
        <f t="shared" si="1"/>
        <v>43.2</v>
      </c>
      <c r="S42" s="65"/>
      <c r="T42" s="66"/>
      <c r="U42" s="66"/>
      <c r="V42" s="66"/>
      <c r="W42" s="66"/>
      <c r="X42" s="66"/>
      <c r="Y42" s="66"/>
      <c r="Z42" s="67">
        <v>1</v>
      </c>
      <c r="AA42" s="67">
        <v>5</v>
      </c>
      <c r="AB42" s="67"/>
      <c r="AC42" s="68"/>
      <c r="AD42" s="68"/>
      <c r="AE42" s="69"/>
      <c r="AF42" s="69"/>
      <c r="AG42" s="70"/>
      <c r="AH42" s="71"/>
      <c r="AI42" s="71"/>
      <c r="AJ42" s="71"/>
      <c r="AK42" s="72"/>
      <c r="AL42" s="72"/>
      <c r="AM42" s="72"/>
      <c r="AN42" s="73"/>
      <c r="AO42" s="73"/>
      <c r="AP42" s="73"/>
      <c r="AQ42" s="74"/>
      <c r="AR42" s="74"/>
      <c r="AS42" s="74"/>
      <c r="AT42" s="74"/>
      <c r="AU42" s="75"/>
      <c r="AV42" s="75"/>
      <c r="AW42" s="76"/>
      <c r="AX42" s="76"/>
      <c r="AY42" s="76"/>
      <c r="AZ42" s="76"/>
      <c r="BA42" s="77"/>
      <c r="BB42" s="77"/>
      <c r="BC42" s="77"/>
      <c r="BD42" s="78"/>
      <c r="BE42" s="78"/>
      <c r="BF42" s="78"/>
      <c r="BG42" s="78"/>
      <c r="BH42" s="78"/>
      <c r="BI42" s="78"/>
      <c r="BK42" s="298">
        <v>1</v>
      </c>
      <c r="BL42" s="79"/>
      <c r="BR42" s="80"/>
      <c r="BS42" s="80"/>
      <c r="BT42" s="80"/>
      <c r="BU42" s="80"/>
      <c r="BV42" s="80"/>
      <c r="BW42" s="80"/>
      <c r="CB42" s="81"/>
      <c r="CC42" s="81"/>
      <c r="CD42" s="82"/>
      <c r="CF42" s="82"/>
      <c r="CH42" s="82"/>
      <c r="CJ42" s="82"/>
      <c r="CL42" s="82"/>
      <c r="CQ42" s="79"/>
    </row>
    <row r="43" spans="1:95" x14ac:dyDescent="0.25">
      <c r="A43" s="416" t="s">
        <v>519</v>
      </c>
      <c r="B43" s="427" t="s">
        <v>663</v>
      </c>
      <c r="C43" s="34" t="s">
        <v>130</v>
      </c>
      <c r="D43" s="35">
        <v>42952.574317129627</v>
      </c>
      <c r="E43" s="1">
        <v>378</v>
      </c>
      <c r="F43" s="36" t="s">
        <v>131</v>
      </c>
      <c r="G43">
        <v>72.632109999999997</v>
      </c>
      <c r="H43">
        <v>19.252210000000002</v>
      </c>
      <c r="I43">
        <v>364.46</v>
      </c>
      <c r="J43" s="37">
        <v>3.9453170000000002</v>
      </c>
      <c r="K43" s="38">
        <v>273.993268</v>
      </c>
      <c r="L43" s="39">
        <v>2.2041000000000002E-2</v>
      </c>
      <c r="M43" s="40">
        <v>35.040914999999998</v>
      </c>
      <c r="N43" s="41">
        <v>0.15</v>
      </c>
      <c r="O43" s="36">
        <v>1</v>
      </c>
      <c r="P43" s="36">
        <v>1</v>
      </c>
      <c r="Q43" s="353">
        <f t="shared" si="0"/>
        <v>1</v>
      </c>
      <c r="R43" s="63">
        <f t="shared" si="1"/>
        <v>21.6</v>
      </c>
      <c r="S43" s="42"/>
      <c r="T43" s="43"/>
      <c r="U43" s="43"/>
      <c r="V43" s="43"/>
      <c r="W43" s="43"/>
      <c r="X43" s="43"/>
      <c r="Y43" s="43"/>
      <c r="Z43" s="44"/>
      <c r="AA43" s="44">
        <v>3</v>
      </c>
      <c r="AB43" s="45"/>
      <c r="AC43" s="46"/>
      <c r="AD43" s="47"/>
      <c r="AE43" s="48"/>
      <c r="AF43" s="49"/>
      <c r="AG43" s="50"/>
      <c r="AH43" s="51"/>
      <c r="AI43" s="51"/>
      <c r="AJ43" s="51"/>
      <c r="AK43" s="52"/>
      <c r="AL43" s="52"/>
      <c r="AM43" s="52"/>
      <c r="AN43" s="53"/>
      <c r="AO43" s="54"/>
      <c r="AP43" s="54"/>
      <c r="AQ43" s="55"/>
      <c r="AR43" s="55"/>
      <c r="AS43" s="55"/>
      <c r="AT43" s="55"/>
      <c r="AU43" s="56"/>
      <c r="AV43" s="56"/>
      <c r="AW43" s="57"/>
      <c r="AX43" s="57"/>
      <c r="AY43" s="57"/>
      <c r="AZ43" s="57"/>
      <c r="BA43" s="58"/>
      <c r="BB43" s="58"/>
      <c r="BC43" s="58"/>
      <c r="BD43" s="59"/>
      <c r="BE43" s="59"/>
      <c r="BF43" s="59"/>
      <c r="BG43" s="59"/>
      <c r="BH43" s="59"/>
      <c r="BI43" s="59"/>
      <c r="BK43" s="298">
        <v>1</v>
      </c>
      <c r="BL43" s="33"/>
      <c r="BM43" s="60"/>
      <c r="BN43" s="60"/>
      <c r="BO43" s="60"/>
      <c r="BP43" s="60"/>
      <c r="BQ43" s="60"/>
      <c r="BR43" s="61"/>
      <c r="BS43" s="61"/>
      <c r="BT43" s="61"/>
      <c r="BU43" s="61"/>
      <c r="BV43" s="61"/>
      <c r="BW43" s="61"/>
      <c r="BX43" s="60"/>
      <c r="CB43" s="62"/>
      <c r="CC43" s="62"/>
      <c r="CD43" s="63"/>
      <c r="CF43" s="63"/>
      <c r="CH43" s="63"/>
      <c r="CJ43" s="63"/>
      <c r="CL43" s="63"/>
      <c r="CQ43" s="33"/>
    </row>
    <row r="44" spans="1:95" x14ac:dyDescent="0.25">
      <c r="A44" s="417" t="s">
        <v>520</v>
      </c>
      <c r="B44" s="427" t="s">
        <v>664</v>
      </c>
      <c r="C44" s="34" t="s">
        <v>132</v>
      </c>
      <c r="D44" s="35">
        <v>42952.57503472222</v>
      </c>
      <c r="E44" s="1">
        <v>378</v>
      </c>
      <c r="F44" s="36" t="s">
        <v>131</v>
      </c>
      <c r="G44">
        <v>72.632130000000004</v>
      </c>
      <c r="H44">
        <v>19.252330000000001</v>
      </c>
      <c r="I44">
        <v>364.33</v>
      </c>
      <c r="J44" s="37">
        <v>3.9453170000000002</v>
      </c>
      <c r="K44" s="38">
        <v>273.993268</v>
      </c>
      <c r="L44" s="39">
        <v>2.2041000000000002E-2</v>
      </c>
      <c r="M44" s="40">
        <v>35.040914999999998</v>
      </c>
      <c r="N44" s="41">
        <v>0.15</v>
      </c>
      <c r="O44" s="36">
        <v>1</v>
      </c>
      <c r="P44" s="36">
        <v>1</v>
      </c>
      <c r="Q44" s="353">
        <f t="shared" si="0"/>
        <v>2</v>
      </c>
      <c r="R44" s="63">
        <f t="shared" si="1"/>
        <v>36</v>
      </c>
      <c r="S44" s="42"/>
      <c r="T44" s="43"/>
      <c r="U44" s="43"/>
      <c r="V44" s="43"/>
      <c r="W44" s="43"/>
      <c r="X44" s="43"/>
      <c r="Y44" s="43"/>
      <c r="Z44" s="44"/>
      <c r="AA44" s="44">
        <v>4</v>
      </c>
      <c r="AB44" s="45"/>
      <c r="AC44" s="46"/>
      <c r="AD44" s="47"/>
      <c r="AE44" s="48"/>
      <c r="AF44" s="49"/>
      <c r="AG44" s="50"/>
      <c r="AH44" s="51"/>
      <c r="AI44" s="51"/>
      <c r="AJ44" s="51"/>
      <c r="AK44" s="52">
        <v>1</v>
      </c>
      <c r="AL44" s="52"/>
      <c r="AM44" s="52"/>
      <c r="AN44" s="53"/>
      <c r="AO44" s="54"/>
      <c r="AP44" s="54"/>
      <c r="AQ44" s="55"/>
      <c r="AR44" s="55"/>
      <c r="AS44" s="55"/>
      <c r="AT44" s="55"/>
      <c r="AU44" s="56"/>
      <c r="AV44" s="56"/>
      <c r="AW44" s="57"/>
      <c r="AX44" s="57"/>
      <c r="AY44" s="57"/>
      <c r="AZ44" s="57"/>
      <c r="BA44" s="58"/>
      <c r="BB44" s="58"/>
      <c r="BC44" s="58"/>
      <c r="BD44" s="59"/>
      <c r="BE44" s="59"/>
      <c r="BF44" s="59"/>
      <c r="BG44" s="59"/>
      <c r="BH44" s="59"/>
      <c r="BI44" s="59"/>
      <c r="BK44" s="298">
        <v>2</v>
      </c>
      <c r="BL44" s="33"/>
      <c r="BM44" s="60"/>
      <c r="BN44" s="60"/>
      <c r="BO44" s="60"/>
      <c r="BP44" s="60"/>
      <c r="BQ44" s="60"/>
      <c r="BR44" s="61"/>
      <c r="BS44" s="61"/>
      <c r="BT44" s="61"/>
      <c r="BU44" s="61"/>
      <c r="BV44" s="61"/>
      <c r="BW44" s="61"/>
      <c r="BX44" s="60"/>
      <c r="CB44" s="62"/>
      <c r="CC44" s="62"/>
      <c r="CD44" s="63"/>
      <c r="CF44" s="63"/>
      <c r="CH44" s="63"/>
      <c r="CJ44" s="63"/>
      <c r="CL44" s="63"/>
      <c r="CQ44" s="33"/>
    </row>
    <row r="45" spans="1:95" x14ac:dyDescent="0.25">
      <c r="A45" s="418" t="s">
        <v>521</v>
      </c>
      <c r="B45" s="427" t="s">
        <v>665</v>
      </c>
      <c r="C45" s="34" t="s">
        <v>133</v>
      </c>
      <c r="D45" s="35">
        <v>42952.575740740744</v>
      </c>
      <c r="E45" s="1">
        <v>378</v>
      </c>
      <c r="F45" s="36" t="s">
        <v>131</v>
      </c>
      <c r="G45">
        <v>72.632130000000004</v>
      </c>
      <c r="H45">
        <v>19.25244</v>
      </c>
      <c r="I45">
        <v>364.34</v>
      </c>
      <c r="J45" s="37">
        <v>3.9453170000000002</v>
      </c>
      <c r="K45" s="38">
        <v>273.993268</v>
      </c>
      <c r="L45" s="39">
        <v>2.2041000000000002E-2</v>
      </c>
      <c r="M45" s="40">
        <v>35.040914999999998</v>
      </c>
      <c r="N45" s="41">
        <v>0.15</v>
      </c>
      <c r="O45" s="36">
        <v>1</v>
      </c>
      <c r="P45" s="36">
        <v>1</v>
      </c>
      <c r="Q45" s="353">
        <f t="shared" si="0"/>
        <v>1</v>
      </c>
      <c r="R45" s="63">
        <f t="shared" si="1"/>
        <v>72</v>
      </c>
      <c r="S45" s="42"/>
      <c r="T45" s="43"/>
      <c r="U45" s="43"/>
      <c r="V45" s="43"/>
      <c r="W45" s="43"/>
      <c r="X45" s="43"/>
      <c r="Y45" s="43"/>
      <c r="Z45" s="44"/>
      <c r="AA45" s="44">
        <v>10</v>
      </c>
      <c r="AB45" s="45"/>
      <c r="AC45" s="46"/>
      <c r="AD45" s="47"/>
      <c r="AE45" s="48"/>
      <c r="AF45" s="49"/>
      <c r="AG45" s="50"/>
      <c r="AH45" s="51"/>
      <c r="AI45" s="51"/>
      <c r="AJ45" s="51"/>
      <c r="AK45" s="52"/>
      <c r="AL45" s="52"/>
      <c r="AM45" s="52"/>
      <c r="AN45" s="53"/>
      <c r="AO45" s="54"/>
      <c r="AP45" s="54"/>
      <c r="AQ45" s="55"/>
      <c r="AR45" s="55"/>
      <c r="AS45" s="55"/>
      <c r="AT45" s="55"/>
      <c r="AU45" s="56"/>
      <c r="AV45" s="56"/>
      <c r="AW45" s="57"/>
      <c r="AX45" s="57"/>
      <c r="AY45" s="57"/>
      <c r="AZ45" s="57"/>
      <c r="BA45" s="58"/>
      <c r="BB45" s="58"/>
      <c r="BC45" s="58"/>
      <c r="BD45" s="59"/>
      <c r="BE45" s="59"/>
      <c r="BF45" s="59"/>
      <c r="BG45" s="59"/>
      <c r="BH45" s="59"/>
      <c r="BI45" s="59"/>
      <c r="BK45" s="298">
        <v>1</v>
      </c>
      <c r="BL45" s="33"/>
      <c r="BM45" s="60"/>
      <c r="BN45" s="60"/>
      <c r="BO45" s="60"/>
      <c r="BP45" s="60"/>
      <c r="BQ45" s="60"/>
      <c r="BR45" s="61"/>
      <c r="BS45" s="61"/>
      <c r="BT45" s="61"/>
      <c r="BU45" s="61"/>
      <c r="BV45" s="61"/>
      <c r="BW45" s="61"/>
      <c r="BX45" s="60"/>
      <c r="CB45" s="62"/>
      <c r="CC45" s="62"/>
      <c r="CD45" s="63"/>
      <c r="CF45" s="63"/>
      <c r="CH45" s="63"/>
      <c r="CJ45" s="63"/>
      <c r="CL45" s="63"/>
      <c r="CQ45" s="33"/>
    </row>
    <row r="46" spans="1:95" x14ac:dyDescent="0.25">
      <c r="A46" s="419" t="s">
        <v>522</v>
      </c>
      <c r="B46" s="427" t="s">
        <v>666</v>
      </c>
      <c r="C46" s="34" t="s">
        <v>134</v>
      </c>
      <c r="D46" s="35">
        <v>42952.576365740744</v>
      </c>
      <c r="E46" s="1">
        <v>378</v>
      </c>
      <c r="F46" s="36" t="s">
        <v>131</v>
      </c>
      <c r="G46">
        <v>72.632149999999996</v>
      </c>
      <c r="H46">
        <v>19.252490000000002</v>
      </c>
      <c r="I46">
        <v>364.62</v>
      </c>
      <c r="J46" s="37">
        <v>3.9453170000000002</v>
      </c>
      <c r="K46" s="38">
        <v>273.993268</v>
      </c>
      <c r="L46" s="39">
        <v>2.2041000000000002E-2</v>
      </c>
      <c r="M46" s="40">
        <v>35.040914999999998</v>
      </c>
      <c r="N46" s="41">
        <v>0.15</v>
      </c>
      <c r="O46" s="36">
        <v>1</v>
      </c>
      <c r="P46" s="36">
        <v>1</v>
      </c>
      <c r="Q46" s="353">
        <f t="shared" si="0"/>
        <v>1</v>
      </c>
      <c r="R46" s="63">
        <f t="shared" si="1"/>
        <v>28.8</v>
      </c>
      <c r="S46" s="42"/>
      <c r="T46" s="43"/>
      <c r="U46" s="43"/>
      <c r="V46" s="43"/>
      <c r="W46" s="43"/>
      <c r="X46" s="43"/>
      <c r="Y46" s="43"/>
      <c r="Z46" s="44"/>
      <c r="AA46" s="44">
        <v>4</v>
      </c>
      <c r="AB46" s="45"/>
      <c r="AC46" s="46"/>
      <c r="AD46" s="47"/>
      <c r="AE46" s="48"/>
      <c r="AF46" s="49"/>
      <c r="AG46" s="50"/>
      <c r="AH46" s="51"/>
      <c r="AI46" s="51"/>
      <c r="AJ46" s="51"/>
      <c r="AK46" s="52"/>
      <c r="AL46" s="52"/>
      <c r="AM46" s="52"/>
      <c r="AN46" s="53"/>
      <c r="AO46" s="54"/>
      <c r="AP46" s="54"/>
      <c r="AQ46" s="55"/>
      <c r="AR46" s="55"/>
      <c r="AS46" s="55"/>
      <c r="AT46" s="55"/>
      <c r="AU46" s="56"/>
      <c r="AV46" s="56"/>
      <c r="AW46" s="57"/>
      <c r="AX46" s="57"/>
      <c r="AY46" s="57"/>
      <c r="AZ46" s="57"/>
      <c r="BA46" s="58"/>
      <c r="BB46" s="58"/>
      <c r="BC46" s="58"/>
      <c r="BD46" s="59"/>
      <c r="BE46" s="59"/>
      <c r="BF46" s="59"/>
      <c r="BG46" s="59"/>
      <c r="BH46" s="59"/>
      <c r="BI46" s="59"/>
      <c r="BK46" s="298">
        <v>1</v>
      </c>
      <c r="BL46" s="33"/>
      <c r="BM46" s="60"/>
      <c r="BN46" s="60"/>
      <c r="BO46" s="60"/>
      <c r="BP46" s="60"/>
      <c r="BQ46" s="60"/>
      <c r="BR46" s="61"/>
      <c r="BS46" s="61"/>
      <c r="BT46" s="61"/>
      <c r="BU46" s="61"/>
      <c r="BV46" s="61"/>
      <c r="BW46" s="61"/>
      <c r="BX46" s="60"/>
      <c r="CB46" s="62"/>
      <c r="CC46" s="62"/>
      <c r="CD46" s="63"/>
      <c r="CF46" s="63"/>
      <c r="CH46" s="63"/>
      <c r="CJ46" s="63"/>
      <c r="CL46" s="63"/>
      <c r="CQ46" s="33"/>
    </row>
    <row r="47" spans="1:95" x14ac:dyDescent="0.25">
      <c r="A47" s="420" t="s">
        <v>523</v>
      </c>
      <c r="B47" s="427" t="s">
        <v>667</v>
      </c>
      <c r="C47" s="34" t="s">
        <v>135</v>
      </c>
      <c r="D47" s="35">
        <v>42952.577002314814</v>
      </c>
      <c r="E47" s="1">
        <v>378</v>
      </c>
      <c r="F47" s="36" t="s">
        <v>131</v>
      </c>
      <c r="G47">
        <v>72.632170000000002</v>
      </c>
      <c r="H47">
        <v>19.25263</v>
      </c>
      <c r="I47">
        <v>367.53</v>
      </c>
      <c r="J47" s="37">
        <v>3.9453170000000002</v>
      </c>
      <c r="K47" s="38">
        <v>273.993268</v>
      </c>
      <c r="L47" s="39">
        <v>2.2041000000000002E-2</v>
      </c>
      <c r="M47" s="40">
        <v>35.040914999999998</v>
      </c>
      <c r="N47" s="41">
        <v>0.15</v>
      </c>
      <c r="O47" s="36">
        <v>1</v>
      </c>
      <c r="P47" s="36">
        <v>1</v>
      </c>
      <c r="Q47" s="353">
        <f t="shared" si="0"/>
        <v>3</v>
      </c>
      <c r="R47" s="63">
        <f t="shared" si="1"/>
        <v>36</v>
      </c>
      <c r="S47" s="42"/>
      <c r="T47" s="43"/>
      <c r="U47" s="43"/>
      <c r="V47" s="43"/>
      <c r="W47" s="43"/>
      <c r="X47" s="43"/>
      <c r="Y47" s="43"/>
      <c r="Z47" s="44">
        <v>1</v>
      </c>
      <c r="AA47" s="44">
        <v>3</v>
      </c>
      <c r="AB47" s="45"/>
      <c r="AC47" s="46"/>
      <c r="AD47" s="47"/>
      <c r="AE47" s="48"/>
      <c r="AF47" s="49"/>
      <c r="AG47" s="50"/>
      <c r="AH47" s="51"/>
      <c r="AI47" s="51"/>
      <c r="AJ47" s="51"/>
      <c r="AK47" s="52"/>
      <c r="AL47" s="52"/>
      <c r="AM47" s="52"/>
      <c r="AN47" s="53"/>
      <c r="AO47" s="54"/>
      <c r="AP47" s="54"/>
      <c r="AQ47" s="55"/>
      <c r="AR47" s="55"/>
      <c r="AS47" s="55"/>
      <c r="AT47" s="55">
        <v>1</v>
      </c>
      <c r="AU47" s="56"/>
      <c r="AV47" s="56"/>
      <c r="AW47" s="57"/>
      <c r="AX47" s="57"/>
      <c r="AY47" s="57"/>
      <c r="AZ47" s="57"/>
      <c r="BA47" s="58"/>
      <c r="BB47" s="58"/>
      <c r="BC47" s="58"/>
      <c r="BD47" s="59"/>
      <c r="BE47" s="59"/>
      <c r="BF47" s="59"/>
      <c r="BG47" s="59"/>
      <c r="BH47" s="59"/>
      <c r="BI47" s="59"/>
      <c r="BK47" s="298">
        <v>2</v>
      </c>
      <c r="BL47" s="33"/>
      <c r="BM47" s="60"/>
      <c r="BN47" s="60"/>
      <c r="BO47" s="60"/>
      <c r="BP47" s="60"/>
      <c r="BQ47" s="60"/>
      <c r="BR47" s="61"/>
      <c r="BS47" s="61"/>
      <c r="BT47" s="61"/>
      <c r="BU47" s="61"/>
      <c r="BV47" s="61"/>
      <c r="BW47" s="61"/>
      <c r="BX47" s="60"/>
      <c r="CB47" s="62"/>
      <c r="CC47" s="62"/>
      <c r="CD47" s="63"/>
      <c r="CF47" s="63"/>
      <c r="CH47" s="63"/>
      <c r="CJ47" s="63"/>
      <c r="CL47" s="63"/>
      <c r="CQ47" s="33"/>
    </row>
    <row r="48" spans="1:95" x14ac:dyDescent="0.25">
      <c r="A48" s="421" t="s">
        <v>524</v>
      </c>
      <c r="B48" s="427" t="s">
        <v>668</v>
      </c>
      <c r="C48" s="34" t="s">
        <v>136</v>
      </c>
      <c r="D48" s="35">
        <v>42952.577673611115</v>
      </c>
      <c r="E48" s="1">
        <v>378</v>
      </c>
      <c r="F48" s="36" t="s">
        <v>131</v>
      </c>
      <c r="G48">
        <v>72.632249999999999</v>
      </c>
      <c r="H48">
        <v>19.252549999999999</v>
      </c>
      <c r="I48">
        <v>365.46</v>
      </c>
      <c r="J48" s="37">
        <v>3.9453170000000002</v>
      </c>
      <c r="K48" s="38">
        <v>273.993268</v>
      </c>
      <c r="L48" s="39">
        <v>2.2041000000000002E-2</v>
      </c>
      <c r="M48" s="40">
        <v>35.040914999999998</v>
      </c>
      <c r="N48" s="41">
        <v>0.15</v>
      </c>
      <c r="O48" s="36">
        <v>1</v>
      </c>
      <c r="P48" s="36">
        <v>1</v>
      </c>
      <c r="Q48" s="353">
        <f t="shared" si="0"/>
        <v>3</v>
      </c>
      <c r="R48" s="63">
        <f t="shared" si="1"/>
        <v>36</v>
      </c>
      <c r="S48" s="42"/>
      <c r="T48" s="43"/>
      <c r="U48" s="43">
        <v>1</v>
      </c>
      <c r="V48" s="43"/>
      <c r="W48" s="43"/>
      <c r="X48" s="43"/>
      <c r="Y48" s="43"/>
      <c r="Z48" s="44">
        <v>1</v>
      </c>
      <c r="AA48" s="44">
        <v>3</v>
      </c>
      <c r="AB48" s="45"/>
      <c r="AC48" s="46"/>
      <c r="AD48" s="47"/>
      <c r="AE48" s="48"/>
      <c r="AF48" s="49"/>
      <c r="AG48" s="50"/>
      <c r="AH48" s="51"/>
      <c r="AI48" s="51"/>
      <c r="AJ48" s="51"/>
      <c r="AK48" s="52"/>
      <c r="AL48" s="52"/>
      <c r="AM48" s="52"/>
      <c r="AN48" s="53"/>
      <c r="AO48" s="54"/>
      <c r="AP48" s="54"/>
      <c r="AQ48" s="55"/>
      <c r="AR48" s="55"/>
      <c r="AS48" s="55"/>
      <c r="AT48" s="55"/>
      <c r="AU48" s="56"/>
      <c r="AV48" s="56"/>
      <c r="AW48" s="57"/>
      <c r="AX48" s="57"/>
      <c r="AY48" s="57"/>
      <c r="AZ48" s="57"/>
      <c r="BA48" s="58"/>
      <c r="BB48" s="58"/>
      <c r="BC48" s="58"/>
      <c r="BD48" s="59"/>
      <c r="BE48" s="59"/>
      <c r="BF48" s="59"/>
      <c r="BG48" s="59"/>
      <c r="BH48" s="59"/>
      <c r="BI48" s="59"/>
      <c r="BK48" s="298">
        <v>2</v>
      </c>
      <c r="BL48" s="33"/>
      <c r="BM48" s="60"/>
      <c r="BN48" s="60"/>
      <c r="BO48" s="60"/>
      <c r="BP48" s="60"/>
      <c r="BQ48" s="60"/>
      <c r="BR48" s="61"/>
      <c r="BS48" s="61"/>
      <c r="BT48" s="61"/>
      <c r="BU48" s="61"/>
      <c r="BV48" s="61"/>
      <c r="BW48" s="61"/>
      <c r="BX48" s="60"/>
      <c r="CB48" s="62"/>
      <c r="CC48" s="62"/>
      <c r="CD48" s="63"/>
      <c r="CF48" s="63"/>
      <c r="CH48" s="63"/>
      <c r="CJ48" s="63"/>
      <c r="CL48" s="63"/>
      <c r="CQ48" s="33"/>
    </row>
    <row r="49" spans="1:95" x14ac:dyDescent="0.25">
      <c r="A49" s="418" t="s">
        <v>525</v>
      </c>
      <c r="B49" s="427" t="s">
        <v>669</v>
      </c>
      <c r="C49" s="34" t="s">
        <v>137</v>
      </c>
      <c r="D49" s="35">
        <v>42952.578321759262</v>
      </c>
      <c r="E49" s="1">
        <v>378</v>
      </c>
      <c r="F49" s="36" t="s">
        <v>131</v>
      </c>
      <c r="G49">
        <v>72.632300000000001</v>
      </c>
      <c r="H49">
        <v>19.25264</v>
      </c>
      <c r="I49">
        <v>365.98</v>
      </c>
      <c r="J49" s="37">
        <v>3.9453170000000002</v>
      </c>
      <c r="K49" s="38">
        <v>273.993268</v>
      </c>
      <c r="L49" s="39">
        <v>2.2041000000000002E-2</v>
      </c>
      <c r="M49" s="40">
        <v>35.040914999999998</v>
      </c>
      <c r="N49" s="41">
        <v>0.15</v>
      </c>
      <c r="O49" s="36">
        <v>1</v>
      </c>
      <c r="P49" s="36">
        <v>2</v>
      </c>
      <c r="Q49" s="353">
        <f t="shared" si="0"/>
        <v>3</v>
      </c>
      <c r="R49" s="63">
        <f t="shared" si="1"/>
        <v>36</v>
      </c>
      <c r="S49" s="42"/>
      <c r="T49" s="43"/>
      <c r="U49" s="43"/>
      <c r="V49" s="43"/>
      <c r="W49" s="43"/>
      <c r="X49" s="43"/>
      <c r="Y49" s="43"/>
      <c r="Z49" s="44">
        <v>1</v>
      </c>
      <c r="AA49" s="44">
        <v>3</v>
      </c>
      <c r="AB49" s="45"/>
      <c r="AC49" s="46"/>
      <c r="AD49" s="47"/>
      <c r="AE49" s="48"/>
      <c r="AF49" s="49"/>
      <c r="AG49" s="50"/>
      <c r="AH49" s="51"/>
      <c r="AI49" s="51"/>
      <c r="AJ49" s="51"/>
      <c r="AK49" s="52"/>
      <c r="AL49" s="52"/>
      <c r="AM49" s="52"/>
      <c r="AN49" s="53"/>
      <c r="AO49" s="54"/>
      <c r="AP49" s="54"/>
      <c r="AQ49" s="55"/>
      <c r="AR49" s="55"/>
      <c r="AS49" s="55"/>
      <c r="AT49" s="55"/>
      <c r="AU49" s="56"/>
      <c r="AV49" s="56"/>
      <c r="AW49" s="57"/>
      <c r="AX49" s="57"/>
      <c r="AY49" s="57"/>
      <c r="AZ49" s="57"/>
      <c r="BA49" s="58"/>
      <c r="BB49" s="58"/>
      <c r="BC49" s="58"/>
      <c r="BD49" s="59"/>
      <c r="BE49" s="59"/>
      <c r="BF49" s="59"/>
      <c r="BG49" s="59"/>
      <c r="BH49" s="59"/>
      <c r="BI49" s="59"/>
      <c r="BJ49">
        <v>1</v>
      </c>
      <c r="BK49" s="298">
        <v>2</v>
      </c>
      <c r="BL49" s="33"/>
      <c r="BM49" s="60"/>
      <c r="BN49" s="60"/>
      <c r="BO49" s="60"/>
      <c r="BP49" s="60"/>
      <c r="BQ49" s="60"/>
      <c r="BR49" s="61"/>
      <c r="BS49" s="61"/>
      <c r="BT49" s="61"/>
      <c r="BU49" s="61"/>
      <c r="BV49" s="61"/>
      <c r="BW49" s="61"/>
      <c r="BX49" s="60"/>
      <c r="CB49" s="62"/>
      <c r="CC49" s="62"/>
      <c r="CD49" s="63"/>
      <c r="CF49" s="63"/>
      <c r="CH49" s="63"/>
      <c r="CJ49" s="63"/>
      <c r="CL49" s="63"/>
      <c r="CQ49" s="33"/>
    </row>
    <row r="50" spans="1:95" x14ac:dyDescent="0.25">
      <c r="A50" s="422" t="s">
        <v>526</v>
      </c>
      <c r="B50" s="427" t="s">
        <v>670</v>
      </c>
      <c r="C50" s="34" t="s">
        <v>138</v>
      </c>
      <c r="D50" s="35">
        <v>42952.578923611109</v>
      </c>
      <c r="E50" s="1">
        <v>378</v>
      </c>
      <c r="F50" s="36" t="s">
        <v>131</v>
      </c>
      <c r="G50">
        <v>72.632249999999999</v>
      </c>
      <c r="H50">
        <v>19.252549999999999</v>
      </c>
      <c r="I50">
        <v>365.46</v>
      </c>
      <c r="J50" s="37">
        <v>3.9453170000000002</v>
      </c>
      <c r="K50" s="38">
        <v>273.993268</v>
      </c>
      <c r="L50" s="39">
        <v>2.2041000000000002E-2</v>
      </c>
      <c r="M50" s="40">
        <v>35.040914999999998</v>
      </c>
      <c r="N50" s="41">
        <v>0.15</v>
      </c>
      <c r="O50" s="36">
        <v>1</v>
      </c>
      <c r="P50" s="36">
        <v>1</v>
      </c>
      <c r="Q50" s="353">
        <f t="shared" si="0"/>
        <v>1</v>
      </c>
      <c r="R50" s="63">
        <f t="shared" si="1"/>
        <v>21.6</v>
      </c>
      <c r="S50" s="42"/>
      <c r="T50" s="43"/>
      <c r="U50" s="43"/>
      <c r="V50" s="43"/>
      <c r="W50" s="43"/>
      <c r="X50" s="43"/>
      <c r="Y50" s="43"/>
      <c r="Z50" s="44"/>
      <c r="AA50" s="44">
        <v>3</v>
      </c>
      <c r="AB50" s="45"/>
      <c r="AC50" s="46"/>
      <c r="AD50" s="47"/>
      <c r="AE50" s="48"/>
      <c r="AF50" s="49"/>
      <c r="AG50" s="50"/>
      <c r="AH50" s="51"/>
      <c r="AI50" s="51"/>
      <c r="AJ50" s="51"/>
      <c r="AK50" s="52"/>
      <c r="AL50" s="52"/>
      <c r="AM50" s="52"/>
      <c r="AN50" s="53"/>
      <c r="AO50" s="54"/>
      <c r="AP50" s="54"/>
      <c r="AQ50" s="55"/>
      <c r="AR50" s="55"/>
      <c r="AS50" s="55"/>
      <c r="AT50" s="55"/>
      <c r="AU50" s="56"/>
      <c r="AV50" s="56"/>
      <c r="AW50" s="57"/>
      <c r="AX50" s="57"/>
      <c r="AY50" s="57"/>
      <c r="AZ50" s="57"/>
      <c r="BA50" s="58"/>
      <c r="BB50" s="58"/>
      <c r="BC50" s="58"/>
      <c r="BD50" s="59"/>
      <c r="BE50" s="59"/>
      <c r="BF50" s="59"/>
      <c r="BG50" s="59"/>
      <c r="BH50" s="59"/>
      <c r="BI50" s="59"/>
      <c r="BK50" s="298">
        <v>1</v>
      </c>
      <c r="BL50" s="33"/>
      <c r="BM50" s="60"/>
      <c r="BN50" s="60"/>
      <c r="BO50" s="60"/>
      <c r="BP50" s="60"/>
      <c r="BQ50" s="60"/>
      <c r="BR50" s="61"/>
      <c r="BS50" s="61"/>
      <c r="BT50" s="61"/>
      <c r="BU50" s="61"/>
      <c r="BV50" s="61"/>
      <c r="BW50" s="61"/>
      <c r="BX50" s="60"/>
      <c r="CB50" s="62"/>
      <c r="CC50" s="62"/>
      <c r="CD50" s="63"/>
      <c r="CF50" s="63"/>
      <c r="CH50" s="63"/>
      <c r="CJ50" s="63"/>
      <c r="CL50" s="63"/>
      <c r="CQ50" s="33"/>
    </row>
    <row r="51" spans="1:95" x14ac:dyDescent="0.25">
      <c r="A51" s="423" t="s">
        <v>527</v>
      </c>
      <c r="B51" s="427" t="s">
        <v>671</v>
      </c>
      <c r="C51" s="34" t="s">
        <v>139</v>
      </c>
      <c r="D51" s="35">
        <v>42952.579872685186</v>
      </c>
      <c r="E51" s="1">
        <v>378</v>
      </c>
      <c r="F51" s="36" t="s">
        <v>131</v>
      </c>
      <c r="G51">
        <v>72.632429999999999</v>
      </c>
      <c r="H51">
        <v>19.25271</v>
      </c>
      <c r="I51">
        <v>367.17</v>
      </c>
      <c r="J51" s="37">
        <v>3.9453170000000002</v>
      </c>
      <c r="K51" s="38">
        <v>273.993268</v>
      </c>
      <c r="L51" s="39">
        <v>2.2041000000000002E-2</v>
      </c>
      <c r="M51" s="40">
        <v>35.040914999999998</v>
      </c>
      <c r="N51" s="41">
        <v>0.15</v>
      </c>
      <c r="O51" s="36">
        <v>1</v>
      </c>
      <c r="P51" s="36">
        <v>1</v>
      </c>
      <c r="Q51" s="353">
        <f t="shared" si="0"/>
        <v>5</v>
      </c>
      <c r="R51" s="63">
        <f t="shared" si="1"/>
        <v>57.6</v>
      </c>
      <c r="S51" s="42"/>
      <c r="T51" s="43"/>
      <c r="U51" s="43">
        <v>1</v>
      </c>
      <c r="V51" s="43"/>
      <c r="W51" s="43"/>
      <c r="X51" s="43"/>
      <c r="Y51" s="43"/>
      <c r="Z51" s="44">
        <v>1</v>
      </c>
      <c r="AA51" s="44">
        <v>2</v>
      </c>
      <c r="AB51" s="45">
        <v>2</v>
      </c>
      <c r="AC51" s="46"/>
      <c r="AD51" s="47"/>
      <c r="AE51" s="48"/>
      <c r="AF51" s="49"/>
      <c r="AG51" s="50"/>
      <c r="AH51" s="51"/>
      <c r="AI51" s="51"/>
      <c r="AJ51" s="51"/>
      <c r="AK51" s="52"/>
      <c r="AL51" s="52"/>
      <c r="AM51" s="52"/>
      <c r="AN51" s="53"/>
      <c r="AO51" s="54"/>
      <c r="AP51" s="54"/>
      <c r="AQ51" s="55"/>
      <c r="AR51" s="55"/>
      <c r="AS51" s="55"/>
      <c r="AT51" s="55">
        <v>2</v>
      </c>
      <c r="AU51" s="56"/>
      <c r="AV51" s="56"/>
      <c r="AW51" s="57"/>
      <c r="AX51" s="57"/>
      <c r="AY51" s="57"/>
      <c r="AZ51" s="57"/>
      <c r="BA51" s="58"/>
      <c r="BB51" s="58"/>
      <c r="BC51" s="58"/>
      <c r="BD51" s="59"/>
      <c r="BE51" s="59"/>
      <c r="BF51" s="59"/>
      <c r="BG51" s="59"/>
      <c r="BH51" s="59"/>
      <c r="BI51" s="59"/>
      <c r="BK51" s="298">
        <v>3</v>
      </c>
      <c r="BL51" s="33"/>
      <c r="BM51" s="60"/>
      <c r="BN51" s="60"/>
      <c r="BO51" s="60"/>
      <c r="BP51" s="60"/>
      <c r="BQ51" s="60"/>
      <c r="BR51" s="61"/>
      <c r="BS51" s="61"/>
      <c r="BT51" s="61"/>
      <c r="BU51" s="61"/>
      <c r="BV51" s="61"/>
      <c r="BW51" s="61"/>
      <c r="BX51" s="60"/>
      <c r="CB51" s="62"/>
      <c r="CC51" s="62"/>
      <c r="CD51" s="63"/>
      <c r="CF51" s="63"/>
      <c r="CH51" s="63"/>
      <c r="CJ51" s="63"/>
      <c r="CL51" s="63"/>
      <c r="CQ51" s="33"/>
    </row>
    <row r="52" spans="1:95" x14ac:dyDescent="0.25">
      <c r="A52" s="424" t="s">
        <v>528</v>
      </c>
      <c r="B52" s="427" t="s">
        <v>672</v>
      </c>
      <c r="C52" s="34" t="s">
        <v>140</v>
      </c>
      <c r="D52" s="35">
        <v>42952.580613425926</v>
      </c>
      <c r="E52" s="1">
        <v>378</v>
      </c>
      <c r="F52" s="36" t="s">
        <v>131</v>
      </c>
      <c r="G52">
        <v>72.632509999999996</v>
      </c>
      <c r="H52">
        <v>19.252680000000002</v>
      </c>
      <c r="I52">
        <v>366.57</v>
      </c>
      <c r="J52" s="37">
        <v>3.9453170000000002</v>
      </c>
      <c r="K52" s="38">
        <v>273.993268</v>
      </c>
      <c r="L52" s="39">
        <v>2.2041000000000002E-2</v>
      </c>
      <c r="M52" s="40">
        <v>35.040914999999998</v>
      </c>
      <c r="N52" s="41">
        <v>0.15</v>
      </c>
      <c r="O52" s="36">
        <v>15</v>
      </c>
      <c r="P52" s="36">
        <v>2</v>
      </c>
      <c r="Q52" s="353">
        <f t="shared" si="0"/>
        <v>4</v>
      </c>
      <c r="R52" s="63">
        <f t="shared" si="1"/>
        <v>79.2</v>
      </c>
      <c r="S52" s="42"/>
      <c r="T52" s="43"/>
      <c r="U52" s="43">
        <v>3</v>
      </c>
      <c r="V52" s="43"/>
      <c r="W52" s="43"/>
      <c r="X52" s="43"/>
      <c r="Y52" s="43"/>
      <c r="Z52" s="44">
        <v>3</v>
      </c>
      <c r="AA52" s="44">
        <v>2</v>
      </c>
      <c r="AB52" s="45"/>
      <c r="AC52" s="46"/>
      <c r="AD52" s="47"/>
      <c r="AE52" s="48"/>
      <c r="AF52" s="49"/>
      <c r="AG52" s="50"/>
      <c r="AH52" s="51"/>
      <c r="AI52" s="51"/>
      <c r="AJ52" s="51"/>
      <c r="AK52" s="52"/>
      <c r="AL52" s="52"/>
      <c r="AM52" s="52"/>
      <c r="AN52" s="53"/>
      <c r="AO52" s="54"/>
      <c r="AP52" s="54"/>
      <c r="AQ52" s="55"/>
      <c r="AR52" s="55"/>
      <c r="AS52" s="55"/>
      <c r="AT52" s="55">
        <v>3</v>
      </c>
      <c r="AU52" s="56"/>
      <c r="AV52" s="56"/>
      <c r="AW52" s="57"/>
      <c r="AX52" s="57"/>
      <c r="AY52" s="57"/>
      <c r="AZ52" s="57"/>
      <c r="BA52" s="58"/>
      <c r="BB52" s="58"/>
      <c r="BC52" s="58"/>
      <c r="BD52" s="59"/>
      <c r="BE52" s="59"/>
      <c r="BF52" s="59"/>
      <c r="BG52" s="59"/>
      <c r="BH52" s="59"/>
      <c r="BI52" s="59"/>
      <c r="BK52" s="298">
        <v>3</v>
      </c>
      <c r="BL52" s="33"/>
      <c r="BM52" s="60"/>
      <c r="BN52" s="60"/>
      <c r="BO52" s="60"/>
      <c r="BP52" s="60"/>
      <c r="BQ52" s="60"/>
      <c r="BR52" s="61"/>
      <c r="BS52" s="61"/>
      <c r="BT52" s="61"/>
      <c r="BU52" s="61"/>
      <c r="BV52" s="61"/>
      <c r="BW52" s="61"/>
      <c r="BX52" s="60"/>
      <c r="CB52" s="62"/>
      <c r="CC52" s="62"/>
      <c r="CD52" s="63"/>
      <c r="CF52" s="63"/>
      <c r="CH52" s="63"/>
      <c r="CJ52" s="63"/>
      <c r="CL52" s="63"/>
      <c r="CQ52" s="33"/>
    </row>
    <row r="53" spans="1:95" x14ac:dyDescent="0.25">
      <c r="A53" s="425" t="s">
        <v>529</v>
      </c>
      <c r="B53" s="427" t="s">
        <v>673</v>
      </c>
      <c r="C53" s="34" t="s">
        <v>141</v>
      </c>
      <c r="D53" s="35">
        <v>42952.581250000003</v>
      </c>
      <c r="E53" s="1">
        <v>378</v>
      </c>
      <c r="F53" s="36" t="s">
        <v>131</v>
      </c>
      <c r="G53">
        <v>72.632540000000006</v>
      </c>
      <c r="H53">
        <v>19.25281</v>
      </c>
      <c r="I53">
        <v>366.36</v>
      </c>
      <c r="J53" s="37">
        <v>3.9453170000000002</v>
      </c>
      <c r="K53" s="38">
        <v>273.993268</v>
      </c>
      <c r="L53" s="39">
        <v>2.2041000000000002E-2</v>
      </c>
      <c r="M53" s="40">
        <v>35.040914999999998</v>
      </c>
      <c r="N53" s="41">
        <v>0.15</v>
      </c>
      <c r="O53" s="36">
        <v>1</v>
      </c>
      <c r="P53" s="36">
        <v>1</v>
      </c>
      <c r="Q53" s="353">
        <f t="shared" si="0"/>
        <v>1</v>
      </c>
      <c r="R53" s="63">
        <f t="shared" si="1"/>
        <v>21.6</v>
      </c>
      <c r="S53" s="42"/>
      <c r="T53" s="43"/>
      <c r="U53" s="43"/>
      <c r="V53" s="43"/>
      <c r="W53" s="43"/>
      <c r="X53" s="43"/>
      <c r="Y53" s="43"/>
      <c r="Z53" s="44"/>
      <c r="AA53" s="44">
        <v>3</v>
      </c>
      <c r="AB53" s="45"/>
      <c r="AC53" s="46"/>
      <c r="AD53" s="47"/>
      <c r="AE53" s="48"/>
      <c r="AF53" s="49"/>
      <c r="AG53" s="50"/>
      <c r="AH53" s="51"/>
      <c r="AI53" s="51"/>
      <c r="AJ53" s="51"/>
      <c r="AK53" s="52"/>
      <c r="AL53" s="52"/>
      <c r="AM53" s="52"/>
      <c r="AN53" s="53"/>
      <c r="AO53" s="54"/>
      <c r="AP53" s="54"/>
      <c r="AQ53" s="55"/>
      <c r="AR53" s="55"/>
      <c r="AS53" s="55"/>
      <c r="AT53" s="55"/>
      <c r="AU53" s="56"/>
      <c r="AV53" s="56"/>
      <c r="AW53" s="57"/>
      <c r="AX53" s="57"/>
      <c r="AY53" s="57"/>
      <c r="AZ53" s="57"/>
      <c r="BA53" s="58"/>
      <c r="BB53" s="58"/>
      <c r="BC53" s="58"/>
      <c r="BD53" s="59"/>
      <c r="BE53" s="59"/>
      <c r="BF53" s="59"/>
      <c r="BG53" s="59"/>
      <c r="BH53" s="59"/>
      <c r="BI53" s="59"/>
      <c r="BK53" s="298">
        <v>1</v>
      </c>
      <c r="BL53" s="33"/>
      <c r="BM53" s="60"/>
      <c r="BN53" s="60"/>
      <c r="BO53" s="60"/>
      <c r="BP53" s="60"/>
      <c r="BQ53" s="60"/>
      <c r="BR53" s="61"/>
      <c r="BS53" s="61"/>
      <c r="BT53" s="61"/>
      <c r="BU53" s="61"/>
      <c r="BV53" s="61"/>
      <c r="BW53" s="61"/>
      <c r="BX53" s="60"/>
      <c r="CB53" s="62"/>
      <c r="CC53" s="62"/>
      <c r="CD53" s="63"/>
      <c r="CF53" s="63"/>
      <c r="CH53" s="63"/>
      <c r="CJ53" s="63"/>
      <c r="CL53" s="63"/>
      <c r="CQ53" s="33"/>
    </row>
    <row r="54" spans="1:95" x14ac:dyDescent="0.25">
      <c r="A54" s="426" t="s">
        <v>530</v>
      </c>
      <c r="B54" s="427" t="s">
        <v>674</v>
      </c>
      <c r="C54" s="34" t="s">
        <v>142</v>
      </c>
      <c r="D54" s="35">
        <v>42952.581932870373</v>
      </c>
      <c r="E54" s="1">
        <v>378</v>
      </c>
      <c r="F54" s="36" t="s">
        <v>131</v>
      </c>
      <c r="G54">
        <v>72.632589999999993</v>
      </c>
      <c r="H54">
        <v>19.252700000000001</v>
      </c>
      <c r="I54">
        <v>366.16</v>
      </c>
      <c r="J54" s="37">
        <v>3.9453170000000002</v>
      </c>
      <c r="K54" s="38">
        <v>273.993268</v>
      </c>
      <c r="L54" s="39">
        <v>2.2041000000000002E-2</v>
      </c>
      <c r="M54" s="40">
        <v>35.040914999999998</v>
      </c>
      <c r="N54" s="41">
        <v>0.15</v>
      </c>
      <c r="O54" s="36">
        <v>1</v>
      </c>
      <c r="P54" s="36">
        <v>1</v>
      </c>
      <c r="Q54" s="353">
        <f t="shared" si="0"/>
        <v>3</v>
      </c>
      <c r="R54" s="63">
        <f t="shared" si="1"/>
        <v>28.8</v>
      </c>
      <c r="S54" s="42"/>
      <c r="T54" s="43"/>
      <c r="U54" s="43"/>
      <c r="V54" s="43"/>
      <c r="W54" s="43"/>
      <c r="X54" s="43"/>
      <c r="Y54" s="43"/>
      <c r="Z54" s="44">
        <v>1</v>
      </c>
      <c r="AA54" s="44">
        <v>2</v>
      </c>
      <c r="AB54" s="45"/>
      <c r="AC54" s="46"/>
      <c r="AD54" s="47"/>
      <c r="AE54" s="48"/>
      <c r="AF54" s="49"/>
      <c r="AG54" s="50"/>
      <c r="AH54" s="51"/>
      <c r="AI54" s="51"/>
      <c r="AJ54" s="51"/>
      <c r="AK54" s="52"/>
      <c r="AL54" s="52"/>
      <c r="AM54" s="52"/>
      <c r="AN54" s="53"/>
      <c r="AO54" s="54"/>
      <c r="AP54" s="54"/>
      <c r="AQ54" s="55"/>
      <c r="AR54" s="55"/>
      <c r="AS54" s="55"/>
      <c r="AT54" s="55">
        <v>1</v>
      </c>
      <c r="AU54" s="56"/>
      <c r="AV54" s="56"/>
      <c r="AW54" s="57"/>
      <c r="AX54" s="57"/>
      <c r="AY54" s="57"/>
      <c r="AZ54" s="57"/>
      <c r="BA54" s="58"/>
      <c r="BB54" s="58"/>
      <c r="BC54" s="58"/>
      <c r="BD54" s="59"/>
      <c r="BE54" s="59"/>
      <c r="BF54" s="59"/>
      <c r="BG54" s="59"/>
      <c r="BH54" s="59"/>
      <c r="BI54" s="59"/>
      <c r="BK54" s="298">
        <v>2</v>
      </c>
      <c r="BL54" s="33"/>
      <c r="BM54" s="60"/>
      <c r="BN54" s="60"/>
      <c r="BO54" s="60"/>
      <c r="BP54" s="60"/>
      <c r="BQ54" s="60"/>
      <c r="BR54" s="61"/>
      <c r="BS54" s="61"/>
      <c r="BT54" s="61"/>
      <c r="BU54" s="61"/>
      <c r="BV54" s="61"/>
      <c r="BW54" s="61"/>
      <c r="BX54" s="60"/>
      <c r="CB54" s="62"/>
      <c r="CC54" s="62"/>
      <c r="CD54" s="63"/>
      <c r="CF54" s="63"/>
      <c r="CH54" s="63"/>
      <c r="CJ54" s="63"/>
      <c r="CL54" s="63"/>
      <c r="CQ54" s="33"/>
    </row>
    <row r="55" spans="1:95" x14ac:dyDescent="0.25">
      <c r="C55" s="34" t="s">
        <v>143</v>
      </c>
      <c r="D55" s="35">
        <v>42952.582685185182</v>
      </c>
      <c r="E55" s="1">
        <v>378</v>
      </c>
      <c r="F55" s="36" t="s">
        <v>131</v>
      </c>
      <c r="G55">
        <v>72.632620000000003</v>
      </c>
      <c r="H55">
        <v>19.252579999999998</v>
      </c>
      <c r="I55">
        <v>365.86</v>
      </c>
      <c r="J55" s="37">
        <v>3.9453170000000002</v>
      </c>
      <c r="K55" s="38">
        <v>273.993268</v>
      </c>
      <c r="L55" s="39">
        <v>2.2041000000000002E-2</v>
      </c>
      <c r="M55" s="40">
        <v>35.040914999999998</v>
      </c>
      <c r="N55" s="41">
        <v>0.15</v>
      </c>
      <c r="O55" s="36">
        <v>1</v>
      </c>
      <c r="P55" s="36">
        <v>1</v>
      </c>
      <c r="Q55" s="353">
        <f t="shared" si="0"/>
        <v>2</v>
      </c>
      <c r="R55" s="63">
        <f t="shared" si="1"/>
        <v>50.4</v>
      </c>
      <c r="S55" s="42"/>
      <c r="T55" s="43"/>
      <c r="U55" s="43"/>
      <c r="V55" s="43"/>
      <c r="W55" s="43"/>
      <c r="X55" s="43"/>
      <c r="Y55" s="43"/>
      <c r="Z55" s="44"/>
      <c r="AA55" s="44">
        <v>3</v>
      </c>
      <c r="AB55" s="45"/>
      <c r="AC55" s="46"/>
      <c r="AD55" s="47"/>
      <c r="AE55" s="48"/>
      <c r="AF55" s="49"/>
      <c r="AG55" s="50"/>
      <c r="AH55" s="51"/>
      <c r="AI55" s="51"/>
      <c r="AJ55" s="51"/>
      <c r="AK55" s="52"/>
      <c r="AL55" s="52"/>
      <c r="AM55" s="52"/>
      <c r="AN55" s="53"/>
      <c r="AO55" s="54"/>
      <c r="AP55" s="54"/>
      <c r="AQ55" s="55"/>
      <c r="AR55" s="55"/>
      <c r="AS55" s="55"/>
      <c r="AT55" s="55">
        <v>4</v>
      </c>
      <c r="AU55" s="56"/>
      <c r="AV55" s="56"/>
      <c r="AW55" s="57"/>
      <c r="AX55" s="57"/>
      <c r="AY55" s="57"/>
      <c r="AZ55" s="57"/>
      <c r="BA55" s="58"/>
      <c r="BB55" s="58"/>
      <c r="BC55" s="58"/>
      <c r="BD55" s="59"/>
      <c r="BE55" s="59"/>
      <c r="BF55" s="59"/>
      <c r="BG55" s="59"/>
      <c r="BH55" s="59"/>
      <c r="BI55" s="59"/>
      <c r="BK55" s="298">
        <v>2</v>
      </c>
      <c r="BL55" s="33"/>
      <c r="BM55" s="60"/>
      <c r="BN55" s="60"/>
      <c r="BO55" s="60"/>
      <c r="BP55" s="60"/>
      <c r="BQ55" s="60"/>
      <c r="BR55" s="61"/>
      <c r="BS55" s="61"/>
      <c r="BT55" s="61"/>
      <c r="BU55" s="61"/>
      <c r="BV55" s="61"/>
      <c r="BW55" s="61"/>
      <c r="BX55" s="60"/>
      <c r="CB55" s="62"/>
      <c r="CC55" s="62"/>
      <c r="CD55" s="63"/>
      <c r="CF55" s="63"/>
      <c r="CH55" s="63"/>
      <c r="CJ55" s="63"/>
      <c r="CL55" s="63"/>
      <c r="CQ55" s="33"/>
    </row>
    <row r="56" spans="1:95" x14ac:dyDescent="0.25">
      <c r="C56" s="34" t="s">
        <v>144</v>
      </c>
      <c r="D56" s="35">
        <v>42952.583310185182</v>
      </c>
      <c r="E56" s="1">
        <v>378</v>
      </c>
      <c r="F56" s="36" t="s">
        <v>131</v>
      </c>
      <c r="G56">
        <v>72.632710000000003</v>
      </c>
      <c r="H56">
        <v>19.252659999999999</v>
      </c>
      <c r="I56">
        <v>365.47</v>
      </c>
      <c r="J56" s="37">
        <v>3.9453170000000002</v>
      </c>
      <c r="K56" s="38">
        <v>273.993268</v>
      </c>
      <c r="L56" s="39">
        <v>2.2041000000000002E-2</v>
      </c>
      <c r="M56" s="40">
        <v>35.040914999999998</v>
      </c>
      <c r="N56" s="41">
        <v>0.15</v>
      </c>
      <c r="O56" s="36">
        <v>15</v>
      </c>
      <c r="P56" s="36">
        <v>2</v>
      </c>
      <c r="Q56" s="353">
        <f t="shared" si="0"/>
        <v>3</v>
      </c>
      <c r="R56" s="63">
        <f t="shared" si="1"/>
        <v>57.6</v>
      </c>
      <c r="S56" s="42"/>
      <c r="T56" s="43"/>
      <c r="U56" s="43">
        <v>1</v>
      </c>
      <c r="V56" s="43"/>
      <c r="W56" s="43"/>
      <c r="X56" s="43"/>
      <c r="Y56" s="43"/>
      <c r="Z56" s="44"/>
      <c r="AA56" s="44">
        <v>4</v>
      </c>
      <c r="AB56" s="45"/>
      <c r="AC56" s="46"/>
      <c r="AD56" s="47"/>
      <c r="AE56" s="48"/>
      <c r="AF56" s="49"/>
      <c r="AG56" s="50"/>
      <c r="AH56" s="51"/>
      <c r="AI56" s="51"/>
      <c r="AJ56" s="51"/>
      <c r="AK56" s="52"/>
      <c r="AL56" s="52"/>
      <c r="AM56" s="52"/>
      <c r="AN56" s="53"/>
      <c r="AO56" s="54"/>
      <c r="AP56" s="54"/>
      <c r="AQ56" s="55"/>
      <c r="AR56" s="55"/>
      <c r="AS56" s="55"/>
      <c r="AT56" s="55">
        <v>3</v>
      </c>
      <c r="AU56" s="56"/>
      <c r="AV56" s="56"/>
      <c r="AW56" s="57"/>
      <c r="AX56" s="57"/>
      <c r="AY56" s="57"/>
      <c r="AZ56" s="57"/>
      <c r="BA56" s="58"/>
      <c r="BB56" s="58"/>
      <c r="BC56" s="58"/>
      <c r="BD56" s="59"/>
      <c r="BE56" s="59"/>
      <c r="BF56" s="59"/>
      <c r="BG56" s="59"/>
      <c r="BH56" s="59"/>
      <c r="BI56" s="59"/>
      <c r="BK56" s="298">
        <v>3</v>
      </c>
      <c r="BL56" s="33"/>
      <c r="BM56" s="60"/>
      <c r="BN56" s="60"/>
      <c r="BO56" s="60"/>
      <c r="BP56" s="60"/>
      <c r="BQ56" s="60"/>
      <c r="BR56" s="61"/>
      <c r="BS56" s="61"/>
      <c r="BT56" s="61"/>
      <c r="BU56" s="61"/>
      <c r="BV56" s="61"/>
      <c r="BW56" s="61"/>
      <c r="BX56" s="60"/>
      <c r="CB56" s="62"/>
      <c r="CC56" s="62"/>
      <c r="CD56" s="63"/>
      <c r="CF56" s="63"/>
      <c r="CH56" s="63"/>
      <c r="CJ56" s="63"/>
      <c r="CL56" s="63"/>
      <c r="CQ56" s="33"/>
    </row>
    <row r="57" spans="1:95" x14ac:dyDescent="0.25">
      <c r="C57" s="34" t="s">
        <v>145</v>
      </c>
      <c r="D57" s="35">
        <v>42952.583923611113</v>
      </c>
      <c r="E57" s="1">
        <v>378</v>
      </c>
      <c r="F57" s="36" t="s">
        <v>131</v>
      </c>
      <c r="G57">
        <v>72.632750000000001</v>
      </c>
      <c r="H57">
        <v>19.252790000000001</v>
      </c>
      <c r="I57">
        <v>365.41</v>
      </c>
      <c r="J57" s="37">
        <v>3.9453170000000002</v>
      </c>
      <c r="K57" s="38">
        <v>273.993268</v>
      </c>
      <c r="L57" s="39">
        <v>2.2041000000000002E-2</v>
      </c>
      <c r="M57" s="40">
        <v>35.040914999999998</v>
      </c>
      <c r="N57" s="41">
        <v>0.15</v>
      </c>
      <c r="O57" s="36">
        <v>1</v>
      </c>
      <c r="P57" s="36">
        <v>1</v>
      </c>
      <c r="Q57" s="353">
        <f t="shared" si="0"/>
        <v>3</v>
      </c>
      <c r="R57" s="63">
        <f t="shared" si="1"/>
        <v>64.8</v>
      </c>
      <c r="S57" s="42"/>
      <c r="T57" s="43"/>
      <c r="U57" s="43"/>
      <c r="V57" s="43"/>
      <c r="W57" s="43"/>
      <c r="X57" s="43"/>
      <c r="Y57" s="43"/>
      <c r="Z57" s="44">
        <v>2</v>
      </c>
      <c r="AA57" s="44">
        <v>5</v>
      </c>
      <c r="AB57" s="45"/>
      <c r="AC57" s="46"/>
      <c r="AD57" s="47"/>
      <c r="AE57" s="48"/>
      <c r="AF57" s="49"/>
      <c r="AG57" s="50"/>
      <c r="AH57" s="51"/>
      <c r="AI57" s="51"/>
      <c r="AJ57" s="51"/>
      <c r="AK57" s="52"/>
      <c r="AL57" s="52"/>
      <c r="AM57" s="52"/>
      <c r="AN57" s="53"/>
      <c r="AO57" s="54"/>
      <c r="AP57" s="54"/>
      <c r="AQ57" s="55"/>
      <c r="AR57" s="55"/>
      <c r="AS57" s="55"/>
      <c r="AT57" s="55">
        <v>2</v>
      </c>
      <c r="AU57" s="56"/>
      <c r="AV57" s="56"/>
      <c r="AW57" s="57"/>
      <c r="AX57" s="57"/>
      <c r="AY57" s="57"/>
      <c r="AZ57" s="57"/>
      <c r="BA57" s="58"/>
      <c r="BB57" s="58"/>
      <c r="BC57" s="58"/>
      <c r="BD57" s="59"/>
      <c r="BE57" s="59"/>
      <c r="BF57" s="59"/>
      <c r="BG57" s="59"/>
      <c r="BH57" s="59"/>
      <c r="BI57" s="59"/>
      <c r="BK57" s="298">
        <v>2</v>
      </c>
      <c r="BL57" s="33"/>
      <c r="BM57" s="60"/>
      <c r="BN57" s="60"/>
      <c r="BO57" s="60"/>
      <c r="BP57" s="60"/>
      <c r="BQ57" s="60"/>
      <c r="BR57" s="61"/>
      <c r="BS57" s="61"/>
      <c r="BT57" s="61"/>
      <c r="BU57" s="61"/>
      <c r="BV57" s="61"/>
      <c r="BW57" s="61"/>
      <c r="BX57" s="60"/>
      <c r="CB57" s="62"/>
      <c r="CC57" s="62"/>
      <c r="CD57" s="63"/>
      <c r="CF57" s="63"/>
      <c r="CH57" s="63"/>
      <c r="CJ57" s="63"/>
      <c r="CL57" s="63"/>
      <c r="CQ57" s="33"/>
    </row>
    <row r="58" spans="1:95" x14ac:dyDescent="0.25">
      <c r="C58" s="34" t="s">
        <v>146</v>
      </c>
      <c r="D58" s="35">
        <v>42952.584594907406</v>
      </c>
      <c r="E58" s="1">
        <v>378</v>
      </c>
      <c r="F58" s="36" t="s">
        <v>131</v>
      </c>
      <c r="G58">
        <v>72.632840000000002</v>
      </c>
      <c r="H58">
        <v>19.252669999999998</v>
      </c>
      <c r="I58">
        <v>365.42</v>
      </c>
      <c r="J58" s="37">
        <v>3.9453170000000002</v>
      </c>
      <c r="K58" s="38">
        <v>273.993268</v>
      </c>
      <c r="L58" s="39">
        <v>2.2041000000000002E-2</v>
      </c>
      <c r="M58" s="40">
        <v>35.040914999999998</v>
      </c>
      <c r="N58" s="41">
        <v>0.15</v>
      </c>
      <c r="O58" s="36">
        <v>1</v>
      </c>
      <c r="P58" s="36">
        <v>1</v>
      </c>
      <c r="Q58" s="353">
        <f t="shared" si="0"/>
        <v>3</v>
      </c>
      <c r="R58" s="63">
        <f t="shared" si="1"/>
        <v>72</v>
      </c>
      <c r="S58" s="42"/>
      <c r="T58" s="43"/>
      <c r="U58" s="43"/>
      <c r="V58" s="43"/>
      <c r="W58" s="43"/>
      <c r="X58" s="43"/>
      <c r="Y58" s="43"/>
      <c r="Z58" s="44">
        <v>1</v>
      </c>
      <c r="AA58" s="44">
        <v>6</v>
      </c>
      <c r="AB58" s="45"/>
      <c r="AC58" s="46"/>
      <c r="AD58" s="47"/>
      <c r="AE58" s="48"/>
      <c r="AF58" s="49"/>
      <c r="AG58" s="50"/>
      <c r="AH58" s="51"/>
      <c r="AI58" s="51"/>
      <c r="AJ58" s="51"/>
      <c r="AK58" s="52"/>
      <c r="AL58" s="52"/>
      <c r="AM58" s="52"/>
      <c r="AN58" s="53"/>
      <c r="AO58" s="54"/>
      <c r="AP58" s="54"/>
      <c r="AQ58" s="55"/>
      <c r="AR58" s="55"/>
      <c r="AS58" s="55"/>
      <c r="AT58" s="55">
        <v>3</v>
      </c>
      <c r="AU58" s="56"/>
      <c r="AV58" s="56"/>
      <c r="AW58" s="57"/>
      <c r="AX58" s="57"/>
      <c r="AY58" s="57"/>
      <c r="AZ58" s="57"/>
      <c r="BA58" s="58"/>
      <c r="BB58" s="58"/>
      <c r="BC58" s="58"/>
      <c r="BD58" s="59"/>
      <c r="BE58" s="59"/>
      <c r="BF58" s="59"/>
      <c r="BG58" s="59"/>
      <c r="BH58" s="59"/>
      <c r="BI58" s="59"/>
      <c r="BK58" s="298">
        <v>2</v>
      </c>
      <c r="BL58" s="33"/>
      <c r="BM58" s="60"/>
      <c r="BN58" s="60"/>
      <c r="BO58" s="60"/>
      <c r="BP58" s="60"/>
      <c r="BQ58" s="60"/>
      <c r="BR58" s="61"/>
      <c r="BS58" s="61"/>
      <c r="BT58" s="61"/>
      <c r="BU58" s="61"/>
      <c r="BV58" s="61"/>
      <c r="BW58" s="61"/>
      <c r="BX58" s="60"/>
      <c r="CB58" s="62"/>
      <c r="CC58" s="62"/>
      <c r="CD58" s="63"/>
      <c r="CF58" s="63"/>
      <c r="CH58" s="63"/>
      <c r="CJ58" s="63"/>
      <c r="CL58" s="63"/>
      <c r="CQ58" s="33"/>
    </row>
    <row r="59" spans="1:95" x14ac:dyDescent="0.25">
      <c r="C59" s="34" t="s">
        <v>147</v>
      </c>
      <c r="D59" s="35">
        <v>42952.585231481484</v>
      </c>
      <c r="E59" s="1">
        <v>378</v>
      </c>
      <c r="F59" s="36" t="s">
        <v>131</v>
      </c>
      <c r="G59">
        <v>72.632909999999995</v>
      </c>
      <c r="H59">
        <v>19.252800000000001</v>
      </c>
      <c r="I59">
        <v>365.33</v>
      </c>
      <c r="J59" s="37">
        <v>3.9453170000000002</v>
      </c>
      <c r="K59" s="38">
        <v>273.993268</v>
      </c>
      <c r="L59" s="39">
        <v>2.2041000000000002E-2</v>
      </c>
      <c r="M59" s="40">
        <v>35.040914999999998</v>
      </c>
      <c r="N59" s="41">
        <v>0.15</v>
      </c>
      <c r="O59" s="36">
        <v>1</v>
      </c>
      <c r="P59" s="36">
        <v>1</v>
      </c>
      <c r="Q59" s="353">
        <f t="shared" si="0"/>
        <v>3</v>
      </c>
      <c r="R59" s="63">
        <f t="shared" si="1"/>
        <v>86.4</v>
      </c>
      <c r="S59" s="42"/>
      <c r="T59" s="43"/>
      <c r="U59" s="43"/>
      <c r="V59" s="43"/>
      <c r="W59" s="43"/>
      <c r="X59" s="43"/>
      <c r="Y59" s="43"/>
      <c r="Z59" s="44"/>
      <c r="AA59" s="44">
        <v>7</v>
      </c>
      <c r="AB59" s="45"/>
      <c r="AC59" s="46"/>
      <c r="AD59" s="47"/>
      <c r="AE59" s="48"/>
      <c r="AF59" s="49"/>
      <c r="AG59" s="50"/>
      <c r="AH59" s="51"/>
      <c r="AI59" s="51"/>
      <c r="AJ59" s="51"/>
      <c r="AK59" s="52"/>
      <c r="AL59" s="52">
        <v>2</v>
      </c>
      <c r="AM59" s="52"/>
      <c r="AN59" s="53"/>
      <c r="AO59" s="54"/>
      <c r="AP59" s="54"/>
      <c r="AQ59" s="55"/>
      <c r="AR59" s="55"/>
      <c r="AS59" s="55"/>
      <c r="AT59" s="55">
        <v>3</v>
      </c>
      <c r="AU59" s="56"/>
      <c r="AV59" s="56"/>
      <c r="AW59" s="57"/>
      <c r="AX59" s="57"/>
      <c r="AY59" s="57"/>
      <c r="AZ59" s="57"/>
      <c r="BA59" s="58"/>
      <c r="BB59" s="58"/>
      <c r="BC59" s="58"/>
      <c r="BD59" s="59"/>
      <c r="BE59" s="59"/>
      <c r="BF59" s="59"/>
      <c r="BG59" s="59"/>
      <c r="BH59" s="59"/>
      <c r="BI59" s="59"/>
      <c r="BK59" s="298">
        <v>3</v>
      </c>
      <c r="BL59" s="33"/>
      <c r="BM59" s="60"/>
      <c r="BN59" s="60"/>
      <c r="BO59" s="60"/>
      <c r="BP59" s="60"/>
      <c r="BQ59" s="60"/>
      <c r="BR59" s="61"/>
      <c r="BS59" s="61"/>
      <c r="BT59" s="61"/>
      <c r="BU59" s="61"/>
      <c r="BV59" s="61"/>
      <c r="BW59" s="61"/>
      <c r="BX59" s="60"/>
      <c r="CB59" s="62"/>
      <c r="CC59" s="62"/>
      <c r="CD59" s="63"/>
      <c r="CF59" s="63"/>
      <c r="CH59" s="63"/>
      <c r="CJ59" s="63"/>
      <c r="CL59" s="63"/>
      <c r="CQ59" s="33"/>
    </row>
    <row r="60" spans="1:95" x14ac:dyDescent="0.25">
      <c r="C60" s="34" t="s">
        <v>148</v>
      </c>
      <c r="D60" s="35">
        <v>42952.585914351854</v>
      </c>
      <c r="E60" s="1">
        <v>378</v>
      </c>
      <c r="F60" s="36" t="s">
        <v>131</v>
      </c>
      <c r="G60">
        <v>72.632949999999994</v>
      </c>
      <c r="H60">
        <v>19.252700000000001</v>
      </c>
      <c r="I60">
        <v>364.72</v>
      </c>
      <c r="J60" s="37">
        <v>3.9453170000000002</v>
      </c>
      <c r="K60" s="38">
        <v>273.993268</v>
      </c>
      <c r="L60" s="39">
        <v>2.2041000000000002E-2</v>
      </c>
      <c r="M60" s="40">
        <v>35.040914999999998</v>
      </c>
      <c r="N60" s="41">
        <v>0.15</v>
      </c>
      <c r="O60" s="36">
        <v>1</v>
      </c>
      <c r="P60" s="36">
        <v>1</v>
      </c>
      <c r="Q60" s="353">
        <f t="shared" si="0"/>
        <v>2</v>
      </c>
      <c r="R60" s="63">
        <f t="shared" si="1"/>
        <v>50.4</v>
      </c>
      <c r="S60" s="42"/>
      <c r="T60" s="43"/>
      <c r="U60" s="43"/>
      <c r="V60" s="43"/>
      <c r="W60" s="43"/>
      <c r="X60" s="43"/>
      <c r="Y60" s="43"/>
      <c r="Z60" s="44"/>
      <c r="AA60" s="44">
        <v>5</v>
      </c>
      <c r="AB60" s="45"/>
      <c r="AC60" s="46"/>
      <c r="AD60" s="47"/>
      <c r="AE60" s="48"/>
      <c r="AF60" s="49"/>
      <c r="AG60" s="50"/>
      <c r="AH60" s="51"/>
      <c r="AI60" s="51"/>
      <c r="AJ60" s="51"/>
      <c r="AK60" s="52"/>
      <c r="AL60" s="52"/>
      <c r="AM60" s="52"/>
      <c r="AN60" s="53"/>
      <c r="AO60" s="54"/>
      <c r="AP60" s="54"/>
      <c r="AQ60" s="55"/>
      <c r="AR60" s="55"/>
      <c r="AS60" s="55"/>
      <c r="AT60" s="55">
        <v>2</v>
      </c>
      <c r="AU60" s="56"/>
      <c r="AV60" s="56"/>
      <c r="AW60" s="57"/>
      <c r="AX60" s="57"/>
      <c r="AY60" s="57"/>
      <c r="AZ60" s="57"/>
      <c r="BA60" s="58"/>
      <c r="BB60" s="58"/>
      <c r="BC60" s="58"/>
      <c r="BD60" s="59"/>
      <c r="BE60" s="59"/>
      <c r="BF60" s="59"/>
      <c r="BG60" s="59"/>
      <c r="BH60" s="59"/>
      <c r="BI60" s="59"/>
      <c r="BK60" s="298">
        <v>2</v>
      </c>
      <c r="BL60" s="33"/>
      <c r="BM60" s="60"/>
      <c r="BN60" s="60"/>
      <c r="BO60" s="60"/>
      <c r="BP60" s="60"/>
      <c r="BQ60" s="60"/>
      <c r="BR60" s="61"/>
      <c r="BS60" s="61"/>
      <c r="BT60" s="61"/>
      <c r="BU60" s="61"/>
      <c r="BV60" s="61"/>
      <c r="BW60" s="61"/>
      <c r="BX60" s="60"/>
      <c r="CB60" s="62"/>
      <c r="CC60" s="62"/>
      <c r="CD60" s="63"/>
      <c r="CF60" s="63"/>
      <c r="CH60" s="63"/>
      <c r="CJ60" s="63"/>
      <c r="CL60" s="63"/>
      <c r="CQ60" s="33"/>
    </row>
    <row r="61" spans="1:95" x14ac:dyDescent="0.25">
      <c r="C61" s="34" t="s">
        <v>149</v>
      </c>
      <c r="D61" s="35">
        <v>42952.586585648147</v>
      </c>
      <c r="E61" s="1">
        <v>378</v>
      </c>
      <c r="F61" s="36" t="s">
        <v>131</v>
      </c>
      <c r="G61">
        <v>72.633009999999999</v>
      </c>
      <c r="H61">
        <v>19.252669999999998</v>
      </c>
      <c r="I61">
        <v>363.76</v>
      </c>
      <c r="J61" s="37">
        <v>3.9453170000000002</v>
      </c>
      <c r="K61" s="38">
        <v>273.993268</v>
      </c>
      <c r="L61" s="39">
        <v>2.2041000000000002E-2</v>
      </c>
      <c r="M61" s="40">
        <v>35.040914999999998</v>
      </c>
      <c r="N61" s="41">
        <v>0.15</v>
      </c>
      <c r="O61" s="36">
        <v>1</v>
      </c>
      <c r="P61" s="36">
        <v>1</v>
      </c>
      <c r="Q61" s="353">
        <f t="shared" si="0"/>
        <v>2</v>
      </c>
      <c r="R61" s="63">
        <f t="shared" si="1"/>
        <v>21.6</v>
      </c>
      <c r="S61" s="42"/>
      <c r="T61" s="43"/>
      <c r="U61" s="43"/>
      <c r="V61" s="43"/>
      <c r="W61" s="43"/>
      <c r="X61" s="43"/>
      <c r="Y61" s="43"/>
      <c r="Z61" s="44"/>
      <c r="AA61" s="44"/>
      <c r="AB61" s="45"/>
      <c r="AC61" s="46"/>
      <c r="AD61" s="47"/>
      <c r="AE61" s="48"/>
      <c r="AF61" s="49"/>
      <c r="AG61" s="50"/>
      <c r="AH61" s="51"/>
      <c r="AI61" s="51"/>
      <c r="AJ61" s="51"/>
      <c r="AK61" s="52"/>
      <c r="AL61" s="52"/>
      <c r="AM61" s="52"/>
      <c r="AN61" s="53"/>
      <c r="AO61" s="54"/>
      <c r="AP61" s="54"/>
      <c r="AQ61" s="55"/>
      <c r="AR61" s="55"/>
      <c r="AS61" s="55"/>
      <c r="AT61" s="55">
        <v>2</v>
      </c>
      <c r="AU61" s="56"/>
      <c r="AV61" s="56"/>
      <c r="AW61" s="57"/>
      <c r="AX61" s="57"/>
      <c r="AY61" s="57"/>
      <c r="AZ61" s="57"/>
      <c r="BA61" s="58"/>
      <c r="BB61" s="58"/>
      <c r="BC61" s="58"/>
      <c r="BD61" s="59"/>
      <c r="BE61" s="59"/>
      <c r="BF61" s="59"/>
      <c r="BG61" s="59"/>
      <c r="BH61" s="59">
        <v>1</v>
      </c>
      <c r="BI61" s="59"/>
      <c r="BK61" s="298">
        <v>2</v>
      </c>
      <c r="BL61" s="33"/>
      <c r="BM61" s="60"/>
      <c r="BN61" s="60"/>
      <c r="BO61" s="60"/>
      <c r="BP61" s="60"/>
      <c r="BQ61" s="60"/>
      <c r="BR61" s="61"/>
      <c r="BS61" s="61"/>
      <c r="BT61" s="61"/>
      <c r="BU61" s="61"/>
      <c r="BV61" s="61"/>
      <c r="BW61" s="61"/>
      <c r="BX61" s="60"/>
      <c r="CB61" s="62"/>
      <c r="CC61" s="62"/>
      <c r="CD61" s="63"/>
      <c r="CF61" s="63"/>
      <c r="CH61" s="63"/>
      <c r="CJ61" s="63"/>
      <c r="CL61" s="63"/>
      <c r="CQ61" s="33"/>
    </row>
    <row r="62" spans="1:95" s="64" customFormat="1" x14ac:dyDescent="0.25">
      <c r="C62" s="83" t="s">
        <v>150</v>
      </c>
      <c r="D62" s="35">
        <v>42952.587245370371</v>
      </c>
      <c r="E62" s="1">
        <v>378</v>
      </c>
      <c r="F62" s="36" t="s">
        <v>131</v>
      </c>
      <c r="G62">
        <v>72.633070000000004</v>
      </c>
      <c r="H62">
        <v>19.25271</v>
      </c>
      <c r="I62">
        <v>363.56</v>
      </c>
      <c r="J62" s="37">
        <v>3.9453170000000002</v>
      </c>
      <c r="K62" s="38">
        <v>273.993268</v>
      </c>
      <c r="L62" s="39">
        <v>2.2041000000000002E-2</v>
      </c>
      <c r="M62" s="40">
        <v>35.040914999999998</v>
      </c>
      <c r="N62" s="41">
        <v>0.15</v>
      </c>
      <c r="O62" s="64">
        <v>1</v>
      </c>
      <c r="P62" s="64">
        <v>1</v>
      </c>
      <c r="Q62" s="354">
        <f t="shared" si="0"/>
        <v>2</v>
      </c>
      <c r="R62" s="63">
        <f t="shared" si="1"/>
        <v>43.2</v>
      </c>
      <c r="S62" s="65"/>
      <c r="T62" s="66"/>
      <c r="U62" s="66"/>
      <c r="V62" s="66"/>
      <c r="W62" s="66"/>
      <c r="X62" s="66"/>
      <c r="Y62" s="66"/>
      <c r="Z62" s="67"/>
      <c r="AA62" s="67">
        <v>3</v>
      </c>
      <c r="AB62" s="67"/>
      <c r="AC62" s="68"/>
      <c r="AD62" s="68"/>
      <c r="AE62" s="69"/>
      <c r="AF62" s="69"/>
      <c r="AG62" s="70"/>
      <c r="AH62" s="71"/>
      <c r="AI62" s="71"/>
      <c r="AJ62" s="71"/>
      <c r="AK62" s="72"/>
      <c r="AL62" s="72"/>
      <c r="AM62" s="72"/>
      <c r="AN62" s="73"/>
      <c r="AO62" s="73"/>
      <c r="AP62" s="73"/>
      <c r="AQ62" s="74"/>
      <c r="AR62" s="74"/>
      <c r="AS62" s="74"/>
      <c r="AT62" s="74">
        <v>3</v>
      </c>
      <c r="AU62" s="75"/>
      <c r="AV62" s="75"/>
      <c r="AW62" s="76"/>
      <c r="AX62" s="76"/>
      <c r="AY62" s="76"/>
      <c r="AZ62" s="76"/>
      <c r="BA62" s="77"/>
      <c r="BB62" s="77"/>
      <c r="BC62" s="77"/>
      <c r="BD62" s="78"/>
      <c r="BE62" s="78"/>
      <c r="BF62" s="78"/>
      <c r="BG62" s="78"/>
      <c r="BH62" s="78"/>
      <c r="BI62" s="78"/>
      <c r="BK62" s="298">
        <v>2</v>
      </c>
      <c r="BL62" s="79"/>
      <c r="BR62" s="80"/>
      <c r="BS62" s="80"/>
      <c r="BT62" s="80"/>
      <c r="BU62" s="80"/>
      <c r="BV62" s="80"/>
      <c r="BW62" s="80"/>
      <c r="CB62" s="81"/>
      <c r="CC62" s="81"/>
      <c r="CD62" s="82"/>
      <c r="CF62" s="82"/>
      <c r="CH62" s="82"/>
      <c r="CJ62" s="82"/>
      <c r="CL62" s="82"/>
      <c r="CQ62" s="79"/>
    </row>
    <row r="63" spans="1:95" x14ac:dyDescent="0.25">
      <c r="C63" s="34" t="s">
        <v>151</v>
      </c>
      <c r="D63" s="35">
        <v>42952.598263888889</v>
      </c>
      <c r="E63" s="1">
        <v>378</v>
      </c>
      <c r="F63" s="36" t="s">
        <v>152</v>
      </c>
      <c r="G63">
        <v>72.633840000000006</v>
      </c>
      <c r="H63">
        <v>19.250160000000001</v>
      </c>
      <c r="I63">
        <v>362.3</v>
      </c>
      <c r="J63" s="37">
        <v>3.9453170000000002</v>
      </c>
      <c r="K63" s="38">
        <v>273.993268</v>
      </c>
      <c r="L63" s="39">
        <v>2.2041000000000002E-2</v>
      </c>
      <c r="M63" s="40">
        <v>35.040914999999998</v>
      </c>
      <c r="N63" s="41">
        <v>0.15</v>
      </c>
      <c r="O63" s="36">
        <v>1</v>
      </c>
      <c r="P63" s="36">
        <v>1</v>
      </c>
      <c r="Q63" s="353">
        <f t="shared" si="0"/>
        <v>3</v>
      </c>
      <c r="R63" s="63">
        <f t="shared" si="1"/>
        <v>72</v>
      </c>
      <c r="S63" s="42"/>
      <c r="T63" s="43"/>
      <c r="U63" s="43"/>
      <c r="V63" s="43"/>
      <c r="W63" s="43"/>
      <c r="X63" s="43"/>
      <c r="Y63" s="43"/>
      <c r="Z63" s="44">
        <v>1</v>
      </c>
      <c r="AA63" s="44">
        <v>8</v>
      </c>
      <c r="AB63" s="45"/>
      <c r="AC63" s="46"/>
      <c r="AD63" s="47"/>
      <c r="AE63" s="48"/>
      <c r="AF63" s="49"/>
      <c r="AG63" s="50"/>
      <c r="AH63" s="51"/>
      <c r="AI63" s="51"/>
      <c r="AJ63" s="51"/>
      <c r="AK63" s="52"/>
      <c r="AL63" s="52"/>
      <c r="AM63" s="52"/>
      <c r="AN63" s="53"/>
      <c r="AO63" s="54"/>
      <c r="AP63" s="54"/>
      <c r="AQ63" s="55"/>
      <c r="AR63" s="55"/>
      <c r="AS63" s="55"/>
      <c r="AT63" s="55">
        <v>1</v>
      </c>
      <c r="AU63" s="56"/>
      <c r="AV63" s="56"/>
      <c r="AW63" s="57"/>
      <c r="AX63" s="57"/>
      <c r="AY63" s="57"/>
      <c r="AZ63" s="57"/>
      <c r="BA63" s="58"/>
      <c r="BB63" s="58"/>
      <c r="BC63" s="58"/>
      <c r="BD63" s="59"/>
      <c r="BE63" s="59"/>
      <c r="BF63" s="59"/>
      <c r="BG63" s="59"/>
      <c r="BH63" s="59"/>
      <c r="BI63" s="59"/>
      <c r="BK63" s="298">
        <v>2</v>
      </c>
      <c r="BL63" s="33"/>
      <c r="BM63" s="60"/>
      <c r="BN63" s="60"/>
      <c r="BO63" s="60"/>
      <c r="BP63" s="60"/>
      <c r="BQ63" s="60"/>
      <c r="BR63" s="61"/>
      <c r="BS63" s="61"/>
      <c r="BT63" s="61"/>
      <c r="BU63" s="61"/>
      <c r="BV63" s="61"/>
      <c r="BW63" s="61"/>
      <c r="BX63" s="60"/>
      <c r="CB63" s="62"/>
      <c r="CC63" s="62"/>
      <c r="CD63" s="63"/>
      <c r="CF63" s="63"/>
      <c r="CH63" s="63"/>
      <c r="CJ63" s="63"/>
      <c r="CL63" s="63"/>
      <c r="CQ63" s="33"/>
    </row>
    <row r="64" spans="1:95" x14ac:dyDescent="0.25">
      <c r="C64" s="34" t="s">
        <v>153</v>
      </c>
      <c r="D64" s="35">
        <v>42952.598865740743</v>
      </c>
      <c r="E64" s="1">
        <v>378</v>
      </c>
      <c r="F64" s="36" t="s">
        <v>152</v>
      </c>
      <c r="G64">
        <v>72.633840000000006</v>
      </c>
      <c r="H64">
        <v>19.2501</v>
      </c>
      <c r="I64">
        <v>362.42</v>
      </c>
      <c r="J64" s="37">
        <v>3.9453170000000002</v>
      </c>
      <c r="K64" s="38">
        <v>273.993268</v>
      </c>
      <c r="L64" s="39">
        <v>2.2041000000000002E-2</v>
      </c>
      <c r="M64" s="40">
        <v>35.040914999999998</v>
      </c>
      <c r="N64" s="41">
        <v>0.15</v>
      </c>
      <c r="O64" s="36">
        <v>18</v>
      </c>
      <c r="P64" s="36">
        <v>3</v>
      </c>
      <c r="Q64" s="353">
        <f t="shared" si="0"/>
        <v>8</v>
      </c>
      <c r="R64" s="63">
        <f t="shared" si="1"/>
        <v>122.4</v>
      </c>
      <c r="S64" s="42">
        <v>2</v>
      </c>
      <c r="T64" s="43">
        <v>3</v>
      </c>
      <c r="U64" s="43"/>
      <c r="V64" s="43"/>
      <c r="W64" s="43">
        <v>1</v>
      </c>
      <c r="X64" s="43"/>
      <c r="Y64" s="43"/>
      <c r="Z64" s="44">
        <v>4</v>
      </c>
      <c r="AA64" s="44">
        <v>2</v>
      </c>
      <c r="AB64" s="45">
        <v>1</v>
      </c>
      <c r="AC64" s="46"/>
      <c r="AD64" s="47"/>
      <c r="AE64" s="48"/>
      <c r="AF64" s="49"/>
      <c r="AG64" s="50"/>
      <c r="AH64" s="51"/>
      <c r="AI64" s="51"/>
      <c r="AJ64" s="51"/>
      <c r="AK64" s="52"/>
      <c r="AL64" s="52"/>
      <c r="AM64" s="52"/>
      <c r="AN64" s="53"/>
      <c r="AO64" s="54"/>
      <c r="AP64" s="54"/>
      <c r="AQ64" s="55"/>
      <c r="AR64" s="55"/>
      <c r="AS64" s="55"/>
      <c r="AT64" s="55">
        <v>2</v>
      </c>
      <c r="AU64" s="56"/>
      <c r="AV64" s="56"/>
      <c r="AW64" s="57"/>
      <c r="AX64" s="57"/>
      <c r="AY64" s="57"/>
      <c r="AZ64" s="57"/>
      <c r="BA64" s="58"/>
      <c r="BB64" s="58"/>
      <c r="BC64" s="58"/>
      <c r="BD64" s="59"/>
      <c r="BE64" s="59"/>
      <c r="BF64" s="59"/>
      <c r="BG64" s="59"/>
      <c r="BH64" s="59"/>
      <c r="BI64" s="59"/>
      <c r="BJ64">
        <v>2</v>
      </c>
      <c r="BK64" s="298">
        <v>4</v>
      </c>
      <c r="BL64" s="33"/>
      <c r="BM64" s="60"/>
      <c r="BN64" s="60"/>
      <c r="BO64" s="60"/>
      <c r="BP64" s="60"/>
      <c r="BQ64" s="60"/>
      <c r="BR64" s="61"/>
      <c r="BS64" s="61"/>
      <c r="BT64" s="61"/>
      <c r="BU64" s="61"/>
      <c r="BV64" s="61"/>
      <c r="BW64" s="61"/>
      <c r="BX64" s="60"/>
      <c r="CB64" s="62"/>
      <c r="CC64" s="62"/>
      <c r="CD64" s="63"/>
      <c r="CF64" s="63"/>
      <c r="CH64" s="63"/>
      <c r="CJ64" s="63"/>
      <c r="CL64" s="63"/>
      <c r="CQ64" s="33"/>
    </row>
    <row r="65" spans="3:95" x14ac:dyDescent="0.25">
      <c r="C65" s="34" t="s">
        <v>154</v>
      </c>
      <c r="D65" s="35">
        <v>42952.599907407406</v>
      </c>
      <c r="E65" s="1">
        <v>378</v>
      </c>
      <c r="F65" s="36" t="s">
        <v>152</v>
      </c>
      <c r="G65">
        <v>72.633870000000002</v>
      </c>
      <c r="H65">
        <v>19.249890000000001</v>
      </c>
      <c r="I65">
        <v>361.94</v>
      </c>
      <c r="J65" s="37">
        <v>3.9453170000000002</v>
      </c>
      <c r="K65" s="38">
        <v>273.993268</v>
      </c>
      <c r="L65" s="39">
        <v>2.2041000000000002E-2</v>
      </c>
      <c r="M65" s="40">
        <v>35.040914999999998</v>
      </c>
      <c r="N65" s="41">
        <v>0.15</v>
      </c>
      <c r="O65" s="36">
        <v>1</v>
      </c>
      <c r="P65" s="36">
        <v>1</v>
      </c>
      <c r="Q65" s="353">
        <f t="shared" si="0"/>
        <v>1</v>
      </c>
      <c r="R65" s="63">
        <f t="shared" si="1"/>
        <v>64.8</v>
      </c>
      <c r="S65" s="42"/>
      <c r="T65" s="43"/>
      <c r="U65" s="43"/>
      <c r="V65" s="43"/>
      <c r="W65" s="43"/>
      <c r="X65" s="43"/>
      <c r="Y65" s="43"/>
      <c r="Z65" s="44"/>
      <c r="AA65" s="44">
        <v>9</v>
      </c>
      <c r="AB65" s="45"/>
      <c r="AC65" s="46"/>
      <c r="AD65" s="47"/>
      <c r="AE65" s="48"/>
      <c r="AF65" s="49"/>
      <c r="AG65" s="50"/>
      <c r="AH65" s="51"/>
      <c r="AI65" s="51"/>
      <c r="AJ65" s="51"/>
      <c r="AK65" s="52"/>
      <c r="AL65" s="52"/>
      <c r="AM65" s="52"/>
      <c r="AN65" s="53"/>
      <c r="AO65" s="54"/>
      <c r="AP65" s="54"/>
      <c r="AQ65" s="55"/>
      <c r="AR65" s="55"/>
      <c r="AS65" s="55"/>
      <c r="AT65" s="55"/>
      <c r="AU65" s="56"/>
      <c r="AV65" s="56"/>
      <c r="AW65" s="57"/>
      <c r="AX65" s="57"/>
      <c r="AY65" s="57"/>
      <c r="AZ65" s="57"/>
      <c r="BA65" s="58"/>
      <c r="BB65" s="58"/>
      <c r="BC65" s="58"/>
      <c r="BD65" s="59"/>
      <c r="BE65" s="59"/>
      <c r="BF65" s="59"/>
      <c r="BG65" s="59"/>
      <c r="BH65" s="59"/>
      <c r="BI65" s="59"/>
      <c r="BK65" s="298">
        <v>1</v>
      </c>
      <c r="BL65" s="33"/>
      <c r="BM65" s="60"/>
      <c r="BN65" s="60"/>
      <c r="BO65" s="60"/>
      <c r="BP65" s="60"/>
      <c r="BQ65" s="60"/>
      <c r="BR65" s="61"/>
      <c r="BS65" s="61"/>
      <c r="BT65" s="61"/>
      <c r="BU65" s="61"/>
      <c r="BV65" s="61"/>
      <c r="BW65" s="61"/>
      <c r="BX65" s="60"/>
      <c r="CB65" s="62"/>
      <c r="CC65" s="62"/>
      <c r="CD65" s="63"/>
      <c r="CF65" s="63"/>
      <c r="CH65" s="63"/>
      <c r="CJ65" s="63"/>
      <c r="CL65" s="63"/>
      <c r="CQ65" s="33"/>
    </row>
    <row r="66" spans="3:95" x14ac:dyDescent="0.25">
      <c r="C66" s="34" t="s">
        <v>155</v>
      </c>
      <c r="D66" s="35">
        <v>42952.600578703707</v>
      </c>
      <c r="E66" s="1">
        <v>378</v>
      </c>
      <c r="F66" s="36" t="s">
        <v>152</v>
      </c>
      <c r="G66">
        <v>72.633930000000007</v>
      </c>
      <c r="H66">
        <v>19.249860000000002</v>
      </c>
      <c r="I66">
        <v>362.32</v>
      </c>
      <c r="J66" s="37">
        <v>3.9453170000000002</v>
      </c>
      <c r="K66" s="38">
        <v>273.993268</v>
      </c>
      <c r="L66" s="39">
        <v>2.2041000000000002E-2</v>
      </c>
      <c r="M66" s="40">
        <v>35.040914999999998</v>
      </c>
      <c r="N66" s="41">
        <v>0.15</v>
      </c>
      <c r="O66" s="36">
        <v>1</v>
      </c>
      <c r="P66" s="36">
        <v>1</v>
      </c>
      <c r="Q66" s="353">
        <f t="shared" si="0"/>
        <v>4</v>
      </c>
      <c r="R66" s="63">
        <f t="shared" si="1"/>
        <v>79.2</v>
      </c>
      <c r="S66" s="42"/>
      <c r="T66" s="43"/>
      <c r="U66" s="43"/>
      <c r="V66" s="43"/>
      <c r="W66" s="43"/>
      <c r="X66" s="43"/>
      <c r="Y66" s="43"/>
      <c r="Z66" s="44">
        <v>2</v>
      </c>
      <c r="AA66" s="44">
        <v>6</v>
      </c>
      <c r="AB66" s="45"/>
      <c r="AC66" s="46"/>
      <c r="AD66" s="47"/>
      <c r="AE66" s="48"/>
      <c r="AF66" s="49"/>
      <c r="AG66" s="50"/>
      <c r="AH66" s="51"/>
      <c r="AI66" s="51"/>
      <c r="AJ66" s="51"/>
      <c r="AK66" s="52"/>
      <c r="AL66" s="52"/>
      <c r="AM66" s="52">
        <v>1</v>
      </c>
      <c r="AN66" s="53"/>
      <c r="AO66" s="54"/>
      <c r="AP66" s="54"/>
      <c r="AQ66" s="55"/>
      <c r="AR66" s="55"/>
      <c r="AS66" s="55"/>
      <c r="AT66" s="55">
        <v>2</v>
      </c>
      <c r="AU66" s="56"/>
      <c r="AV66" s="56"/>
      <c r="AW66" s="57"/>
      <c r="AX66" s="57"/>
      <c r="AY66" s="57"/>
      <c r="AZ66" s="57"/>
      <c r="BA66" s="58"/>
      <c r="BB66" s="58"/>
      <c r="BC66" s="58"/>
      <c r="BD66" s="59"/>
      <c r="BE66" s="59"/>
      <c r="BF66" s="59"/>
      <c r="BG66" s="59"/>
      <c r="BH66" s="59"/>
      <c r="BI66" s="59"/>
      <c r="BK66" s="298">
        <v>3</v>
      </c>
      <c r="BL66" s="33"/>
      <c r="BM66" s="60"/>
      <c r="BN66" s="60"/>
      <c r="BO66" s="60"/>
      <c r="BP66" s="60"/>
      <c r="BQ66" s="60"/>
      <c r="BR66" s="61"/>
      <c r="BS66" s="61"/>
      <c r="BT66" s="61"/>
      <c r="BU66" s="61"/>
      <c r="BV66" s="61"/>
      <c r="BW66" s="61"/>
      <c r="BX66" s="60"/>
      <c r="CB66" s="62"/>
      <c r="CC66" s="62"/>
      <c r="CD66" s="63"/>
      <c r="CF66" s="63"/>
      <c r="CH66" s="63"/>
      <c r="CJ66" s="63"/>
      <c r="CL66" s="63"/>
      <c r="CQ66" s="33"/>
    </row>
    <row r="67" spans="3:95" x14ac:dyDescent="0.25">
      <c r="C67" s="34" t="s">
        <v>156</v>
      </c>
      <c r="D67" s="35">
        <v>42952.601238425923</v>
      </c>
      <c r="E67" s="1">
        <v>378</v>
      </c>
      <c r="F67" s="36" t="s">
        <v>152</v>
      </c>
      <c r="G67">
        <v>72.633960000000002</v>
      </c>
      <c r="H67">
        <v>19.249880000000001</v>
      </c>
      <c r="I67">
        <v>362.16</v>
      </c>
      <c r="J67" s="37">
        <v>3.9453170000000002</v>
      </c>
      <c r="K67" s="38">
        <v>273.993268</v>
      </c>
      <c r="L67" s="39">
        <v>2.2041000000000002E-2</v>
      </c>
      <c r="M67" s="40">
        <v>35.040914999999998</v>
      </c>
      <c r="N67" s="41">
        <v>0.15</v>
      </c>
      <c r="O67" s="36">
        <v>1</v>
      </c>
      <c r="P67" s="36">
        <v>1</v>
      </c>
      <c r="Q67" s="353">
        <f t="shared" ref="Q67:Q130" si="2">COUNT(S67:BJ67)</f>
        <v>2</v>
      </c>
      <c r="R67" s="63">
        <f t="shared" ref="R67:R78" si="3">(SUM(S67:BJ67)*7.2)</f>
        <v>50.4</v>
      </c>
      <c r="S67" s="42"/>
      <c r="T67" s="43"/>
      <c r="U67" s="43"/>
      <c r="V67" s="43"/>
      <c r="W67" s="43"/>
      <c r="X67" s="43"/>
      <c r="Y67" s="43"/>
      <c r="Z67" s="44"/>
      <c r="AA67" s="44">
        <v>6</v>
      </c>
      <c r="AB67" s="45"/>
      <c r="AC67" s="46"/>
      <c r="AD67" s="47"/>
      <c r="AE67" s="48"/>
      <c r="AF67" s="49"/>
      <c r="AG67" s="50"/>
      <c r="AH67" s="51"/>
      <c r="AI67" s="51"/>
      <c r="AJ67" s="51"/>
      <c r="AK67" s="52"/>
      <c r="AL67" s="52"/>
      <c r="AM67" s="52"/>
      <c r="AN67" s="53"/>
      <c r="AO67" s="54"/>
      <c r="AP67" s="54"/>
      <c r="AQ67" s="55"/>
      <c r="AR67" s="55"/>
      <c r="AS67" s="55"/>
      <c r="AT67" s="55">
        <v>1</v>
      </c>
      <c r="AU67" s="56"/>
      <c r="AV67" s="56"/>
      <c r="AW67" s="57"/>
      <c r="AX67" s="57"/>
      <c r="AY67" s="57"/>
      <c r="AZ67" s="57"/>
      <c r="BA67" s="58"/>
      <c r="BB67" s="58"/>
      <c r="BC67" s="58"/>
      <c r="BD67" s="59"/>
      <c r="BE67" s="59"/>
      <c r="BF67" s="59"/>
      <c r="BG67" s="59"/>
      <c r="BH67" s="59"/>
      <c r="BI67" s="59"/>
      <c r="BK67" s="298">
        <v>2</v>
      </c>
      <c r="BL67" s="33"/>
      <c r="BM67" s="60"/>
      <c r="BN67" s="60"/>
      <c r="BO67" s="60"/>
      <c r="BP67" s="60"/>
      <c r="BQ67" s="60"/>
      <c r="BR67" s="61"/>
      <c r="BS67" s="61"/>
      <c r="BT67" s="61"/>
      <c r="BU67" s="61"/>
      <c r="BV67" s="61"/>
      <c r="BW67" s="61"/>
      <c r="BX67" s="60"/>
      <c r="CB67" s="62"/>
      <c r="CC67" s="62"/>
      <c r="CD67" s="63"/>
      <c r="CF67" s="63"/>
      <c r="CH67" s="63"/>
      <c r="CJ67" s="63"/>
      <c r="CL67" s="63"/>
      <c r="CQ67" s="33"/>
    </row>
    <row r="68" spans="3:95" x14ac:dyDescent="0.25">
      <c r="C68" s="34" t="s">
        <v>157</v>
      </c>
      <c r="D68" s="35">
        <v>42952.601921296293</v>
      </c>
      <c r="E68" s="1">
        <v>378</v>
      </c>
      <c r="F68" s="36" t="s">
        <v>152</v>
      </c>
      <c r="G68">
        <v>72.634010000000004</v>
      </c>
      <c r="H68">
        <v>19.249929999999999</v>
      </c>
      <c r="I68">
        <v>362.35</v>
      </c>
      <c r="J68" s="37">
        <v>3.9453170000000002</v>
      </c>
      <c r="K68" s="38">
        <v>273.993268</v>
      </c>
      <c r="L68" s="39">
        <v>2.2041000000000002E-2</v>
      </c>
      <c r="M68" s="40">
        <v>35.040914999999998</v>
      </c>
      <c r="N68" s="41">
        <v>0.15</v>
      </c>
      <c r="O68" s="36">
        <v>1</v>
      </c>
      <c r="P68" s="36">
        <v>1</v>
      </c>
      <c r="Q68" s="353">
        <f t="shared" si="2"/>
        <v>3</v>
      </c>
      <c r="R68" s="63">
        <f t="shared" si="3"/>
        <v>50.4</v>
      </c>
      <c r="S68" s="42"/>
      <c r="T68" s="43"/>
      <c r="U68" s="43"/>
      <c r="V68" s="43"/>
      <c r="W68" s="43"/>
      <c r="X68" s="43"/>
      <c r="Y68" s="43"/>
      <c r="Z68" s="44"/>
      <c r="AA68" s="44">
        <v>5</v>
      </c>
      <c r="AB68" s="45"/>
      <c r="AC68" s="46"/>
      <c r="AD68" s="47"/>
      <c r="AE68" s="48"/>
      <c r="AF68" s="49"/>
      <c r="AG68" s="50"/>
      <c r="AH68" s="51"/>
      <c r="AI68" s="51"/>
      <c r="AJ68" s="51"/>
      <c r="AK68" s="52"/>
      <c r="AL68" s="52"/>
      <c r="AM68" s="52"/>
      <c r="AN68" s="53"/>
      <c r="AO68" s="54"/>
      <c r="AP68" s="54"/>
      <c r="AQ68" s="55"/>
      <c r="AR68" s="55"/>
      <c r="AS68" s="55"/>
      <c r="AT68" s="55">
        <v>1</v>
      </c>
      <c r="AU68" s="56"/>
      <c r="AV68" s="56"/>
      <c r="AW68" s="57"/>
      <c r="AX68" s="57"/>
      <c r="AY68" s="57"/>
      <c r="AZ68" s="57"/>
      <c r="BA68" s="58"/>
      <c r="BB68" s="58"/>
      <c r="BC68" s="58"/>
      <c r="BD68" s="59"/>
      <c r="BE68" s="59"/>
      <c r="BF68" s="59"/>
      <c r="BG68" s="59"/>
      <c r="BH68" s="59">
        <v>1</v>
      </c>
      <c r="BI68" s="59"/>
      <c r="BK68" s="298">
        <v>3</v>
      </c>
      <c r="BL68" s="33"/>
      <c r="BM68" s="60"/>
      <c r="BN68" s="60"/>
      <c r="BO68" s="60"/>
      <c r="BP68" s="60"/>
      <c r="BQ68" s="60"/>
      <c r="BR68" s="61"/>
      <c r="BS68" s="61"/>
      <c r="BT68" s="61"/>
      <c r="BU68" s="61"/>
      <c r="BV68" s="61"/>
      <c r="BW68" s="61"/>
      <c r="BX68" s="60"/>
      <c r="CB68" s="62"/>
      <c r="CC68" s="62"/>
      <c r="CD68" s="63"/>
      <c r="CF68" s="63"/>
      <c r="CH68" s="63"/>
      <c r="CJ68" s="63"/>
      <c r="CL68" s="63"/>
      <c r="CQ68" s="33"/>
    </row>
    <row r="69" spans="3:95" x14ac:dyDescent="0.25">
      <c r="C69" s="34" t="s">
        <v>158</v>
      </c>
      <c r="D69" s="35">
        <v>42952.602523148147</v>
      </c>
      <c r="E69" s="1">
        <v>378</v>
      </c>
      <c r="F69" s="36" t="s">
        <v>152</v>
      </c>
      <c r="G69">
        <v>72.634010000000004</v>
      </c>
      <c r="H69">
        <v>19.24999</v>
      </c>
      <c r="I69">
        <v>362.41</v>
      </c>
      <c r="J69" s="37">
        <v>3.9453170000000002</v>
      </c>
      <c r="K69" s="38">
        <v>273.993268</v>
      </c>
      <c r="L69" s="39">
        <v>2.2041000000000002E-2</v>
      </c>
      <c r="M69" s="40">
        <v>35.040914999999998</v>
      </c>
      <c r="N69" s="41">
        <v>0.15</v>
      </c>
      <c r="O69" s="36">
        <v>1</v>
      </c>
      <c r="P69" s="36">
        <v>1</v>
      </c>
      <c r="Q69" s="353">
        <f t="shared" si="2"/>
        <v>3</v>
      </c>
      <c r="R69" s="63">
        <f t="shared" si="3"/>
        <v>43.2</v>
      </c>
      <c r="S69" s="42"/>
      <c r="T69" s="43"/>
      <c r="U69" s="43">
        <v>1</v>
      </c>
      <c r="V69" s="43"/>
      <c r="W69" s="43"/>
      <c r="X69" s="43"/>
      <c r="Y69" s="43"/>
      <c r="Z69" s="44">
        <v>3</v>
      </c>
      <c r="AA69" s="44">
        <v>2</v>
      </c>
      <c r="AB69" s="45"/>
      <c r="AC69" s="46"/>
      <c r="AD69" s="47"/>
      <c r="AE69" s="48"/>
      <c r="AF69" s="49"/>
      <c r="AG69" s="50"/>
      <c r="AH69" s="51"/>
      <c r="AI69" s="51"/>
      <c r="AJ69" s="51"/>
      <c r="AK69" s="52"/>
      <c r="AL69" s="52"/>
      <c r="AM69" s="52"/>
      <c r="AN69" s="53"/>
      <c r="AO69" s="54"/>
      <c r="AP69" s="54"/>
      <c r="AQ69" s="55"/>
      <c r="AR69" s="55"/>
      <c r="AS69" s="55"/>
      <c r="AT69" s="55"/>
      <c r="AU69" s="56"/>
      <c r="AV69" s="56"/>
      <c r="AW69" s="57"/>
      <c r="AX69" s="57"/>
      <c r="AY69" s="57"/>
      <c r="AZ69" s="57"/>
      <c r="BA69" s="58"/>
      <c r="BB69" s="58"/>
      <c r="BC69" s="58"/>
      <c r="BD69" s="59"/>
      <c r="BE69" s="59"/>
      <c r="BF69" s="59"/>
      <c r="BG69" s="59"/>
      <c r="BH69" s="59"/>
      <c r="BI69" s="59"/>
      <c r="BK69" s="298">
        <v>2</v>
      </c>
      <c r="BL69" s="33"/>
      <c r="BM69" s="60"/>
      <c r="BN69" s="60"/>
      <c r="BO69" s="60"/>
      <c r="BP69" s="60"/>
      <c r="BQ69" s="60"/>
      <c r="BR69" s="61"/>
      <c r="BS69" s="61"/>
      <c r="BT69" s="61"/>
      <c r="BU69" s="61"/>
      <c r="BV69" s="61"/>
      <c r="BW69" s="61"/>
      <c r="BX69" s="60"/>
      <c r="CB69" s="62"/>
      <c r="CC69" s="62"/>
      <c r="CD69" s="63"/>
      <c r="CF69" s="63"/>
      <c r="CH69" s="63"/>
      <c r="CJ69" s="63"/>
      <c r="CL69" s="63"/>
      <c r="CQ69" s="33"/>
    </row>
    <row r="70" spans="3:95" x14ac:dyDescent="0.25">
      <c r="C70" s="34" t="s">
        <v>159</v>
      </c>
      <c r="D70" s="35">
        <v>42952.603136574071</v>
      </c>
      <c r="E70" s="1">
        <v>378</v>
      </c>
      <c r="F70" s="36" t="s">
        <v>152</v>
      </c>
      <c r="G70">
        <v>72.634020000000007</v>
      </c>
      <c r="H70">
        <v>19.250060000000001</v>
      </c>
      <c r="I70">
        <v>362.41</v>
      </c>
      <c r="J70" s="37">
        <v>3.9453170000000002</v>
      </c>
      <c r="K70" s="38">
        <v>273.993268</v>
      </c>
      <c r="L70" s="39">
        <v>2.2041000000000002E-2</v>
      </c>
      <c r="M70" s="40">
        <v>35.040914999999998</v>
      </c>
      <c r="N70" s="41">
        <v>0.15</v>
      </c>
      <c r="O70" s="36">
        <v>1</v>
      </c>
      <c r="P70" s="36">
        <v>1</v>
      </c>
      <c r="Q70" s="353">
        <f t="shared" si="2"/>
        <v>2</v>
      </c>
      <c r="R70" s="63">
        <f t="shared" si="3"/>
        <v>28.8</v>
      </c>
      <c r="S70" s="42"/>
      <c r="T70" s="43"/>
      <c r="U70" s="43"/>
      <c r="V70" s="43"/>
      <c r="W70" s="43"/>
      <c r="X70" s="43"/>
      <c r="Y70" s="43"/>
      <c r="Z70" s="44"/>
      <c r="AA70" s="44">
        <v>2</v>
      </c>
      <c r="AB70" s="45"/>
      <c r="AC70" s="46"/>
      <c r="AD70" s="47"/>
      <c r="AE70" s="48"/>
      <c r="AF70" s="49"/>
      <c r="AG70" s="50"/>
      <c r="AH70" s="51"/>
      <c r="AI70" s="51"/>
      <c r="AJ70" s="51"/>
      <c r="AK70" s="52"/>
      <c r="AL70" s="52"/>
      <c r="AM70" s="52"/>
      <c r="AN70" s="53"/>
      <c r="AO70" s="54"/>
      <c r="AP70" s="54"/>
      <c r="AQ70" s="55"/>
      <c r="AR70" s="55"/>
      <c r="AS70" s="55"/>
      <c r="AT70" s="55"/>
      <c r="AU70" s="56"/>
      <c r="AV70" s="56"/>
      <c r="AW70" s="57"/>
      <c r="AX70" s="57"/>
      <c r="AY70" s="57"/>
      <c r="AZ70" s="57"/>
      <c r="BA70" s="58"/>
      <c r="BB70" s="58">
        <v>2</v>
      </c>
      <c r="BC70" s="58"/>
      <c r="BD70" s="59"/>
      <c r="BE70" s="59"/>
      <c r="BF70" s="59"/>
      <c r="BG70" s="59"/>
      <c r="BH70" s="59"/>
      <c r="BI70" s="59"/>
      <c r="BK70" s="298">
        <v>2</v>
      </c>
      <c r="BL70" s="33"/>
      <c r="BM70" s="60"/>
      <c r="BN70" s="60"/>
      <c r="BO70" s="60"/>
      <c r="BP70" s="60"/>
      <c r="BQ70" s="60"/>
      <c r="BR70" s="61"/>
      <c r="BS70" s="61"/>
      <c r="BT70" s="61"/>
      <c r="BU70" s="61"/>
      <c r="BV70" s="61"/>
      <c r="BW70" s="61"/>
      <c r="BX70" s="60"/>
      <c r="CB70" s="62"/>
      <c r="CC70" s="62"/>
      <c r="CD70" s="63"/>
      <c r="CF70" s="63"/>
      <c r="CH70" s="63"/>
      <c r="CJ70" s="63"/>
      <c r="CL70" s="63"/>
      <c r="CQ70" s="33"/>
    </row>
    <row r="71" spans="3:95" x14ac:dyDescent="0.25">
      <c r="C71" s="34" t="s">
        <v>160</v>
      </c>
      <c r="D71" s="35">
        <v>42952.603842592594</v>
      </c>
      <c r="E71" s="1">
        <v>378</v>
      </c>
      <c r="F71" s="36" t="s">
        <v>152</v>
      </c>
      <c r="G71">
        <v>72.634020000000007</v>
      </c>
      <c r="H71">
        <v>19.250229999999998</v>
      </c>
      <c r="I71">
        <v>362.98</v>
      </c>
      <c r="J71" s="37">
        <v>3.9453170000000002</v>
      </c>
      <c r="K71" s="38">
        <v>273.993268</v>
      </c>
      <c r="L71" s="39">
        <v>2.2041000000000002E-2</v>
      </c>
      <c r="M71" s="40">
        <v>35.040914999999998</v>
      </c>
      <c r="N71" s="41">
        <v>0.15</v>
      </c>
      <c r="O71" s="36">
        <v>1</v>
      </c>
      <c r="P71" s="36">
        <v>1</v>
      </c>
      <c r="Q71" s="353">
        <f t="shared" si="2"/>
        <v>3</v>
      </c>
      <c r="R71" s="63">
        <f t="shared" si="3"/>
        <v>28.8</v>
      </c>
      <c r="S71" s="42">
        <v>1</v>
      </c>
      <c r="T71" s="43"/>
      <c r="U71" s="43"/>
      <c r="V71" s="43"/>
      <c r="W71" s="43"/>
      <c r="X71" s="43"/>
      <c r="Y71" s="43"/>
      <c r="Z71" s="44"/>
      <c r="AA71" s="44">
        <v>2</v>
      </c>
      <c r="AB71" s="45"/>
      <c r="AC71" s="46"/>
      <c r="AD71" s="47"/>
      <c r="AE71" s="48"/>
      <c r="AF71" s="49"/>
      <c r="AG71" s="50"/>
      <c r="AH71" s="51"/>
      <c r="AI71" s="51"/>
      <c r="AJ71" s="51"/>
      <c r="AK71" s="52"/>
      <c r="AL71" s="52"/>
      <c r="AM71" s="52"/>
      <c r="AN71" s="53"/>
      <c r="AO71" s="54"/>
      <c r="AP71" s="54"/>
      <c r="AQ71" s="55"/>
      <c r="AR71" s="55"/>
      <c r="AS71" s="55"/>
      <c r="AT71" s="55">
        <v>1</v>
      </c>
      <c r="AU71" s="56"/>
      <c r="AV71" s="56"/>
      <c r="AW71" s="57"/>
      <c r="AX71" s="57"/>
      <c r="AY71" s="57"/>
      <c r="AZ71" s="57"/>
      <c r="BA71" s="58"/>
      <c r="BB71" s="58"/>
      <c r="BC71" s="58"/>
      <c r="BD71" s="59"/>
      <c r="BE71" s="59"/>
      <c r="BF71" s="59"/>
      <c r="BG71" s="59"/>
      <c r="BH71" s="59"/>
      <c r="BI71" s="59"/>
      <c r="BK71" s="298">
        <v>3</v>
      </c>
      <c r="BL71" s="33"/>
      <c r="BM71" s="60"/>
      <c r="BN71" s="60"/>
      <c r="BO71" s="60"/>
      <c r="BP71" s="60"/>
      <c r="BQ71" s="60"/>
      <c r="BR71" s="61"/>
      <c r="BS71" s="61"/>
      <c r="BT71" s="61"/>
      <c r="BU71" s="61"/>
      <c r="BV71" s="61"/>
      <c r="BW71" s="61"/>
      <c r="BX71" s="60"/>
      <c r="CB71" s="62"/>
      <c r="CC71" s="62"/>
      <c r="CD71" s="63"/>
      <c r="CF71" s="63"/>
      <c r="CH71" s="63"/>
      <c r="CJ71" s="63"/>
      <c r="CL71" s="63"/>
      <c r="CQ71" s="33"/>
    </row>
    <row r="72" spans="3:95" x14ac:dyDescent="0.25">
      <c r="C72" s="34" t="s">
        <v>161</v>
      </c>
      <c r="D72" s="35">
        <v>42952.604490740741</v>
      </c>
      <c r="E72" s="1">
        <v>378</v>
      </c>
      <c r="F72" s="36" t="s">
        <v>152</v>
      </c>
      <c r="G72">
        <v>72.634020000000007</v>
      </c>
      <c r="H72">
        <v>19.250309999999999</v>
      </c>
      <c r="I72">
        <v>362.78</v>
      </c>
      <c r="J72" s="37">
        <v>3.9453170000000002</v>
      </c>
      <c r="K72" s="38">
        <v>273.993268</v>
      </c>
      <c r="L72" s="39">
        <v>2.2041000000000002E-2</v>
      </c>
      <c r="M72" s="40">
        <v>35.040914999999998</v>
      </c>
      <c r="N72" s="41">
        <v>0.15</v>
      </c>
      <c r="O72" s="36">
        <v>1</v>
      </c>
      <c r="P72" s="36">
        <v>1</v>
      </c>
      <c r="Q72" s="353">
        <f t="shared" si="2"/>
        <v>4</v>
      </c>
      <c r="R72" s="63">
        <f t="shared" si="3"/>
        <v>28.8</v>
      </c>
      <c r="S72" s="42"/>
      <c r="T72" s="43"/>
      <c r="U72" s="43">
        <v>1</v>
      </c>
      <c r="V72" s="43"/>
      <c r="W72" s="43"/>
      <c r="X72" s="43"/>
      <c r="Y72" s="43"/>
      <c r="Z72" s="44">
        <v>1</v>
      </c>
      <c r="AA72" s="44">
        <v>1</v>
      </c>
      <c r="AB72" s="45"/>
      <c r="AC72" s="46"/>
      <c r="AD72" s="47"/>
      <c r="AE72" s="48"/>
      <c r="AF72" s="49"/>
      <c r="AG72" s="50"/>
      <c r="AH72" s="51"/>
      <c r="AI72" s="51"/>
      <c r="AJ72" s="51"/>
      <c r="AK72" s="52"/>
      <c r="AL72" s="52"/>
      <c r="AM72" s="52"/>
      <c r="AN72" s="53"/>
      <c r="AO72" s="54"/>
      <c r="AP72" s="54"/>
      <c r="AQ72" s="55"/>
      <c r="AR72" s="55"/>
      <c r="AS72" s="55"/>
      <c r="AT72" s="55"/>
      <c r="AU72" s="56"/>
      <c r="AV72" s="56"/>
      <c r="AW72" s="57"/>
      <c r="AX72" s="57"/>
      <c r="AY72" s="57"/>
      <c r="AZ72" s="57"/>
      <c r="BA72" s="58">
        <v>1</v>
      </c>
      <c r="BB72" s="58"/>
      <c r="BC72" s="58"/>
      <c r="BD72" s="59"/>
      <c r="BE72" s="59"/>
      <c r="BF72" s="59"/>
      <c r="BG72" s="59"/>
      <c r="BH72" s="59"/>
      <c r="BI72" s="59"/>
      <c r="BK72" s="298">
        <v>3</v>
      </c>
      <c r="BL72" s="33"/>
      <c r="BM72" s="60"/>
      <c r="BN72" s="60"/>
      <c r="BO72" s="60"/>
      <c r="BP72" s="60"/>
      <c r="BQ72" s="60"/>
      <c r="BR72" s="61"/>
      <c r="BS72" s="61"/>
      <c r="BT72" s="61"/>
      <c r="BU72" s="61"/>
      <c r="BV72" s="61"/>
      <c r="BW72" s="61"/>
      <c r="BX72" s="60"/>
      <c r="CB72" s="62"/>
      <c r="CC72" s="62"/>
      <c r="CD72" s="63"/>
      <c r="CF72" s="63"/>
      <c r="CH72" s="63"/>
      <c r="CJ72" s="63"/>
      <c r="CL72" s="63"/>
      <c r="CQ72" s="33"/>
    </row>
    <row r="73" spans="3:95" x14ac:dyDescent="0.25">
      <c r="C73" s="34" t="s">
        <v>162</v>
      </c>
      <c r="D73" s="35">
        <v>42952.605104166665</v>
      </c>
      <c r="E73" s="1">
        <v>378</v>
      </c>
      <c r="F73" s="36" t="s">
        <v>152</v>
      </c>
      <c r="G73">
        <v>72.634010000000004</v>
      </c>
      <c r="H73">
        <v>19.25047</v>
      </c>
      <c r="I73">
        <v>362.89</v>
      </c>
      <c r="J73" s="37">
        <v>3.9453170000000002</v>
      </c>
      <c r="K73" s="38">
        <v>273.993268</v>
      </c>
      <c r="L73" s="39">
        <v>2.2041000000000002E-2</v>
      </c>
      <c r="M73" s="40">
        <v>35.040914999999998</v>
      </c>
      <c r="N73" s="41">
        <v>0.15</v>
      </c>
      <c r="O73" s="36">
        <v>17</v>
      </c>
      <c r="P73" s="36">
        <v>2</v>
      </c>
      <c r="Q73" s="353">
        <f t="shared" si="2"/>
        <v>4</v>
      </c>
      <c r="R73" s="63">
        <f t="shared" si="3"/>
        <v>64.8</v>
      </c>
      <c r="S73" s="42"/>
      <c r="T73" s="43">
        <v>5</v>
      </c>
      <c r="U73" s="43"/>
      <c r="V73" s="43"/>
      <c r="W73" s="43"/>
      <c r="X73" s="43"/>
      <c r="Y73" s="43"/>
      <c r="Z73" s="44">
        <v>2</v>
      </c>
      <c r="AA73" s="44">
        <v>1</v>
      </c>
      <c r="AB73" s="45"/>
      <c r="AC73" s="46"/>
      <c r="AD73" s="47"/>
      <c r="AE73" s="48"/>
      <c r="AF73" s="49"/>
      <c r="AG73" s="50"/>
      <c r="AH73" s="51"/>
      <c r="AI73" s="51"/>
      <c r="AJ73" s="51"/>
      <c r="AK73" s="52"/>
      <c r="AL73" s="52"/>
      <c r="AM73" s="52"/>
      <c r="AN73" s="53"/>
      <c r="AO73" s="54"/>
      <c r="AP73" s="54"/>
      <c r="AQ73" s="55"/>
      <c r="AR73" s="55">
        <v>1</v>
      </c>
      <c r="AS73" s="55"/>
      <c r="AT73" s="55"/>
      <c r="AU73" s="56"/>
      <c r="AV73" s="56"/>
      <c r="AW73" s="57"/>
      <c r="AX73" s="57"/>
      <c r="AY73" s="57"/>
      <c r="AZ73" s="57"/>
      <c r="BA73" s="58"/>
      <c r="BB73" s="58"/>
      <c r="BC73" s="58"/>
      <c r="BD73" s="59"/>
      <c r="BE73" s="59"/>
      <c r="BF73" s="59"/>
      <c r="BG73" s="59"/>
      <c r="BH73" s="59"/>
      <c r="BI73" s="59"/>
      <c r="BK73" s="298">
        <v>3</v>
      </c>
      <c r="BL73" s="33"/>
      <c r="BM73" s="60"/>
      <c r="BN73" s="60"/>
      <c r="BO73" s="60"/>
      <c r="BP73" s="60"/>
      <c r="BQ73" s="60"/>
      <c r="BR73" s="61"/>
      <c r="BS73" s="61"/>
      <c r="BT73" s="61"/>
      <c r="BU73" s="61"/>
      <c r="BV73" s="61"/>
      <c r="BW73" s="61"/>
      <c r="BX73" s="60"/>
      <c r="CB73" s="62"/>
      <c r="CC73" s="62"/>
      <c r="CD73" s="63"/>
      <c r="CF73" s="63"/>
      <c r="CH73" s="63"/>
      <c r="CJ73" s="63"/>
      <c r="CL73" s="63"/>
      <c r="CQ73" s="33"/>
    </row>
    <row r="74" spans="3:95" x14ac:dyDescent="0.25">
      <c r="C74" s="34" t="s">
        <v>163</v>
      </c>
      <c r="D74" s="35">
        <v>42952.605706018519</v>
      </c>
      <c r="E74" s="1">
        <v>378</v>
      </c>
      <c r="F74" s="36" t="s">
        <v>152</v>
      </c>
      <c r="G74">
        <v>72.634010000000004</v>
      </c>
      <c r="H74">
        <v>19.250589999999999</v>
      </c>
      <c r="I74">
        <v>362.77</v>
      </c>
      <c r="J74" s="37">
        <v>3.9453170000000002</v>
      </c>
      <c r="K74" s="38">
        <v>273.993268</v>
      </c>
      <c r="L74" s="39">
        <v>2.2041000000000002E-2</v>
      </c>
      <c r="M74" s="40">
        <v>35.040914999999998</v>
      </c>
      <c r="N74" s="41">
        <v>0.15</v>
      </c>
      <c r="O74" s="36">
        <v>1</v>
      </c>
      <c r="P74" s="36">
        <v>1</v>
      </c>
      <c r="Q74" s="353">
        <f t="shared" si="2"/>
        <v>2</v>
      </c>
      <c r="R74" s="63">
        <f t="shared" si="3"/>
        <v>21.6</v>
      </c>
      <c r="S74" s="42"/>
      <c r="T74" s="43"/>
      <c r="U74" s="43"/>
      <c r="V74" s="43"/>
      <c r="W74" s="43"/>
      <c r="X74" s="43"/>
      <c r="Y74" s="43"/>
      <c r="Z74" s="44"/>
      <c r="AA74" s="44">
        <v>1</v>
      </c>
      <c r="AB74" s="45"/>
      <c r="AC74" s="46"/>
      <c r="AD74" s="47"/>
      <c r="AE74" s="48"/>
      <c r="AF74" s="49"/>
      <c r="AG74" s="50"/>
      <c r="AH74" s="51"/>
      <c r="AI74" s="51"/>
      <c r="AJ74" s="51"/>
      <c r="AK74" s="52"/>
      <c r="AL74" s="52"/>
      <c r="AM74" s="52"/>
      <c r="AN74" s="53"/>
      <c r="AO74" s="54"/>
      <c r="AP74" s="54"/>
      <c r="AQ74" s="55"/>
      <c r="AR74" s="55"/>
      <c r="AS74" s="55"/>
      <c r="AT74" s="55">
        <v>2</v>
      </c>
      <c r="AU74" s="56"/>
      <c r="AV74" s="56"/>
      <c r="AW74" s="57"/>
      <c r="AX74" s="57"/>
      <c r="AY74" s="57"/>
      <c r="AZ74" s="57"/>
      <c r="BA74" s="58"/>
      <c r="BB74" s="58"/>
      <c r="BC74" s="58"/>
      <c r="BD74" s="59"/>
      <c r="BE74" s="59"/>
      <c r="BF74" s="59"/>
      <c r="BG74" s="59"/>
      <c r="BH74" s="59"/>
      <c r="BI74" s="59"/>
      <c r="BK74" s="298">
        <v>2</v>
      </c>
      <c r="BL74" s="33"/>
      <c r="BM74" s="60"/>
      <c r="BN74" s="60"/>
      <c r="BO74" s="60"/>
      <c r="BP74" s="60"/>
      <c r="BQ74" s="60"/>
      <c r="BR74" s="61"/>
      <c r="BS74" s="61"/>
      <c r="BT74" s="61"/>
      <c r="BU74" s="61"/>
      <c r="BV74" s="61"/>
      <c r="BW74" s="61"/>
      <c r="BX74" s="60"/>
      <c r="CB74" s="62"/>
      <c r="CC74" s="62"/>
      <c r="CD74" s="63"/>
      <c r="CF74" s="63"/>
      <c r="CH74" s="63"/>
      <c r="CJ74" s="63"/>
      <c r="CL74" s="63"/>
      <c r="CQ74" s="33"/>
    </row>
    <row r="75" spans="3:95" x14ac:dyDescent="0.25">
      <c r="C75" s="34" t="s">
        <v>164</v>
      </c>
      <c r="D75" s="35">
        <v>42952.60633101852</v>
      </c>
      <c r="E75" s="1">
        <v>378</v>
      </c>
      <c r="F75" s="36" t="s">
        <v>152</v>
      </c>
      <c r="G75">
        <v>72.634</v>
      </c>
      <c r="H75">
        <v>19.250710000000002</v>
      </c>
      <c r="I75">
        <v>362.57</v>
      </c>
      <c r="J75" s="37">
        <v>3.9453170000000002</v>
      </c>
      <c r="K75" s="38">
        <v>273.993268</v>
      </c>
      <c r="L75" s="39">
        <v>2.2041000000000002E-2</v>
      </c>
      <c r="M75" s="40">
        <v>35.040914999999998</v>
      </c>
      <c r="N75" s="41">
        <v>0.15</v>
      </c>
      <c r="O75" s="36">
        <v>1</v>
      </c>
      <c r="P75" s="36">
        <v>1</v>
      </c>
      <c r="Q75" s="353">
        <f t="shared" si="2"/>
        <v>4</v>
      </c>
      <c r="R75" s="63">
        <f t="shared" si="3"/>
        <v>43.2</v>
      </c>
      <c r="S75" s="42"/>
      <c r="T75" s="43"/>
      <c r="U75" s="43">
        <v>1</v>
      </c>
      <c r="V75" s="43"/>
      <c r="W75" s="43"/>
      <c r="X75" s="43"/>
      <c r="Y75" s="43"/>
      <c r="Z75" s="44"/>
      <c r="AA75" s="44">
        <v>3</v>
      </c>
      <c r="AB75" s="45"/>
      <c r="AC75" s="46"/>
      <c r="AD75" s="47"/>
      <c r="AE75" s="48"/>
      <c r="AF75" s="49"/>
      <c r="AG75" s="50"/>
      <c r="AH75" s="51"/>
      <c r="AI75" s="51"/>
      <c r="AJ75" s="51"/>
      <c r="AK75" s="52"/>
      <c r="AL75" s="52"/>
      <c r="AM75" s="52"/>
      <c r="AN75" s="53"/>
      <c r="AO75" s="54"/>
      <c r="AP75" s="54"/>
      <c r="AQ75" s="55"/>
      <c r="AR75" s="55"/>
      <c r="AS75" s="55"/>
      <c r="AT75" s="55">
        <v>1</v>
      </c>
      <c r="AU75" s="56"/>
      <c r="AV75" s="56"/>
      <c r="AW75" s="57"/>
      <c r="AX75" s="57"/>
      <c r="AY75" s="57"/>
      <c r="AZ75" s="57"/>
      <c r="BA75" s="58"/>
      <c r="BB75" s="58"/>
      <c r="BC75" s="58">
        <v>1</v>
      </c>
      <c r="BD75" s="59"/>
      <c r="BE75" s="59"/>
      <c r="BF75" s="59"/>
      <c r="BG75" s="59"/>
      <c r="BH75" s="59"/>
      <c r="BI75" s="59"/>
      <c r="BK75" s="298">
        <v>4</v>
      </c>
      <c r="BL75" s="33"/>
      <c r="BM75" s="60"/>
      <c r="BN75" s="60"/>
      <c r="BO75" s="60"/>
      <c r="BP75" s="60"/>
      <c r="BQ75" s="60"/>
      <c r="BR75" s="61"/>
      <c r="BS75" s="61"/>
      <c r="BT75" s="61"/>
      <c r="BU75" s="61"/>
      <c r="BV75" s="61"/>
      <c r="BW75" s="61"/>
      <c r="BX75" s="60"/>
      <c r="CB75" s="62"/>
      <c r="CC75" s="62"/>
      <c r="CD75" s="63"/>
      <c r="CF75" s="63"/>
      <c r="CH75" s="63"/>
      <c r="CJ75" s="63"/>
      <c r="CL75" s="63"/>
      <c r="CQ75" s="33"/>
    </row>
    <row r="76" spans="3:95" x14ac:dyDescent="0.25">
      <c r="C76" s="34" t="s">
        <v>165</v>
      </c>
      <c r="D76" s="35">
        <v>42952.606956018521</v>
      </c>
      <c r="E76" s="1">
        <v>378</v>
      </c>
      <c r="F76" s="36" t="s">
        <v>152</v>
      </c>
      <c r="G76">
        <v>72.634</v>
      </c>
      <c r="H76">
        <v>19.250789999999999</v>
      </c>
      <c r="I76">
        <v>362.76</v>
      </c>
      <c r="J76" s="37">
        <v>3.9453170000000002</v>
      </c>
      <c r="K76" s="38">
        <v>273.993268</v>
      </c>
      <c r="L76" s="39">
        <v>2.2041000000000002E-2</v>
      </c>
      <c r="M76" s="40">
        <v>35.040914999999998</v>
      </c>
      <c r="N76" s="41">
        <v>0.15</v>
      </c>
      <c r="O76" s="36">
        <v>15</v>
      </c>
      <c r="P76" s="36">
        <v>1</v>
      </c>
      <c r="Q76" s="353">
        <f t="shared" si="2"/>
        <v>2</v>
      </c>
      <c r="R76" s="63">
        <f t="shared" si="3"/>
        <v>14.4</v>
      </c>
      <c r="S76" s="42"/>
      <c r="T76" s="43"/>
      <c r="U76" s="43"/>
      <c r="V76" s="43"/>
      <c r="W76" s="43"/>
      <c r="X76" s="43"/>
      <c r="Y76" s="43"/>
      <c r="Z76" s="44"/>
      <c r="AA76" s="44">
        <v>1</v>
      </c>
      <c r="AB76" s="45"/>
      <c r="AC76" s="46"/>
      <c r="AD76" s="47"/>
      <c r="AE76" s="48"/>
      <c r="AF76" s="49"/>
      <c r="AG76" s="50"/>
      <c r="AH76" s="51"/>
      <c r="AI76" s="51"/>
      <c r="AJ76" s="51"/>
      <c r="AK76" s="52"/>
      <c r="AL76" s="52"/>
      <c r="AM76" s="52"/>
      <c r="AN76" s="53"/>
      <c r="AO76" s="54"/>
      <c r="AP76" s="54"/>
      <c r="AQ76" s="55"/>
      <c r="AR76" s="55"/>
      <c r="AS76" s="55"/>
      <c r="AT76" s="55">
        <v>1</v>
      </c>
      <c r="AU76" s="56"/>
      <c r="AV76" s="56"/>
      <c r="AW76" s="57"/>
      <c r="AX76" s="57"/>
      <c r="AY76" s="57"/>
      <c r="AZ76" s="57"/>
      <c r="BA76" s="58"/>
      <c r="BB76" s="58"/>
      <c r="BC76" s="58"/>
      <c r="BD76" s="59"/>
      <c r="BE76" s="59"/>
      <c r="BF76" s="59"/>
      <c r="BG76" s="59"/>
      <c r="BH76" s="59"/>
      <c r="BI76" s="59"/>
      <c r="BK76" s="298">
        <v>2</v>
      </c>
      <c r="BL76" s="33"/>
      <c r="BM76" s="60"/>
      <c r="BN76" s="60"/>
      <c r="BO76" s="60"/>
      <c r="BP76" s="60"/>
      <c r="BQ76" s="60"/>
      <c r="BR76" s="61"/>
      <c r="BS76" s="61"/>
      <c r="BT76" s="61"/>
      <c r="BU76" s="61"/>
      <c r="BV76" s="61"/>
      <c r="BW76" s="61"/>
      <c r="BX76" s="60"/>
      <c r="CB76" s="62"/>
      <c r="CC76" s="62"/>
      <c r="CD76" s="63"/>
      <c r="CF76" s="63"/>
      <c r="CH76" s="63"/>
      <c r="CJ76" s="63"/>
      <c r="CL76" s="63"/>
      <c r="CQ76" s="33"/>
    </row>
    <row r="77" spans="3:95" x14ac:dyDescent="0.25">
      <c r="C77" s="34" t="s">
        <v>166</v>
      </c>
      <c r="D77" s="35">
        <v>42952.60765046296</v>
      </c>
      <c r="E77" s="1">
        <v>378</v>
      </c>
      <c r="F77" s="36" t="s">
        <v>152</v>
      </c>
      <c r="G77">
        <v>72.634010000000004</v>
      </c>
      <c r="H77">
        <v>19.25104</v>
      </c>
      <c r="I77">
        <v>362.75</v>
      </c>
      <c r="J77" s="37">
        <v>3.9453170000000002</v>
      </c>
      <c r="K77" s="38">
        <v>273.993268</v>
      </c>
      <c r="L77" s="39">
        <v>2.2041000000000002E-2</v>
      </c>
      <c r="M77" s="40">
        <v>35.040914999999998</v>
      </c>
      <c r="N77" s="41">
        <v>0.15</v>
      </c>
      <c r="O77" s="36">
        <v>1</v>
      </c>
      <c r="P77" s="36">
        <v>1</v>
      </c>
      <c r="Q77" s="353">
        <f t="shared" si="2"/>
        <v>3</v>
      </c>
      <c r="R77" s="63">
        <f t="shared" si="3"/>
        <v>64.8</v>
      </c>
      <c r="S77" s="42"/>
      <c r="T77" s="43"/>
      <c r="U77" s="43">
        <v>1</v>
      </c>
      <c r="V77" s="43"/>
      <c r="W77" s="43"/>
      <c r="X77" s="43"/>
      <c r="Y77" s="43"/>
      <c r="Z77" s="44"/>
      <c r="AA77" s="44">
        <v>5</v>
      </c>
      <c r="AB77" s="45"/>
      <c r="AC77" s="46"/>
      <c r="AD77" s="47"/>
      <c r="AE77" s="48"/>
      <c r="AF77" s="49"/>
      <c r="AG77" s="50"/>
      <c r="AH77" s="51"/>
      <c r="AI77" s="51"/>
      <c r="AJ77" s="51"/>
      <c r="AK77" s="52"/>
      <c r="AL77" s="52"/>
      <c r="AM77" s="52"/>
      <c r="AN77" s="53"/>
      <c r="AO77" s="54"/>
      <c r="AP77" s="54"/>
      <c r="AQ77" s="55"/>
      <c r="AR77" s="55"/>
      <c r="AS77" s="55"/>
      <c r="AT77" s="55">
        <v>3</v>
      </c>
      <c r="AU77" s="56"/>
      <c r="AV77" s="56"/>
      <c r="AW77" s="57"/>
      <c r="AX77" s="57"/>
      <c r="AY77" s="57"/>
      <c r="AZ77" s="57"/>
      <c r="BA77" s="58"/>
      <c r="BB77" s="58"/>
      <c r="BC77" s="58"/>
      <c r="BD77" s="59"/>
      <c r="BE77" s="59"/>
      <c r="BF77" s="59"/>
      <c r="BG77" s="59"/>
      <c r="BH77" s="59"/>
      <c r="BI77" s="59"/>
      <c r="BK77" s="298">
        <v>3</v>
      </c>
      <c r="BL77" s="33"/>
      <c r="BM77" s="60"/>
      <c r="BN77" s="60"/>
      <c r="BO77" s="60"/>
      <c r="BP77" s="60"/>
      <c r="BQ77" s="60"/>
      <c r="BR77" s="61"/>
      <c r="BS77" s="61"/>
      <c r="BT77" s="61"/>
      <c r="BU77" s="61"/>
      <c r="BV77" s="61"/>
      <c r="BW77" s="61"/>
      <c r="BX77" s="60"/>
      <c r="CB77" s="62"/>
      <c r="CC77" s="62"/>
      <c r="CD77" s="63"/>
      <c r="CF77" s="63"/>
      <c r="CH77" s="63"/>
      <c r="CJ77" s="63"/>
      <c r="CL77" s="63"/>
      <c r="CQ77" s="33"/>
    </row>
    <row r="78" spans="3:95" x14ac:dyDescent="0.25">
      <c r="C78" s="34" t="s">
        <v>167</v>
      </c>
      <c r="D78" s="35">
        <v>42952.608287037037</v>
      </c>
      <c r="E78" s="1">
        <v>378</v>
      </c>
      <c r="F78" s="36" t="s">
        <v>152</v>
      </c>
      <c r="G78">
        <v>72.633989999999997</v>
      </c>
      <c r="H78">
        <v>19.251180000000002</v>
      </c>
      <c r="I78">
        <v>362.62</v>
      </c>
      <c r="J78" s="37">
        <v>3.9453170000000002</v>
      </c>
      <c r="K78" s="38">
        <v>273.993268</v>
      </c>
      <c r="L78" s="39">
        <v>2.2041000000000002E-2</v>
      </c>
      <c r="M78" s="40">
        <v>35.040914999999998</v>
      </c>
      <c r="N78" s="41">
        <v>0.15</v>
      </c>
      <c r="O78" s="36">
        <v>1</v>
      </c>
      <c r="P78" s="36">
        <v>1</v>
      </c>
      <c r="Q78" s="353">
        <f t="shared" si="2"/>
        <v>3</v>
      </c>
      <c r="R78" s="63">
        <f t="shared" si="3"/>
        <v>57.6</v>
      </c>
      <c r="S78" s="42"/>
      <c r="T78" s="43"/>
      <c r="U78" s="43"/>
      <c r="V78" s="43"/>
      <c r="W78" s="43"/>
      <c r="X78" s="43"/>
      <c r="Y78" s="43"/>
      <c r="Z78" s="44"/>
      <c r="AA78" s="44">
        <v>6</v>
      </c>
      <c r="AB78" s="45"/>
      <c r="AC78" s="46"/>
      <c r="AD78" s="47"/>
      <c r="AE78" s="48"/>
      <c r="AF78" s="49"/>
      <c r="AG78" s="50"/>
      <c r="AH78" s="51"/>
      <c r="AI78" s="51"/>
      <c r="AJ78" s="51"/>
      <c r="AK78" s="52"/>
      <c r="AL78" s="52"/>
      <c r="AM78" s="52">
        <v>1</v>
      </c>
      <c r="AN78" s="53"/>
      <c r="AO78" s="54"/>
      <c r="AP78" s="54"/>
      <c r="AQ78" s="55"/>
      <c r="AR78" s="55"/>
      <c r="AS78" s="55"/>
      <c r="AT78" s="55">
        <v>1</v>
      </c>
      <c r="AU78" s="56"/>
      <c r="AV78" s="56"/>
      <c r="AW78" s="57"/>
      <c r="AX78" s="57"/>
      <c r="AY78" s="57"/>
      <c r="AZ78" s="57"/>
      <c r="BA78" s="58"/>
      <c r="BB78" s="58"/>
      <c r="BC78" s="58"/>
      <c r="BD78" s="59"/>
      <c r="BE78" s="59"/>
      <c r="BF78" s="59"/>
      <c r="BG78" s="59"/>
      <c r="BH78" s="59"/>
      <c r="BI78" s="59"/>
      <c r="BK78" s="298">
        <v>3</v>
      </c>
      <c r="BL78" s="33"/>
      <c r="BM78" s="60"/>
      <c r="BN78" s="60"/>
      <c r="BO78" s="60"/>
      <c r="BP78" s="60"/>
      <c r="BQ78" s="60"/>
      <c r="BR78" s="61"/>
      <c r="BS78" s="61"/>
      <c r="BT78" s="61"/>
      <c r="BU78" s="61"/>
      <c r="BV78" s="61"/>
      <c r="BW78" s="61"/>
      <c r="BX78" s="60"/>
      <c r="CB78" s="62"/>
      <c r="CC78" s="62"/>
      <c r="CD78" s="63"/>
      <c r="CF78" s="63"/>
      <c r="CH78" s="63"/>
      <c r="CJ78" s="63"/>
      <c r="CL78" s="63"/>
      <c r="CQ78" s="33"/>
    </row>
    <row r="79" spans="3:95" x14ac:dyDescent="0.25">
      <c r="C79" s="34" t="s">
        <v>168</v>
      </c>
      <c r="D79" s="35">
        <v>42952.608888888892</v>
      </c>
      <c r="E79" s="1">
        <v>378</v>
      </c>
      <c r="F79" s="36" t="s">
        <v>152</v>
      </c>
      <c r="G79">
        <v>72.634010000000004</v>
      </c>
      <c r="H79">
        <v>19.251329999999999</v>
      </c>
      <c r="I79">
        <v>362.71</v>
      </c>
      <c r="J79" s="37">
        <v>3.9453170000000002</v>
      </c>
      <c r="K79" s="38">
        <v>273.993268</v>
      </c>
      <c r="L79" s="39">
        <v>2.2041000000000002E-2</v>
      </c>
      <c r="M79" s="40">
        <v>35.040914999999998</v>
      </c>
      <c r="N79" s="41">
        <v>0.15</v>
      </c>
      <c r="O79" s="36">
        <v>1</v>
      </c>
      <c r="P79" s="36">
        <v>1</v>
      </c>
      <c r="Q79" s="353">
        <f t="shared" si="2"/>
        <v>4</v>
      </c>
      <c r="R79" s="63">
        <f t="shared" ref="R79:R82" si="4">(SUM(S79:BJ79)*7.2)</f>
        <v>64.8</v>
      </c>
      <c r="S79" s="42"/>
      <c r="T79" s="43"/>
      <c r="U79" s="43">
        <v>1</v>
      </c>
      <c r="V79" s="43"/>
      <c r="W79" s="43"/>
      <c r="X79" s="43"/>
      <c r="Y79" s="43"/>
      <c r="Z79" s="44"/>
      <c r="AA79" s="44">
        <v>3</v>
      </c>
      <c r="AB79" s="45"/>
      <c r="AC79" s="46"/>
      <c r="AD79" s="47"/>
      <c r="AE79" s="48"/>
      <c r="AF79" s="49"/>
      <c r="AG79" s="50"/>
      <c r="AH79" s="51">
        <v>1</v>
      </c>
      <c r="AI79" s="51"/>
      <c r="AJ79" s="51"/>
      <c r="AK79" s="52"/>
      <c r="AL79" s="52"/>
      <c r="AM79" s="52"/>
      <c r="AN79" s="53"/>
      <c r="AO79" s="54"/>
      <c r="AP79" s="54"/>
      <c r="AQ79" s="55"/>
      <c r="AR79" s="55"/>
      <c r="AS79" s="55"/>
      <c r="AT79" s="55">
        <v>4</v>
      </c>
      <c r="AU79" s="56"/>
      <c r="AV79" s="56"/>
      <c r="AW79" s="57"/>
      <c r="AX79" s="57"/>
      <c r="AY79" s="57"/>
      <c r="AZ79" s="57"/>
      <c r="BA79" s="58"/>
      <c r="BB79" s="58"/>
      <c r="BC79" s="58"/>
      <c r="BD79" s="59"/>
      <c r="BE79" s="59"/>
      <c r="BF79" s="59"/>
      <c r="BG79" s="59"/>
      <c r="BH79" s="59"/>
      <c r="BI79" s="59"/>
      <c r="BK79" s="298">
        <v>4</v>
      </c>
      <c r="BL79" s="33"/>
      <c r="BM79" s="60"/>
      <c r="BN79" s="60"/>
      <c r="BO79" s="60"/>
      <c r="BP79" s="60"/>
      <c r="BQ79" s="60"/>
      <c r="BR79" s="61"/>
      <c r="BS79" s="61"/>
      <c r="BT79" s="61"/>
      <c r="BU79" s="61"/>
      <c r="BV79" s="61"/>
      <c r="BW79" s="61"/>
      <c r="BX79" s="60"/>
      <c r="CB79" s="62"/>
      <c r="CC79" s="62"/>
      <c r="CD79" s="63"/>
      <c r="CF79" s="63"/>
      <c r="CH79" s="63"/>
      <c r="CJ79" s="63"/>
      <c r="CL79" s="63"/>
      <c r="CQ79" s="33"/>
    </row>
    <row r="80" spans="3:95" x14ac:dyDescent="0.25">
      <c r="C80" s="34" t="s">
        <v>169</v>
      </c>
      <c r="D80" s="35">
        <v>42952.609479166669</v>
      </c>
      <c r="E80" s="1">
        <v>378</v>
      </c>
      <c r="F80" s="36" t="s">
        <v>152</v>
      </c>
      <c r="G80">
        <v>72.634</v>
      </c>
      <c r="H80">
        <v>19.251380000000001</v>
      </c>
      <c r="I80">
        <v>362.87</v>
      </c>
      <c r="J80" s="37">
        <v>3.9453170000000002</v>
      </c>
      <c r="K80" s="38">
        <v>273.993268</v>
      </c>
      <c r="L80" s="39">
        <v>2.2041000000000002E-2</v>
      </c>
      <c r="M80" s="40">
        <v>35.040914999999998</v>
      </c>
      <c r="N80" s="41">
        <v>0.15</v>
      </c>
      <c r="O80" s="36">
        <v>1</v>
      </c>
      <c r="P80" s="36">
        <v>1</v>
      </c>
      <c r="Q80" s="353">
        <f t="shared" si="2"/>
        <v>2</v>
      </c>
      <c r="R80" s="63">
        <f t="shared" si="4"/>
        <v>57.6</v>
      </c>
      <c r="S80" s="42"/>
      <c r="T80" s="43"/>
      <c r="U80" s="43"/>
      <c r="V80" s="43"/>
      <c r="W80" s="43"/>
      <c r="X80" s="43"/>
      <c r="Y80" s="43"/>
      <c r="Z80" s="44"/>
      <c r="AA80" s="44">
        <v>3</v>
      </c>
      <c r="AB80" s="45"/>
      <c r="AC80" s="46"/>
      <c r="AD80" s="47"/>
      <c r="AE80" s="48"/>
      <c r="AF80" s="49"/>
      <c r="AG80" s="50"/>
      <c r="AH80" s="51"/>
      <c r="AI80" s="51"/>
      <c r="AJ80" s="51"/>
      <c r="AK80" s="52"/>
      <c r="AL80" s="52"/>
      <c r="AM80" s="52"/>
      <c r="AN80" s="53"/>
      <c r="AO80" s="54"/>
      <c r="AP80" s="54"/>
      <c r="AQ80" s="55"/>
      <c r="AR80" s="55"/>
      <c r="AS80" s="55"/>
      <c r="AT80" s="55">
        <v>5</v>
      </c>
      <c r="AU80" s="56"/>
      <c r="AV80" s="56"/>
      <c r="AW80" s="57"/>
      <c r="AX80" s="57"/>
      <c r="AY80" s="57"/>
      <c r="AZ80" s="57"/>
      <c r="BA80" s="58"/>
      <c r="BB80" s="58"/>
      <c r="BC80" s="58"/>
      <c r="BD80" s="59"/>
      <c r="BE80" s="59"/>
      <c r="BF80" s="59"/>
      <c r="BG80" s="59"/>
      <c r="BH80" s="59"/>
      <c r="BI80" s="59"/>
      <c r="BK80" s="298">
        <v>2</v>
      </c>
      <c r="BL80" s="33"/>
      <c r="BM80" s="60"/>
      <c r="BN80" s="60"/>
      <c r="BO80" s="60"/>
      <c r="BP80" s="60"/>
      <c r="BQ80" s="60"/>
      <c r="BR80" s="61"/>
      <c r="BS80" s="61"/>
      <c r="BT80" s="61"/>
      <c r="BU80" s="61"/>
      <c r="BV80" s="61"/>
      <c r="BW80" s="61"/>
      <c r="BX80" s="60"/>
      <c r="CB80" s="62"/>
      <c r="CC80" s="62"/>
      <c r="CD80" s="63"/>
      <c r="CF80" s="63"/>
      <c r="CH80" s="63"/>
      <c r="CJ80" s="63"/>
      <c r="CL80" s="63"/>
      <c r="CQ80" s="33"/>
    </row>
    <row r="81" spans="3:95" x14ac:dyDescent="0.25">
      <c r="C81" s="34" t="s">
        <v>170</v>
      </c>
      <c r="D81" s="35">
        <v>42952.610115740739</v>
      </c>
      <c r="E81" s="1">
        <v>378</v>
      </c>
      <c r="F81" s="36" t="s">
        <v>152</v>
      </c>
      <c r="G81">
        <v>72.633989999999997</v>
      </c>
      <c r="H81">
        <v>19.25168</v>
      </c>
      <c r="I81">
        <v>363</v>
      </c>
      <c r="J81" s="37">
        <v>3.9453170000000002</v>
      </c>
      <c r="K81" s="38">
        <v>273.993268</v>
      </c>
      <c r="L81" s="39">
        <v>2.2041000000000002E-2</v>
      </c>
      <c r="M81" s="40">
        <v>35.040914999999998</v>
      </c>
      <c r="N81" s="41">
        <v>0.15</v>
      </c>
      <c r="O81" s="36">
        <v>1</v>
      </c>
      <c r="P81" s="36">
        <v>1</v>
      </c>
      <c r="Q81" s="353">
        <f t="shared" si="2"/>
        <v>2</v>
      </c>
      <c r="R81" s="63">
        <f t="shared" si="4"/>
        <v>50.4</v>
      </c>
      <c r="S81" s="42"/>
      <c r="T81" s="43"/>
      <c r="U81" s="43"/>
      <c r="V81" s="43"/>
      <c r="W81" s="43"/>
      <c r="X81" s="43"/>
      <c r="Y81" s="43"/>
      <c r="Z81" s="44"/>
      <c r="AA81" s="44">
        <v>3</v>
      </c>
      <c r="AB81" s="45"/>
      <c r="AC81" s="46"/>
      <c r="AD81" s="47"/>
      <c r="AE81" s="48"/>
      <c r="AF81" s="49"/>
      <c r="AG81" s="50"/>
      <c r="AH81" s="51"/>
      <c r="AI81" s="51"/>
      <c r="AJ81" s="51"/>
      <c r="AK81" s="52"/>
      <c r="AL81" s="52"/>
      <c r="AM81" s="52"/>
      <c r="AN81" s="53"/>
      <c r="AO81" s="54"/>
      <c r="AP81" s="54"/>
      <c r="AQ81" s="55"/>
      <c r="AR81" s="55"/>
      <c r="AS81" s="55"/>
      <c r="AT81" s="55">
        <v>4</v>
      </c>
      <c r="AU81" s="56"/>
      <c r="AV81" s="56"/>
      <c r="AW81" s="57"/>
      <c r="AX81" s="57"/>
      <c r="AY81" s="57"/>
      <c r="AZ81" s="57"/>
      <c r="BA81" s="58"/>
      <c r="BB81" s="58"/>
      <c r="BC81" s="58"/>
      <c r="BD81" s="59"/>
      <c r="BE81" s="59"/>
      <c r="BF81" s="59"/>
      <c r="BG81" s="59"/>
      <c r="BH81" s="59"/>
      <c r="BI81" s="59"/>
      <c r="BK81" s="298">
        <v>2</v>
      </c>
      <c r="BL81" s="33"/>
      <c r="BM81" s="60"/>
      <c r="BN81" s="60"/>
      <c r="BO81" s="60"/>
      <c r="BP81" s="60"/>
      <c r="BQ81" s="60"/>
      <c r="BR81" s="61"/>
      <c r="BS81" s="61"/>
      <c r="BT81" s="61"/>
      <c r="BU81" s="61"/>
      <c r="BV81" s="61"/>
      <c r="BW81" s="61"/>
      <c r="BX81" s="60"/>
      <c r="CB81" s="62"/>
      <c r="CC81" s="62"/>
      <c r="CD81" s="63"/>
      <c r="CF81" s="63"/>
      <c r="CH81" s="63"/>
      <c r="CJ81" s="63"/>
      <c r="CL81" s="63"/>
      <c r="CQ81" s="33"/>
    </row>
    <row r="82" spans="3:95" s="87" customFormat="1" x14ac:dyDescent="0.25">
      <c r="C82" s="84" t="s">
        <v>171</v>
      </c>
      <c r="D82" s="85">
        <v>42952.61078703704</v>
      </c>
      <c r="E82" s="84">
        <v>378</v>
      </c>
      <c r="F82" s="86" t="s">
        <v>152</v>
      </c>
      <c r="G82" s="87">
        <v>72.634</v>
      </c>
      <c r="H82" s="87">
        <v>19.25178</v>
      </c>
      <c r="I82" s="87">
        <v>362.76</v>
      </c>
      <c r="J82" s="88">
        <v>3.9453170000000002</v>
      </c>
      <c r="K82" s="89">
        <v>273.993268</v>
      </c>
      <c r="L82" s="90">
        <v>2.2041000000000002E-2</v>
      </c>
      <c r="M82" s="91">
        <v>35.040914999999998</v>
      </c>
      <c r="N82" s="41">
        <v>0.15</v>
      </c>
      <c r="O82" s="87">
        <v>1</v>
      </c>
      <c r="P82" s="87">
        <v>1</v>
      </c>
      <c r="Q82" s="355">
        <f t="shared" si="2"/>
        <v>4</v>
      </c>
      <c r="R82" s="63">
        <f t="shared" si="4"/>
        <v>72</v>
      </c>
      <c r="S82" s="93"/>
      <c r="T82" s="94"/>
      <c r="U82" s="94">
        <v>1</v>
      </c>
      <c r="V82" s="94"/>
      <c r="W82" s="94"/>
      <c r="X82" s="94"/>
      <c r="Y82" s="94"/>
      <c r="Z82" s="95"/>
      <c r="AA82" s="95">
        <v>3</v>
      </c>
      <c r="AB82" s="95"/>
      <c r="AC82" s="96"/>
      <c r="AD82" s="96"/>
      <c r="AE82" s="97"/>
      <c r="AF82" s="97"/>
      <c r="AG82" s="98"/>
      <c r="AH82" s="99"/>
      <c r="AI82" s="99"/>
      <c r="AJ82" s="99"/>
      <c r="AK82" s="100"/>
      <c r="AL82" s="100">
        <v>1</v>
      </c>
      <c r="AM82" s="100"/>
      <c r="AN82" s="101"/>
      <c r="AO82" s="101"/>
      <c r="AP82" s="101"/>
      <c r="AQ82" s="102"/>
      <c r="AR82" s="102"/>
      <c r="AS82" s="102"/>
      <c r="AT82" s="102">
        <v>5</v>
      </c>
      <c r="AU82" s="103"/>
      <c r="AV82" s="103"/>
      <c r="AW82" s="104"/>
      <c r="AX82" s="104"/>
      <c r="AY82" s="104"/>
      <c r="AZ82" s="104"/>
      <c r="BA82" s="105"/>
      <c r="BB82" s="105"/>
      <c r="BC82" s="105"/>
      <c r="BD82" s="106"/>
      <c r="BE82" s="106"/>
      <c r="BF82" s="106"/>
      <c r="BG82" s="106"/>
      <c r="BH82" s="106"/>
      <c r="BI82" s="106"/>
      <c r="BK82" s="312">
        <v>4</v>
      </c>
      <c r="BL82" s="92"/>
      <c r="BR82" s="91"/>
      <c r="BS82" s="91"/>
      <c r="BT82" s="91"/>
      <c r="BU82" s="91"/>
      <c r="BV82" s="91"/>
      <c r="BW82" s="91"/>
      <c r="CB82" s="107"/>
      <c r="CC82" s="107"/>
      <c r="CD82" s="108"/>
      <c r="CF82" s="108"/>
      <c r="CH82" s="108"/>
      <c r="CJ82" s="108"/>
      <c r="CL82" s="108"/>
      <c r="CQ82" s="92"/>
    </row>
    <row r="83" spans="3:95" x14ac:dyDescent="0.25">
      <c r="C83" s="1" t="s">
        <v>172</v>
      </c>
      <c r="D83" s="35">
        <v>42932.042280092595</v>
      </c>
      <c r="E83" s="1">
        <v>100</v>
      </c>
      <c r="F83" t="s">
        <v>173</v>
      </c>
      <c r="G83">
        <v>74.500929999999997</v>
      </c>
      <c r="H83">
        <v>30.00365</v>
      </c>
      <c r="I83">
        <v>358.25</v>
      </c>
      <c r="J83" s="37">
        <v>1.7788930000000001</v>
      </c>
      <c r="K83" s="38">
        <v>294.68247000000002</v>
      </c>
      <c r="L83" s="39">
        <v>6.0217E-2</v>
      </c>
      <c r="M83" s="40">
        <v>35.002780999999999</v>
      </c>
      <c r="N83" s="41">
        <v>0.12</v>
      </c>
      <c r="O83" s="36">
        <v>1</v>
      </c>
      <c r="P83" s="36">
        <v>1</v>
      </c>
      <c r="Q83" s="353">
        <f t="shared" si="2"/>
        <v>5</v>
      </c>
      <c r="R83" s="63">
        <f t="shared" ref="R83:R146" si="5">(SUM(S83:BJ83)*7.2)</f>
        <v>36</v>
      </c>
      <c r="S83" s="109"/>
      <c r="T83" s="43"/>
      <c r="U83" s="43"/>
      <c r="V83" s="43"/>
      <c r="W83" s="43"/>
      <c r="X83" s="43"/>
      <c r="Y83" s="43"/>
      <c r="Z83" s="44"/>
      <c r="AA83" s="44">
        <v>1</v>
      </c>
      <c r="AB83" s="45"/>
      <c r="AC83" s="46"/>
      <c r="AD83" s="47"/>
      <c r="AE83" s="48"/>
      <c r="AF83" s="49"/>
      <c r="AG83" s="50">
        <v>1</v>
      </c>
      <c r="AH83" s="51">
        <v>1</v>
      </c>
      <c r="AI83" s="51"/>
      <c r="AJ83" s="51"/>
      <c r="AK83" s="52">
        <v>1</v>
      </c>
      <c r="AL83" s="52">
        <v>1</v>
      </c>
      <c r="AM83" s="52"/>
      <c r="AN83" s="53"/>
      <c r="AO83" s="54"/>
      <c r="AP83" s="54"/>
      <c r="AQ83" s="55"/>
      <c r="AR83" s="55"/>
      <c r="AS83" s="55"/>
      <c r="AT83" s="55"/>
      <c r="AU83" s="56"/>
      <c r="AV83" s="56"/>
      <c r="AW83" s="57"/>
      <c r="AX83" s="57"/>
      <c r="AY83" s="57"/>
      <c r="AZ83" s="57"/>
      <c r="BA83" s="58"/>
      <c r="BB83" s="58"/>
      <c r="BC83" s="58"/>
      <c r="BD83" s="59"/>
      <c r="BE83" s="59"/>
      <c r="BF83" s="59"/>
      <c r="BG83" s="59"/>
      <c r="BH83" s="59"/>
      <c r="BI83" s="59"/>
      <c r="BK83" s="298">
        <v>4</v>
      </c>
      <c r="BL83" s="33">
        <v>6</v>
      </c>
      <c r="BM83" s="60">
        <v>7</v>
      </c>
      <c r="BN83" s="60">
        <v>8</v>
      </c>
      <c r="BO83" s="36">
        <v>12</v>
      </c>
      <c r="BP83" s="36">
        <v>18</v>
      </c>
      <c r="BQ83" s="36"/>
      <c r="BR83" s="110">
        <v>4</v>
      </c>
      <c r="BS83" s="61">
        <v>4</v>
      </c>
      <c r="BT83" s="110">
        <v>5</v>
      </c>
      <c r="BU83" s="110">
        <v>6</v>
      </c>
      <c r="BV83" s="110">
        <v>7</v>
      </c>
      <c r="BW83" s="110">
        <v>10</v>
      </c>
      <c r="BX83" s="60"/>
      <c r="BY83">
        <v>4</v>
      </c>
      <c r="BZ83" t="s">
        <v>174</v>
      </c>
      <c r="CA83">
        <v>7</v>
      </c>
      <c r="CB83" s="62"/>
      <c r="CC83" s="62"/>
      <c r="CD83" s="63"/>
      <c r="CF83" s="63"/>
      <c r="CH83" s="63"/>
      <c r="CJ83" s="63"/>
      <c r="CL83" s="63"/>
      <c r="CQ83" s="33"/>
    </row>
    <row r="84" spans="3:95" s="60" customFormat="1" x14ac:dyDescent="0.25">
      <c r="C84" s="1" t="s">
        <v>175</v>
      </c>
      <c r="D84" s="35">
        <v>42932.047673611109</v>
      </c>
      <c r="E84" s="1">
        <v>100</v>
      </c>
      <c r="F84" t="s">
        <v>173</v>
      </c>
      <c r="G84">
        <v>74.50094</v>
      </c>
      <c r="H84">
        <v>30.002669999999998</v>
      </c>
      <c r="I84">
        <v>358.01</v>
      </c>
      <c r="J84" s="111">
        <v>1.7788930000000001</v>
      </c>
      <c r="K84" s="38">
        <v>294.68247000000002</v>
      </c>
      <c r="L84" s="39">
        <v>6.0217E-2</v>
      </c>
      <c r="M84" s="40">
        <v>35.002780999999999</v>
      </c>
      <c r="N84" s="41">
        <v>0.12</v>
      </c>
      <c r="O84" s="36">
        <v>1</v>
      </c>
      <c r="P84" s="36">
        <v>1</v>
      </c>
      <c r="Q84" s="353">
        <f t="shared" si="2"/>
        <v>2</v>
      </c>
      <c r="R84" s="63">
        <f t="shared" si="5"/>
        <v>14.4</v>
      </c>
      <c r="S84" s="109"/>
      <c r="T84" s="112"/>
      <c r="U84" s="112"/>
      <c r="V84" s="112"/>
      <c r="W84" s="112"/>
      <c r="X84" s="112"/>
      <c r="Y84" s="112"/>
      <c r="Z84" s="45"/>
      <c r="AA84" s="45"/>
      <c r="AB84" s="45"/>
      <c r="AC84" s="47"/>
      <c r="AD84" s="47"/>
      <c r="AE84" s="48"/>
      <c r="AF84" s="48"/>
      <c r="AG84" s="113"/>
      <c r="AH84" s="114">
        <v>1</v>
      </c>
      <c r="AI84" s="114">
        <v>1</v>
      </c>
      <c r="AJ84" s="114"/>
      <c r="AK84" s="115"/>
      <c r="AL84" s="115"/>
      <c r="AM84" s="115"/>
      <c r="AN84" s="53"/>
      <c r="AO84" s="53"/>
      <c r="AP84" s="53"/>
      <c r="AQ84" s="116"/>
      <c r="AR84" s="116"/>
      <c r="AS84" s="116"/>
      <c r="AT84" s="116"/>
      <c r="AU84" s="117"/>
      <c r="AV84" s="117"/>
      <c r="AW84" s="118"/>
      <c r="AX84" s="118"/>
      <c r="AY84" s="118"/>
      <c r="AZ84" s="118"/>
      <c r="BA84" s="119"/>
      <c r="BB84" s="119"/>
      <c r="BC84" s="119"/>
      <c r="BD84" s="120"/>
      <c r="BE84" s="120"/>
      <c r="BF84" s="120"/>
      <c r="BG84" s="120"/>
      <c r="BH84" s="120"/>
      <c r="BI84" s="120"/>
      <c r="BK84" s="298">
        <v>1</v>
      </c>
      <c r="BL84" s="33">
        <v>3</v>
      </c>
      <c r="BM84" s="60">
        <v>4</v>
      </c>
      <c r="BN84" s="60">
        <v>7</v>
      </c>
      <c r="BO84" s="36">
        <v>10</v>
      </c>
      <c r="BP84" s="36">
        <v>19</v>
      </c>
      <c r="BQ84" s="36"/>
      <c r="BR84" s="110">
        <v>1</v>
      </c>
      <c r="BS84" s="61">
        <v>2</v>
      </c>
      <c r="BT84" s="110">
        <v>3</v>
      </c>
      <c r="BU84" s="110">
        <v>5</v>
      </c>
      <c r="BV84" s="110">
        <v>6</v>
      </c>
      <c r="BW84" s="110">
        <v>10</v>
      </c>
      <c r="BY84" s="60">
        <v>1</v>
      </c>
      <c r="BZ84" t="s">
        <v>174</v>
      </c>
      <c r="CA84" s="60">
        <v>6</v>
      </c>
      <c r="CB84" s="121"/>
      <c r="CC84" s="121"/>
      <c r="CD84" s="122"/>
      <c r="CF84" s="122"/>
      <c r="CH84" s="122"/>
      <c r="CJ84" s="122"/>
      <c r="CL84" s="122"/>
      <c r="CQ84" s="33"/>
    </row>
    <row r="85" spans="3:95" s="60" customFormat="1" x14ac:dyDescent="0.25">
      <c r="C85" s="1" t="s">
        <v>176</v>
      </c>
      <c r="D85" s="35">
        <v>42932.051504629628</v>
      </c>
      <c r="E85" s="1">
        <v>100</v>
      </c>
      <c r="F85" t="s">
        <v>173</v>
      </c>
      <c r="G85">
        <v>74.500919999999994</v>
      </c>
      <c r="H85">
        <v>30.002829999999999</v>
      </c>
      <c r="I85">
        <v>357.9</v>
      </c>
      <c r="J85" s="111">
        <v>1.7788930000000001</v>
      </c>
      <c r="K85" s="38">
        <v>294.68247000000002</v>
      </c>
      <c r="L85" s="39">
        <v>6.0217E-2</v>
      </c>
      <c r="M85" s="40">
        <v>35.002780999999999</v>
      </c>
      <c r="N85" s="41">
        <v>0.12</v>
      </c>
      <c r="O85" s="36">
        <v>1</v>
      </c>
      <c r="P85" s="36">
        <v>1</v>
      </c>
      <c r="Q85" s="353">
        <f t="shared" si="2"/>
        <v>2</v>
      </c>
      <c r="R85" s="63">
        <f t="shared" si="5"/>
        <v>14.4</v>
      </c>
      <c r="S85" s="109"/>
      <c r="T85" s="112"/>
      <c r="U85" s="112"/>
      <c r="V85" s="112"/>
      <c r="W85" s="112"/>
      <c r="X85" s="112"/>
      <c r="Y85" s="112"/>
      <c r="Z85" s="45"/>
      <c r="AA85" s="45"/>
      <c r="AB85" s="45"/>
      <c r="AC85" s="47"/>
      <c r="AD85" s="47"/>
      <c r="AE85" s="48"/>
      <c r="AF85" s="48"/>
      <c r="AG85" s="113">
        <v>1</v>
      </c>
      <c r="AH85" s="114">
        <v>1</v>
      </c>
      <c r="AI85" s="114"/>
      <c r="AJ85" s="114"/>
      <c r="AK85" s="115"/>
      <c r="AL85" s="115"/>
      <c r="AM85" s="115"/>
      <c r="AN85" s="53"/>
      <c r="AO85" s="53"/>
      <c r="AP85" s="53"/>
      <c r="AQ85" s="116"/>
      <c r="AR85" s="116"/>
      <c r="AS85" s="116"/>
      <c r="AT85" s="116"/>
      <c r="AU85" s="117"/>
      <c r="AV85" s="117"/>
      <c r="AW85" s="118"/>
      <c r="AX85" s="118"/>
      <c r="AY85" s="118"/>
      <c r="AZ85" s="118"/>
      <c r="BA85" s="119"/>
      <c r="BB85" s="119"/>
      <c r="BC85" s="119"/>
      <c r="BD85" s="120"/>
      <c r="BE85" s="120"/>
      <c r="BF85" s="120"/>
      <c r="BG85" s="120"/>
      <c r="BH85" s="120"/>
      <c r="BI85" s="120"/>
      <c r="BK85" s="298">
        <v>2</v>
      </c>
      <c r="BL85" s="33">
        <v>3</v>
      </c>
      <c r="BM85" s="60">
        <v>4</v>
      </c>
      <c r="BN85" s="60">
        <v>6</v>
      </c>
      <c r="BO85" s="36">
        <v>12</v>
      </c>
      <c r="BP85" s="36">
        <v>21</v>
      </c>
      <c r="BQ85" s="36"/>
      <c r="BR85" s="110">
        <v>2</v>
      </c>
      <c r="BS85" s="61">
        <v>3</v>
      </c>
      <c r="BT85" s="110">
        <v>4</v>
      </c>
      <c r="BU85" s="110">
        <v>5</v>
      </c>
      <c r="BV85" s="110">
        <v>8</v>
      </c>
      <c r="BW85" s="110">
        <v>11</v>
      </c>
      <c r="BY85" s="60">
        <v>2</v>
      </c>
      <c r="BZ85" t="s">
        <v>174</v>
      </c>
      <c r="CA85" s="60">
        <v>6</v>
      </c>
      <c r="CB85" s="121"/>
      <c r="CC85" s="121"/>
      <c r="CD85" s="122"/>
      <c r="CF85" s="122"/>
      <c r="CH85" s="122"/>
      <c r="CJ85" s="122"/>
      <c r="CL85" s="122"/>
      <c r="CQ85" s="33"/>
    </row>
    <row r="86" spans="3:95" s="60" customFormat="1" x14ac:dyDescent="0.25">
      <c r="C86" s="1" t="s">
        <v>177</v>
      </c>
      <c r="D86" s="35">
        <v>42932.052951388891</v>
      </c>
      <c r="E86" s="1">
        <v>100</v>
      </c>
      <c r="F86" t="s">
        <v>173</v>
      </c>
      <c r="G86">
        <v>74.500900000000001</v>
      </c>
      <c r="H86">
        <v>30.002939999999999</v>
      </c>
      <c r="I86">
        <v>358.04</v>
      </c>
      <c r="J86" s="111">
        <v>1.7788930000000001</v>
      </c>
      <c r="K86" s="38">
        <v>294.68247000000002</v>
      </c>
      <c r="L86" s="39">
        <v>6.0217E-2</v>
      </c>
      <c r="M86" s="40">
        <v>35.002780999999999</v>
      </c>
      <c r="N86" s="41">
        <v>0.12</v>
      </c>
      <c r="O86" s="36">
        <v>1</v>
      </c>
      <c r="P86" s="36">
        <v>1</v>
      </c>
      <c r="Q86" s="353">
        <f t="shared" si="2"/>
        <v>2</v>
      </c>
      <c r="R86" s="63">
        <f t="shared" si="5"/>
        <v>21.6</v>
      </c>
      <c r="S86" s="109"/>
      <c r="T86" s="112"/>
      <c r="U86" s="112"/>
      <c r="V86" s="112"/>
      <c r="W86" s="112"/>
      <c r="X86" s="112"/>
      <c r="Y86" s="112"/>
      <c r="Z86" s="45"/>
      <c r="AA86" s="45"/>
      <c r="AB86" s="45"/>
      <c r="AC86" s="47"/>
      <c r="AD86" s="47"/>
      <c r="AE86" s="48"/>
      <c r="AF86" s="48"/>
      <c r="AG86" s="113"/>
      <c r="AH86" s="114">
        <v>1</v>
      </c>
      <c r="AI86" s="114"/>
      <c r="AJ86" s="114"/>
      <c r="AK86" s="115"/>
      <c r="AL86" s="115"/>
      <c r="AM86" s="115"/>
      <c r="AN86" s="53"/>
      <c r="AO86" s="53"/>
      <c r="AP86" s="53"/>
      <c r="AQ86" s="116"/>
      <c r="AR86" s="116"/>
      <c r="AS86" s="116"/>
      <c r="AT86" s="116"/>
      <c r="AU86" s="117"/>
      <c r="AV86" s="117"/>
      <c r="AW86" s="118"/>
      <c r="AX86" s="118"/>
      <c r="AY86" s="118"/>
      <c r="AZ86" s="118"/>
      <c r="BA86" s="119"/>
      <c r="BB86" s="119"/>
      <c r="BC86" s="119"/>
      <c r="BD86" s="120"/>
      <c r="BE86" s="120"/>
      <c r="BF86" s="120"/>
      <c r="BG86" s="120"/>
      <c r="BH86" s="120">
        <v>2</v>
      </c>
      <c r="BI86" s="120"/>
      <c r="BK86" s="298">
        <v>2</v>
      </c>
      <c r="BL86" s="33">
        <v>2</v>
      </c>
      <c r="BM86" s="36">
        <v>4</v>
      </c>
      <c r="BN86" s="36">
        <v>6</v>
      </c>
      <c r="BO86" s="36">
        <v>13</v>
      </c>
      <c r="BP86" s="36">
        <v>21</v>
      </c>
      <c r="BQ86" s="36"/>
      <c r="BR86" s="110">
        <v>2</v>
      </c>
      <c r="BS86" s="61">
        <v>2</v>
      </c>
      <c r="BT86" s="110">
        <v>4</v>
      </c>
      <c r="BU86" s="110">
        <v>5</v>
      </c>
      <c r="BV86" s="110">
        <v>8</v>
      </c>
      <c r="BW86" s="110">
        <v>11</v>
      </c>
      <c r="BY86" s="36">
        <v>2</v>
      </c>
      <c r="BZ86" t="s">
        <v>174</v>
      </c>
      <c r="CA86" s="36">
        <v>6</v>
      </c>
      <c r="CB86" s="121"/>
      <c r="CC86" s="121"/>
      <c r="CD86" s="122"/>
      <c r="CF86" s="122"/>
      <c r="CH86" s="122"/>
      <c r="CJ86" s="122"/>
      <c r="CL86" s="122"/>
      <c r="CQ86" s="33"/>
    </row>
    <row r="87" spans="3:95" x14ac:dyDescent="0.25">
      <c r="C87" s="1" t="s">
        <v>178</v>
      </c>
      <c r="D87" s="35">
        <v>42932.058055555557</v>
      </c>
      <c r="E87" s="1">
        <v>100</v>
      </c>
      <c r="F87" t="s">
        <v>173</v>
      </c>
      <c r="G87">
        <v>74.500860000000003</v>
      </c>
      <c r="H87">
        <v>30.00243</v>
      </c>
      <c r="I87">
        <v>358.52</v>
      </c>
      <c r="J87" s="37">
        <v>1.7788930000000001</v>
      </c>
      <c r="K87" s="38">
        <v>294.68247000000002</v>
      </c>
      <c r="L87" s="39">
        <v>6.0217E-2</v>
      </c>
      <c r="M87" s="40">
        <v>35.002780999999999</v>
      </c>
      <c r="N87" s="41">
        <v>0.12</v>
      </c>
      <c r="O87" s="36">
        <v>1</v>
      </c>
      <c r="P87" s="36">
        <v>1</v>
      </c>
      <c r="Q87" s="353">
        <f t="shared" si="2"/>
        <v>1</v>
      </c>
      <c r="R87" s="63">
        <f t="shared" si="5"/>
        <v>14.4</v>
      </c>
      <c r="S87" s="109"/>
      <c r="T87" s="43"/>
      <c r="U87" s="43"/>
      <c r="V87" s="43"/>
      <c r="W87" s="43"/>
      <c r="X87" s="43"/>
      <c r="Y87" s="43"/>
      <c r="Z87" s="44"/>
      <c r="AA87" s="44"/>
      <c r="AB87" s="45"/>
      <c r="AC87" s="46"/>
      <c r="AD87" s="47"/>
      <c r="AE87" s="48"/>
      <c r="AF87" s="49"/>
      <c r="AG87" s="50"/>
      <c r="AH87" s="51">
        <v>2</v>
      </c>
      <c r="AI87" s="51"/>
      <c r="AJ87" s="51"/>
      <c r="AK87" s="52"/>
      <c r="AL87" s="52"/>
      <c r="AM87" s="52"/>
      <c r="AN87" s="53"/>
      <c r="AO87" s="54"/>
      <c r="AP87" s="54"/>
      <c r="AQ87" s="55"/>
      <c r="AR87" s="55"/>
      <c r="AS87" s="55"/>
      <c r="AT87" s="55"/>
      <c r="AU87" s="56"/>
      <c r="AV87" s="56"/>
      <c r="AW87" s="57"/>
      <c r="AX87" s="57"/>
      <c r="AY87" s="57"/>
      <c r="AZ87" s="57"/>
      <c r="BA87" s="58"/>
      <c r="BB87" s="58"/>
      <c r="BC87" s="58"/>
      <c r="BD87" s="59"/>
      <c r="BE87" s="59"/>
      <c r="BF87" s="59"/>
      <c r="BG87" s="59"/>
      <c r="BH87" s="59"/>
      <c r="BI87" s="59"/>
      <c r="BK87" s="298">
        <v>1</v>
      </c>
      <c r="BL87" s="33">
        <v>3</v>
      </c>
      <c r="BM87" s="36">
        <v>5</v>
      </c>
      <c r="BN87" s="36">
        <v>6</v>
      </c>
      <c r="BO87" s="36">
        <v>14</v>
      </c>
      <c r="BP87" s="36">
        <v>21</v>
      </c>
      <c r="BQ87" s="36"/>
      <c r="BR87" s="110">
        <v>1</v>
      </c>
      <c r="BS87" s="61">
        <v>3</v>
      </c>
      <c r="BT87" s="110">
        <v>4</v>
      </c>
      <c r="BU87" s="110">
        <v>5</v>
      </c>
      <c r="BV87" s="110">
        <v>9</v>
      </c>
      <c r="BW87" s="110">
        <v>11</v>
      </c>
      <c r="BX87" s="60"/>
      <c r="BY87" s="36">
        <v>1</v>
      </c>
      <c r="BZ87" t="s">
        <v>174</v>
      </c>
      <c r="CA87" s="36">
        <v>6</v>
      </c>
      <c r="CB87" s="121"/>
      <c r="CC87" s="62"/>
      <c r="CD87" s="63"/>
      <c r="CF87" s="63"/>
      <c r="CH87" s="63"/>
      <c r="CJ87" s="63"/>
      <c r="CL87" s="63"/>
      <c r="CQ87" s="33"/>
    </row>
    <row r="88" spans="3:95" x14ac:dyDescent="0.25">
      <c r="C88" s="1" t="s">
        <v>179</v>
      </c>
      <c r="D88" s="35">
        <v>42932.059687499997</v>
      </c>
      <c r="E88" s="1">
        <v>100</v>
      </c>
      <c r="F88" t="s">
        <v>173</v>
      </c>
      <c r="G88">
        <v>74.500829999999993</v>
      </c>
      <c r="H88">
        <v>30.002130000000001</v>
      </c>
      <c r="I88">
        <v>358.61</v>
      </c>
      <c r="J88" s="37">
        <v>1.7788930000000001</v>
      </c>
      <c r="K88" s="38">
        <v>294.68247000000002</v>
      </c>
      <c r="L88" s="39">
        <v>6.0217E-2</v>
      </c>
      <c r="M88" s="40">
        <v>35.002780999999999</v>
      </c>
      <c r="N88" s="41">
        <v>0.12</v>
      </c>
      <c r="O88" s="36">
        <v>1</v>
      </c>
      <c r="P88" s="36">
        <v>1</v>
      </c>
      <c r="Q88" s="353">
        <f t="shared" si="2"/>
        <v>3</v>
      </c>
      <c r="R88" s="63">
        <f t="shared" si="5"/>
        <v>28.8</v>
      </c>
      <c r="S88" s="109"/>
      <c r="T88" s="43"/>
      <c r="U88" s="43"/>
      <c r="V88" s="43"/>
      <c r="W88" s="43"/>
      <c r="X88" s="43"/>
      <c r="Y88" s="43"/>
      <c r="Z88" s="44"/>
      <c r="AA88" s="44"/>
      <c r="AB88" s="45"/>
      <c r="AC88" s="46"/>
      <c r="AD88" s="47"/>
      <c r="AE88" s="48"/>
      <c r="AF88" s="49"/>
      <c r="AG88" s="50"/>
      <c r="AH88" s="51">
        <v>1</v>
      </c>
      <c r="AI88" s="51"/>
      <c r="AJ88" s="51"/>
      <c r="AK88" s="52"/>
      <c r="AL88" s="52"/>
      <c r="AM88" s="52"/>
      <c r="AN88" s="53"/>
      <c r="AO88" s="54"/>
      <c r="AP88" s="54"/>
      <c r="AQ88" s="55"/>
      <c r="AR88" s="55"/>
      <c r="AS88" s="55"/>
      <c r="AT88" s="55"/>
      <c r="AU88" s="56"/>
      <c r="AV88" s="56"/>
      <c r="AW88" s="57"/>
      <c r="AX88" s="57"/>
      <c r="AY88" s="57"/>
      <c r="AZ88" s="57"/>
      <c r="BA88" s="58"/>
      <c r="BB88" s="58">
        <v>1</v>
      </c>
      <c r="BC88" s="58"/>
      <c r="BD88" s="59"/>
      <c r="BE88" s="59"/>
      <c r="BF88" s="59"/>
      <c r="BG88" s="59"/>
      <c r="BH88" s="59">
        <v>2</v>
      </c>
      <c r="BI88" s="59"/>
      <c r="BK88" s="298">
        <v>3</v>
      </c>
      <c r="BL88" s="33">
        <v>4</v>
      </c>
      <c r="BM88" s="36">
        <v>5</v>
      </c>
      <c r="BN88" s="36">
        <v>7</v>
      </c>
      <c r="BO88" s="36">
        <v>16</v>
      </c>
      <c r="BP88" s="60"/>
      <c r="BQ88" s="60"/>
      <c r="BR88" s="110">
        <v>3</v>
      </c>
      <c r="BS88" s="61">
        <v>4</v>
      </c>
      <c r="BT88" s="110">
        <v>4</v>
      </c>
      <c r="BU88" s="110">
        <v>5</v>
      </c>
      <c r="BV88" s="110">
        <v>10</v>
      </c>
      <c r="BW88" s="61"/>
      <c r="BX88" s="60"/>
      <c r="BY88" s="36">
        <v>3</v>
      </c>
      <c r="BZ88" t="s">
        <v>180</v>
      </c>
      <c r="CA88" s="36">
        <v>12</v>
      </c>
      <c r="CB88" s="121"/>
      <c r="CC88" s="62"/>
      <c r="CD88" s="63"/>
      <c r="CF88" s="63"/>
      <c r="CH88" s="63"/>
      <c r="CJ88" s="63"/>
      <c r="CL88" s="63"/>
      <c r="CQ88" s="33"/>
    </row>
    <row r="89" spans="3:95" x14ac:dyDescent="0.25">
      <c r="C89" s="1" t="s">
        <v>181</v>
      </c>
      <c r="D89" s="35">
        <v>42933.060416666667</v>
      </c>
      <c r="E89" s="1">
        <v>101</v>
      </c>
      <c r="F89" t="s">
        <v>182</v>
      </c>
      <c r="G89">
        <v>74.500399999999999</v>
      </c>
      <c r="H89">
        <v>30.001999999999999</v>
      </c>
      <c r="I89">
        <v>258.5</v>
      </c>
      <c r="J89" s="37">
        <v>1.7788930000000001</v>
      </c>
      <c r="K89" s="38">
        <v>294.68247000000002</v>
      </c>
      <c r="L89" s="39">
        <v>6.0217E-2</v>
      </c>
      <c r="M89" s="40">
        <v>35.002780999999999</v>
      </c>
      <c r="N89" s="41">
        <v>0.12</v>
      </c>
      <c r="O89" s="36">
        <v>1</v>
      </c>
      <c r="P89" s="36">
        <v>1</v>
      </c>
      <c r="Q89" s="353">
        <f t="shared" si="2"/>
        <v>2</v>
      </c>
      <c r="R89" s="63">
        <f t="shared" si="5"/>
        <v>14.4</v>
      </c>
      <c r="S89" s="109"/>
      <c r="T89" s="43"/>
      <c r="U89" s="43"/>
      <c r="V89" s="43"/>
      <c r="W89" s="43"/>
      <c r="X89" s="43"/>
      <c r="Y89" s="43"/>
      <c r="Z89" s="44"/>
      <c r="AA89" s="44"/>
      <c r="AB89" s="45"/>
      <c r="AC89" s="46"/>
      <c r="AD89" s="47"/>
      <c r="AE89" s="48"/>
      <c r="AF89" s="49"/>
      <c r="AG89" s="50"/>
      <c r="AH89" s="51">
        <v>1</v>
      </c>
      <c r="AI89" s="51"/>
      <c r="AJ89" s="51"/>
      <c r="AK89" s="52"/>
      <c r="AL89" s="52">
        <v>1</v>
      </c>
      <c r="AM89" s="52"/>
      <c r="AN89" s="53"/>
      <c r="AO89" s="54"/>
      <c r="AP89" s="54"/>
      <c r="AQ89" s="55"/>
      <c r="AR89" s="55"/>
      <c r="AS89" s="55"/>
      <c r="AT89" s="55"/>
      <c r="AU89" s="56"/>
      <c r="AV89" s="56"/>
      <c r="AW89" s="57"/>
      <c r="AX89" s="57"/>
      <c r="AY89" s="57"/>
      <c r="AZ89" s="57"/>
      <c r="BA89" s="58"/>
      <c r="BB89" s="58"/>
      <c r="BC89" s="58"/>
      <c r="BD89" s="59"/>
      <c r="BE89" s="59"/>
      <c r="BF89" s="59"/>
      <c r="BG89" s="59"/>
      <c r="BH89" s="59"/>
      <c r="BI89" s="59"/>
      <c r="BK89" s="298">
        <v>2</v>
      </c>
      <c r="BL89" s="33">
        <v>4</v>
      </c>
      <c r="BM89" s="36">
        <v>5</v>
      </c>
      <c r="BN89" s="36">
        <v>7</v>
      </c>
      <c r="BO89" s="36">
        <v>17</v>
      </c>
      <c r="BP89" s="60"/>
      <c r="BQ89" s="60"/>
      <c r="BR89" s="110">
        <v>2</v>
      </c>
      <c r="BS89" s="110">
        <v>3</v>
      </c>
      <c r="BT89" s="110">
        <v>4</v>
      </c>
      <c r="BU89" s="110">
        <v>4</v>
      </c>
      <c r="BV89" s="110">
        <v>10</v>
      </c>
      <c r="BW89" s="110"/>
      <c r="BX89" s="36"/>
      <c r="BY89" s="36">
        <v>2</v>
      </c>
      <c r="BZ89" t="s">
        <v>174</v>
      </c>
      <c r="CA89" s="36">
        <v>6</v>
      </c>
      <c r="CB89" s="121"/>
      <c r="CC89" s="62"/>
      <c r="CD89" s="63"/>
      <c r="CF89" s="63"/>
      <c r="CH89" s="63"/>
      <c r="CJ89" s="63"/>
      <c r="CL89" s="63"/>
      <c r="CQ89" s="33"/>
    </row>
    <row r="90" spans="3:95" x14ac:dyDescent="0.25">
      <c r="C90" s="1" t="s">
        <v>183</v>
      </c>
      <c r="D90" s="35">
        <v>42932.061273148145</v>
      </c>
      <c r="E90" s="1">
        <v>100</v>
      </c>
      <c r="F90" t="s">
        <v>173</v>
      </c>
      <c r="G90">
        <v>74.500799999999998</v>
      </c>
      <c r="H90">
        <v>30.001860000000001</v>
      </c>
      <c r="I90">
        <v>358.35</v>
      </c>
      <c r="J90" s="37">
        <v>1.7788930000000001</v>
      </c>
      <c r="K90" s="38">
        <v>294.68247000000002</v>
      </c>
      <c r="L90" s="39">
        <v>6.0217E-2</v>
      </c>
      <c r="M90" s="40">
        <v>35.002780999999999</v>
      </c>
      <c r="N90" s="41">
        <v>0.12</v>
      </c>
      <c r="O90" s="36">
        <v>1</v>
      </c>
      <c r="P90" s="36">
        <v>1</v>
      </c>
      <c r="Q90" s="353">
        <f t="shared" si="2"/>
        <v>3</v>
      </c>
      <c r="R90" s="63">
        <f t="shared" si="5"/>
        <v>21.6</v>
      </c>
      <c r="S90" s="109"/>
      <c r="T90" s="43"/>
      <c r="U90" s="43"/>
      <c r="V90" s="43"/>
      <c r="W90" s="43"/>
      <c r="X90" s="43"/>
      <c r="Y90" s="43"/>
      <c r="Z90" s="44"/>
      <c r="AA90" s="44"/>
      <c r="AB90" s="45"/>
      <c r="AC90" s="46"/>
      <c r="AD90" s="47"/>
      <c r="AE90" s="48"/>
      <c r="AF90" s="49"/>
      <c r="AG90" s="50"/>
      <c r="AH90" s="51">
        <v>1</v>
      </c>
      <c r="AI90" s="51"/>
      <c r="AJ90" s="51"/>
      <c r="AK90" s="52"/>
      <c r="AL90" s="52"/>
      <c r="AM90" s="52"/>
      <c r="AN90" s="53"/>
      <c r="AO90" s="54"/>
      <c r="AP90" s="54"/>
      <c r="AQ90" s="55"/>
      <c r="AR90" s="55"/>
      <c r="AS90" s="55"/>
      <c r="AT90" s="55"/>
      <c r="AU90" s="56"/>
      <c r="AV90" s="56"/>
      <c r="AW90" s="57"/>
      <c r="AX90" s="57"/>
      <c r="AY90" s="57"/>
      <c r="AZ90" s="57"/>
      <c r="BA90" s="58"/>
      <c r="BB90" s="58"/>
      <c r="BC90" s="58"/>
      <c r="BD90" s="59"/>
      <c r="BE90" s="59">
        <v>1</v>
      </c>
      <c r="BF90" s="59"/>
      <c r="BG90" s="59"/>
      <c r="BH90" s="59">
        <v>1</v>
      </c>
      <c r="BI90" s="59"/>
      <c r="BK90" s="298">
        <v>2</v>
      </c>
      <c r="BL90" s="33">
        <v>3</v>
      </c>
      <c r="BM90" s="36">
        <v>5</v>
      </c>
      <c r="BN90" s="36">
        <v>7</v>
      </c>
      <c r="BO90" s="36">
        <v>15</v>
      </c>
      <c r="BP90" s="60"/>
      <c r="BQ90" s="60"/>
      <c r="BR90" s="110">
        <v>2</v>
      </c>
      <c r="BS90" s="110">
        <v>2</v>
      </c>
      <c r="BT90" s="110">
        <v>4</v>
      </c>
      <c r="BU90" s="110">
        <v>4</v>
      </c>
      <c r="BV90" s="110">
        <v>10</v>
      </c>
      <c r="BW90" s="110"/>
      <c r="BX90" s="36"/>
      <c r="BY90" s="36">
        <v>2</v>
      </c>
      <c r="BZ90" t="s">
        <v>180</v>
      </c>
      <c r="CA90" s="36">
        <v>13</v>
      </c>
      <c r="CB90" s="121"/>
      <c r="CC90" s="62"/>
      <c r="CD90" s="63"/>
      <c r="CF90" s="63"/>
      <c r="CH90" s="63"/>
      <c r="CJ90" s="63"/>
      <c r="CL90" s="63"/>
      <c r="CQ90" s="33"/>
    </row>
    <row r="91" spans="3:95" x14ac:dyDescent="0.25">
      <c r="C91" s="1" t="s">
        <v>184</v>
      </c>
      <c r="D91" s="35">
        <v>42932.061990740738</v>
      </c>
      <c r="E91" s="1">
        <v>100</v>
      </c>
      <c r="F91" t="s">
        <v>173</v>
      </c>
      <c r="G91">
        <v>74.500780000000006</v>
      </c>
      <c r="H91">
        <v>30.001729999999998</v>
      </c>
      <c r="I91">
        <v>358.74</v>
      </c>
      <c r="J91" s="37">
        <v>1.7788930000000001</v>
      </c>
      <c r="K91" s="38">
        <v>294.68247000000002</v>
      </c>
      <c r="L91" s="39">
        <v>6.0217E-2</v>
      </c>
      <c r="M91" s="40">
        <v>35.002780999999999</v>
      </c>
      <c r="N91" s="41">
        <v>0.12</v>
      </c>
      <c r="O91" s="36">
        <v>1</v>
      </c>
      <c r="P91" s="36">
        <v>1</v>
      </c>
      <c r="Q91" s="353">
        <f t="shared" si="2"/>
        <v>1</v>
      </c>
      <c r="R91" s="63">
        <f t="shared" si="5"/>
        <v>7.2</v>
      </c>
      <c r="S91" s="109"/>
      <c r="T91" s="43"/>
      <c r="U91" s="43"/>
      <c r="V91" s="43"/>
      <c r="W91" s="43"/>
      <c r="X91" s="43"/>
      <c r="Y91" s="43"/>
      <c r="Z91" s="44"/>
      <c r="AA91" s="44"/>
      <c r="AB91" s="45"/>
      <c r="AC91" s="46"/>
      <c r="AD91" s="47"/>
      <c r="AE91" s="48"/>
      <c r="AF91" s="49"/>
      <c r="AG91" s="50"/>
      <c r="AH91" s="51">
        <v>1</v>
      </c>
      <c r="AI91" s="51"/>
      <c r="AJ91" s="51"/>
      <c r="AK91" s="52"/>
      <c r="AL91" s="52"/>
      <c r="AM91" s="52"/>
      <c r="AN91" s="53"/>
      <c r="AO91" s="54"/>
      <c r="AP91" s="54"/>
      <c r="AQ91" s="55"/>
      <c r="AR91" s="55"/>
      <c r="AS91" s="55"/>
      <c r="AT91" s="55"/>
      <c r="AU91" s="56"/>
      <c r="AV91" s="56"/>
      <c r="AW91" s="57"/>
      <c r="AX91" s="57"/>
      <c r="AY91" s="57"/>
      <c r="AZ91" s="57"/>
      <c r="BA91" s="58"/>
      <c r="BB91" s="58"/>
      <c r="BC91" s="58"/>
      <c r="BD91" s="59"/>
      <c r="BE91" s="59"/>
      <c r="BF91" s="59"/>
      <c r="BG91" s="59"/>
      <c r="BH91" s="59"/>
      <c r="BI91" s="59"/>
      <c r="BK91" s="298">
        <v>1</v>
      </c>
      <c r="BL91" s="33">
        <v>2</v>
      </c>
      <c r="BM91" s="36">
        <v>5</v>
      </c>
      <c r="BN91" s="36">
        <v>6</v>
      </c>
      <c r="BO91" s="60"/>
      <c r="BP91" s="60"/>
      <c r="BQ91" s="60"/>
      <c r="BR91" s="110">
        <v>1</v>
      </c>
      <c r="BS91" s="110">
        <v>2</v>
      </c>
      <c r="BT91" s="110">
        <v>4</v>
      </c>
      <c r="BU91" s="110">
        <v>4</v>
      </c>
      <c r="BV91" s="110"/>
      <c r="BW91" s="110"/>
      <c r="BX91" s="36"/>
      <c r="BY91" s="36">
        <v>1</v>
      </c>
      <c r="BZ91" t="s">
        <v>174</v>
      </c>
      <c r="CA91" s="36">
        <v>6</v>
      </c>
      <c r="CB91" s="121"/>
      <c r="CC91" s="62"/>
      <c r="CD91" s="63"/>
      <c r="CF91" s="63"/>
      <c r="CH91" s="63"/>
      <c r="CJ91" s="63"/>
      <c r="CL91" s="63"/>
      <c r="CQ91" s="33"/>
    </row>
    <row r="92" spans="3:95" x14ac:dyDescent="0.25">
      <c r="C92" s="1" t="s">
        <v>185</v>
      </c>
      <c r="D92" s="35">
        <v>42932.062627314815</v>
      </c>
      <c r="E92" s="1">
        <v>100</v>
      </c>
      <c r="F92" t="s">
        <v>173</v>
      </c>
      <c r="G92">
        <v>74.50076</v>
      </c>
      <c r="H92">
        <v>30.001580000000001</v>
      </c>
      <c r="I92">
        <v>358.61</v>
      </c>
      <c r="J92" s="37">
        <v>1.7788930000000001</v>
      </c>
      <c r="K92" s="38">
        <v>294.68247000000002</v>
      </c>
      <c r="L92" s="39">
        <v>6.0217E-2</v>
      </c>
      <c r="M92" s="40">
        <v>35.002780999999999</v>
      </c>
      <c r="N92" s="41">
        <v>0.12</v>
      </c>
      <c r="O92" s="36">
        <v>1</v>
      </c>
      <c r="P92" s="36">
        <v>1</v>
      </c>
      <c r="Q92" s="353">
        <f t="shared" si="2"/>
        <v>2</v>
      </c>
      <c r="R92" s="63">
        <f t="shared" si="5"/>
        <v>14.4</v>
      </c>
      <c r="S92" s="109"/>
      <c r="T92" s="43"/>
      <c r="U92" s="43"/>
      <c r="V92" s="43"/>
      <c r="W92" s="43"/>
      <c r="X92" s="43"/>
      <c r="Y92" s="43"/>
      <c r="Z92" s="44"/>
      <c r="AA92" s="44"/>
      <c r="AB92" s="45"/>
      <c r="AC92" s="46"/>
      <c r="AD92" s="47"/>
      <c r="AE92" s="48"/>
      <c r="AF92" s="49"/>
      <c r="AG92" s="50"/>
      <c r="AH92" s="51">
        <v>1</v>
      </c>
      <c r="AI92" s="51"/>
      <c r="AJ92" s="51"/>
      <c r="AK92" s="52"/>
      <c r="AL92" s="52"/>
      <c r="AM92" s="52"/>
      <c r="AN92" s="53"/>
      <c r="AO92" s="54"/>
      <c r="AP92" s="54"/>
      <c r="AQ92" s="55"/>
      <c r="AR92" s="55"/>
      <c r="AS92" s="55"/>
      <c r="AT92" s="55">
        <v>1</v>
      </c>
      <c r="AU92" s="56"/>
      <c r="AV92" s="56"/>
      <c r="AW92" s="57"/>
      <c r="AX92" s="57"/>
      <c r="AY92" s="57"/>
      <c r="AZ92" s="57"/>
      <c r="BA92" s="58"/>
      <c r="BB92" s="58"/>
      <c r="BC92" s="58"/>
      <c r="BD92" s="59"/>
      <c r="BE92" s="59"/>
      <c r="BF92" s="59"/>
      <c r="BG92" s="59"/>
      <c r="BH92" s="59"/>
      <c r="BI92" s="59"/>
      <c r="BK92" s="298">
        <v>2</v>
      </c>
      <c r="BL92" s="33">
        <v>4</v>
      </c>
      <c r="BM92" s="36">
        <v>6</v>
      </c>
      <c r="BN92" s="36">
        <v>9</v>
      </c>
      <c r="BO92" s="60"/>
      <c r="BP92" s="60"/>
      <c r="BQ92" s="60"/>
      <c r="BR92" s="110">
        <v>2</v>
      </c>
      <c r="BS92" s="110">
        <v>4</v>
      </c>
      <c r="BT92" s="110">
        <v>4</v>
      </c>
      <c r="BU92" s="110">
        <v>6</v>
      </c>
      <c r="BV92" s="110"/>
      <c r="BW92" s="110"/>
      <c r="BX92" s="36"/>
      <c r="BY92" s="36">
        <v>2</v>
      </c>
      <c r="BZ92" t="s">
        <v>174</v>
      </c>
      <c r="CA92" s="36">
        <v>6</v>
      </c>
      <c r="CB92" s="121"/>
      <c r="CC92" s="62"/>
      <c r="CD92" s="63"/>
      <c r="CF92" s="63"/>
      <c r="CH92" s="63"/>
      <c r="CJ92" s="63"/>
      <c r="CL92" s="63"/>
      <c r="CQ92" s="33"/>
    </row>
    <row r="93" spans="3:95" x14ac:dyDescent="0.25">
      <c r="C93" s="1" t="s">
        <v>186</v>
      </c>
      <c r="D93" s="35">
        <v>42932.063287037039</v>
      </c>
      <c r="E93" s="1">
        <v>100</v>
      </c>
      <c r="F93" t="s">
        <v>173</v>
      </c>
      <c r="G93">
        <v>74.500749999999996</v>
      </c>
      <c r="H93">
        <v>30.001439999999999</v>
      </c>
      <c r="I93">
        <v>358.38</v>
      </c>
      <c r="J93" s="37">
        <v>1.7788930000000001</v>
      </c>
      <c r="K93" s="38">
        <v>294.68247000000002</v>
      </c>
      <c r="L93" s="39">
        <v>6.0217E-2</v>
      </c>
      <c r="M93" s="40">
        <v>35.002780999999999</v>
      </c>
      <c r="N93" s="41">
        <v>0.12</v>
      </c>
      <c r="O93" s="36">
        <v>1</v>
      </c>
      <c r="P93" s="36">
        <v>1</v>
      </c>
      <c r="Q93" s="353">
        <f t="shared" si="2"/>
        <v>3</v>
      </c>
      <c r="R93" s="63">
        <f t="shared" si="5"/>
        <v>36</v>
      </c>
      <c r="S93" s="109"/>
      <c r="T93" s="43"/>
      <c r="U93" s="43"/>
      <c r="V93" s="43"/>
      <c r="W93" s="43"/>
      <c r="X93" s="43"/>
      <c r="Y93" s="43"/>
      <c r="Z93" s="44"/>
      <c r="AA93" s="44"/>
      <c r="AB93" s="45"/>
      <c r="AC93" s="46"/>
      <c r="AD93" s="47"/>
      <c r="AE93" s="48"/>
      <c r="AF93" s="49"/>
      <c r="AG93" s="50"/>
      <c r="AH93" s="51"/>
      <c r="AI93" s="51"/>
      <c r="AJ93" s="51"/>
      <c r="AK93" s="52"/>
      <c r="AL93" s="52">
        <v>1</v>
      </c>
      <c r="AM93" s="52"/>
      <c r="AN93" s="53"/>
      <c r="AO93" s="54"/>
      <c r="AP93" s="54"/>
      <c r="AQ93" s="55"/>
      <c r="AR93" s="55"/>
      <c r="AS93" s="55"/>
      <c r="AT93" s="55">
        <v>1</v>
      </c>
      <c r="AU93" s="56"/>
      <c r="AV93" s="56"/>
      <c r="AW93" s="57"/>
      <c r="AX93" s="57"/>
      <c r="AY93" s="57"/>
      <c r="AZ93" s="57"/>
      <c r="BA93" s="58"/>
      <c r="BB93" s="58"/>
      <c r="BC93" s="58"/>
      <c r="BD93" s="59"/>
      <c r="BE93" s="59"/>
      <c r="BF93" s="59"/>
      <c r="BG93" s="59"/>
      <c r="BH93" s="59">
        <v>3</v>
      </c>
      <c r="BI93" s="59"/>
      <c r="BK93" s="298">
        <v>3</v>
      </c>
      <c r="BL93" s="33">
        <v>4</v>
      </c>
      <c r="BM93" s="36">
        <v>6</v>
      </c>
      <c r="BN93" s="36">
        <v>11</v>
      </c>
      <c r="BO93" s="60"/>
      <c r="BP93" s="60"/>
      <c r="BQ93" s="60"/>
      <c r="BR93" s="110">
        <v>3</v>
      </c>
      <c r="BS93" s="110">
        <v>3</v>
      </c>
      <c r="BT93" s="110">
        <v>4</v>
      </c>
      <c r="BU93" s="110">
        <v>8</v>
      </c>
      <c r="BV93" s="61"/>
      <c r="BW93" s="61"/>
      <c r="BX93" s="60"/>
      <c r="BY93" s="36">
        <v>3</v>
      </c>
      <c r="BZ93" t="s">
        <v>174</v>
      </c>
      <c r="CA93" s="36">
        <v>7</v>
      </c>
      <c r="CB93" s="121"/>
      <c r="CC93" s="62"/>
      <c r="CD93" s="63"/>
      <c r="CF93" s="63"/>
      <c r="CH93" s="63"/>
      <c r="CJ93" s="63"/>
      <c r="CL93" s="63"/>
      <c r="CQ93" s="33"/>
    </row>
    <row r="94" spans="3:95" x14ac:dyDescent="0.25">
      <c r="C94" s="1" t="s">
        <v>187</v>
      </c>
      <c r="D94" s="35">
        <v>42932.064664351848</v>
      </c>
      <c r="E94" s="1">
        <v>100</v>
      </c>
      <c r="F94" t="s">
        <v>173</v>
      </c>
      <c r="G94">
        <v>74.500709999999998</v>
      </c>
      <c r="H94">
        <v>30.001110000000001</v>
      </c>
      <c r="I94">
        <v>358.7</v>
      </c>
      <c r="J94" s="37">
        <v>1.7788930000000001</v>
      </c>
      <c r="K94" s="38">
        <v>294.68247000000002</v>
      </c>
      <c r="L94" s="39">
        <v>6.0217E-2</v>
      </c>
      <c r="M94" s="40">
        <v>35.002780999999999</v>
      </c>
      <c r="N94" s="41">
        <v>0.12</v>
      </c>
      <c r="O94" s="36">
        <v>1</v>
      </c>
      <c r="P94" s="36">
        <v>1</v>
      </c>
      <c r="Q94" s="353">
        <f t="shared" si="2"/>
        <v>2</v>
      </c>
      <c r="R94" s="63">
        <f t="shared" si="5"/>
        <v>14.4</v>
      </c>
      <c r="S94" s="109"/>
      <c r="T94" s="43"/>
      <c r="U94" s="43"/>
      <c r="V94" s="43"/>
      <c r="W94" s="43"/>
      <c r="X94" s="43"/>
      <c r="Y94" s="43"/>
      <c r="Z94" s="44"/>
      <c r="AA94" s="44"/>
      <c r="AB94" s="45"/>
      <c r="AC94" s="46"/>
      <c r="AD94" s="47"/>
      <c r="AE94" s="48"/>
      <c r="AF94" s="49"/>
      <c r="AG94" s="50"/>
      <c r="AH94" s="51"/>
      <c r="AI94" s="51"/>
      <c r="AJ94" s="51"/>
      <c r="AK94" s="52"/>
      <c r="AL94" s="52"/>
      <c r="AM94" s="52"/>
      <c r="AN94" s="53"/>
      <c r="AO94" s="54"/>
      <c r="AP94" s="54"/>
      <c r="AQ94" s="55"/>
      <c r="AR94" s="55">
        <v>1</v>
      </c>
      <c r="AS94" s="55"/>
      <c r="AT94" s="55"/>
      <c r="AU94" s="56"/>
      <c r="AV94" s="56"/>
      <c r="AW94" s="57"/>
      <c r="AX94" s="57"/>
      <c r="AY94" s="57"/>
      <c r="AZ94" s="57"/>
      <c r="BA94" s="58"/>
      <c r="BB94" s="58"/>
      <c r="BC94" s="58"/>
      <c r="BD94" s="59"/>
      <c r="BE94" s="59"/>
      <c r="BF94" s="59"/>
      <c r="BG94" s="59"/>
      <c r="BH94" s="59">
        <v>1</v>
      </c>
      <c r="BI94" s="59"/>
      <c r="BK94" s="298">
        <v>2</v>
      </c>
      <c r="BL94" s="33">
        <v>4</v>
      </c>
      <c r="BM94" s="36">
        <v>4</v>
      </c>
      <c r="BN94" s="36">
        <v>11</v>
      </c>
      <c r="BO94" s="60"/>
      <c r="BP94" s="60"/>
      <c r="BQ94" s="60"/>
      <c r="BR94" s="110">
        <v>2</v>
      </c>
      <c r="BS94" s="110">
        <v>3</v>
      </c>
      <c r="BT94" s="110">
        <v>3</v>
      </c>
      <c r="BU94" s="110">
        <v>9</v>
      </c>
      <c r="BV94" s="61"/>
      <c r="BW94" s="61"/>
      <c r="BX94" s="60"/>
      <c r="BY94" s="36">
        <v>2</v>
      </c>
      <c r="BZ94" t="s">
        <v>188</v>
      </c>
      <c r="CA94" s="36">
        <v>9</v>
      </c>
      <c r="CB94" s="121"/>
      <c r="CC94" s="62"/>
      <c r="CD94" s="63"/>
      <c r="CF94" s="63"/>
      <c r="CH94" s="63"/>
      <c r="CJ94" s="63"/>
      <c r="CL94" s="63"/>
      <c r="CQ94" s="33"/>
    </row>
    <row r="95" spans="3:95" x14ac:dyDescent="0.25">
      <c r="C95" s="1" t="s">
        <v>189</v>
      </c>
      <c r="D95" s="35">
        <v>42932.064849537041</v>
      </c>
      <c r="E95" s="1">
        <v>100</v>
      </c>
      <c r="F95" t="s">
        <v>173</v>
      </c>
      <c r="G95">
        <v>74.500699999999995</v>
      </c>
      <c r="H95">
        <v>30.001059999999999</v>
      </c>
      <c r="I95">
        <v>358.61</v>
      </c>
      <c r="J95" s="37">
        <v>1.7788930000000001</v>
      </c>
      <c r="K95" s="38">
        <v>294.68247000000002</v>
      </c>
      <c r="L95" s="39">
        <v>6.0217E-2</v>
      </c>
      <c r="M95" s="40">
        <v>35.002780999999999</v>
      </c>
      <c r="N95" s="41">
        <v>0.12</v>
      </c>
      <c r="O95" s="36">
        <v>1</v>
      </c>
      <c r="P95" s="36">
        <v>1</v>
      </c>
      <c r="Q95" s="353">
        <f t="shared" si="2"/>
        <v>3</v>
      </c>
      <c r="R95" s="63">
        <f t="shared" si="5"/>
        <v>28.8</v>
      </c>
      <c r="S95" s="109"/>
      <c r="T95" s="43"/>
      <c r="U95" s="43"/>
      <c r="V95" s="43"/>
      <c r="W95" s="43"/>
      <c r="X95" s="43"/>
      <c r="Y95" s="43"/>
      <c r="Z95" s="44"/>
      <c r="AA95" s="44"/>
      <c r="AB95" s="45"/>
      <c r="AC95" s="46"/>
      <c r="AD95" s="47"/>
      <c r="AE95" s="48"/>
      <c r="AF95" s="49"/>
      <c r="AG95" s="50"/>
      <c r="AH95" s="51">
        <v>1</v>
      </c>
      <c r="AI95" s="51"/>
      <c r="AJ95" s="51">
        <v>2</v>
      </c>
      <c r="AK95" s="52"/>
      <c r="AL95" s="52"/>
      <c r="AM95" s="52"/>
      <c r="AN95" s="53"/>
      <c r="AO95" s="54"/>
      <c r="AP95" s="54"/>
      <c r="AQ95" s="55"/>
      <c r="AR95" s="55"/>
      <c r="AS95" s="55"/>
      <c r="AT95" s="55"/>
      <c r="AU95" s="56"/>
      <c r="AV95" s="56"/>
      <c r="AW95" s="57"/>
      <c r="AX95" s="57"/>
      <c r="AY95" s="57"/>
      <c r="AZ95" s="57"/>
      <c r="BA95" s="58"/>
      <c r="BB95" s="58"/>
      <c r="BC95" s="58"/>
      <c r="BD95" s="59"/>
      <c r="BE95" s="59"/>
      <c r="BF95" s="59"/>
      <c r="BG95" s="59"/>
      <c r="BH95" s="59">
        <v>1</v>
      </c>
      <c r="BI95" s="59"/>
      <c r="BK95" s="298">
        <v>2</v>
      </c>
      <c r="BL95" s="33">
        <v>3</v>
      </c>
      <c r="BM95" s="36">
        <v>6</v>
      </c>
      <c r="BN95" s="36">
        <v>13</v>
      </c>
      <c r="BO95" s="60"/>
      <c r="BP95" s="60"/>
      <c r="BQ95" s="60"/>
      <c r="BR95" s="110">
        <v>2</v>
      </c>
      <c r="BS95" s="110">
        <v>2</v>
      </c>
      <c r="BT95" s="110">
        <v>4</v>
      </c>
      <c r="BU95" s="110">
        <v>9</v>
      </c>
      <c r="BV95" s="61"/>
      <c r="BW95" s="61"/>
      <c r="BX95" s="60"/>
      <c r="BY95" s="36">
        <v>2</v>
      </c>
      <c r="BZ95" t="s">
        <v>174</v>
      </c>
      <c r="CA95" s="36">
        <v>6</v>
      </c>
      <c r="CB95" s="121"/>
      <c r="CC95" s="62"/>
      <c r="CD95" s="63"/>
      <c r="CF95" s="63"/>
      <c r="CH95" s="63"/>
      <c r="CJ95" s="63"/>
      <c r="CL95" s="63"/>
      <c r="CQ95" s="33"/>
    </row>
    <row r="96" spans="3:95" x14ac:dyDescent="0.25">
      <c r="C96" s="1" t="s">
        <v>190</v>
      </c>
      <c r="D96" s="35">
        <v>42932.065439814818</v>
      </c>
      <c r="E96" s="1">
        <v>100</v>
      </c>
      <c r="F96" t="s">
        <v>173</v>
      </c>
      <c r="G96">
        <v>74.500680000000003</v>
      </c>
      <c r="H96">
        <v>30.000910000000001</v>
      </c>
      <c r="I96">
        <v>358.71</v>
      </c>
      <c r="J96" s="37">
        <v>1.7788930000000001</v>
      </c>
      <c r="K96" s="38">
        <v>294.68247000000002</v>
      </c>
      <c r="L96" s="39">
        <v>6.0217E-2</v>
      </c>
      <c r="M96" s="40">
        <v>35.002780999999999</v>
      </c>
      <c r="N96" s="41">
        <v>0.12</v>
      </c>
      <c r="O96" s="36">
        <v>1</v>
      </c>
      <c r="P96" s="36">
        <v>1</v>
      </c>
      <c r="Q96" s="353">
        <f t="shared" si="2"/>
        <v>1</v>
      </c>
      <c r="R96" s="63">
        <f t="shared" si="5"/>
        <v>14.4</v>
      </c>
      <c r="S96" s="109"/>
      <c r="T96" s="43"/>
      <c r="U96" s="43"/>
      <c r="V96" s="43"/>
      <c r="W96" s="43"/>
      <c r="X96" s="43"/>
      <c r="Y96" s="43"/>
      <c r="Z96" s="44"/>
      <c r="AA96" s="44"/>
      <c r="AB96" s="45"/>
      <c r="AC96" s="46"/>
      <c r="AD96" s="47"/>
      <c r="AE96" s="48"/>
      <c r="AF96" s="49"/>
      <c r="AG96" s="50"/>
      <c r="AH96" s="51">
        <v>2</v>
      </c>
      <c r="AI96" s="51"/>
      <c r="AJ96" s="51"/>
      <c r="AK96" s="52"/>
      <c r="AL96" s="52"/>
      <c r="AM96" s="52"/>
      <c r="AN96" s="53"/>
      <c r="AO96" s="54"/>
      <c r="AP96" s="54"/>
      <c r="AQ96" s="55"/>
      <c r="AR96" s="55"/>
      <c r="AS96" s="55"/>
      <c r="AT96" s="55"/>
      <c r="AU96" s="56"/>
      <c r="AV96" s="56"/>
      <c r="AW96" s="57"/>
      <c r="AX96" s="57"/>
      <c r="AY96" s="57"/>
      <c r="AZ96" s="57"/>
      <c r="BA96" s="58"/>
      <c r="BB96" s="58"/>
      <c r="BC96" s="58"/>
      <c r="BD96" s="59"/>
      <c r="BE96" s="59"/>
      <c r="BF96" s="59"/>
      <c r="BG96" s="59"/>
      <c r="BH96" s="59"/>
      <c r="BI96" s="59"/>
      <c r="BK96" s="298">
        <v>1</v>
      </c>
      <c r="BL96" s="33">
        <v>2</v>
      </c>
      <c r="BM96" s="36">
        <v>7</v>
      </c>
      <c r="BN96" s="36">
        <v>12</v>
      </c>
      <c r="BO96" s="60"/>
      <c r="BP96" s="60"/>
      <c r="BQ96" s="60"/>
      <c r="BR96" s="110">
        <v>1</v>
      </c>
      <c r="BS96" s="110">
        <v>2</v>
      </c>
      <c r="BT96" s="110">
        <v>6</v>
      </c>
      <c r="BU96" s="110">
        <v>9</v>
      </c>
      <c r="BV96" s="61"/>
      <c r="BW96" s="61"/>
      <c r="BX96" s="60"/>
      <c r="BY96" s="36">
        <v>1</v>
      </c>
      <c r="BZ96" t="s">
        <v>174</v>
      </c>
      <c r="CA96" s="36">
        <v>6</v>
      </c>
      <c r="CB96" s="121"/>
      <c r="CC96" s="62"/>
      <c r="CD96" s="63"/>
      <c r="CF96" s="63"/>
      <c r="CH96" s="63"/>
      <c r="CJ96" s="63"/>
      <c r="CL96" s="63"/>
      <c r="CQ96" s="33"/>
    </row>
    <row r="97" spans="3:96" x14ac:dyDescent="0.25">
      <c r="C97" s="1" t="s">
        <v>191</v>
      </c>
      <c r="D97" s="35">
        <v>42932.066030092596</v>
      </c>
      <c r="E97" s="1">
        <v>100</v>
      </c>
      <c r="F97" t="s">
        <v>173</v>
      </c>
      <c r="G97">
        <v>74.500640000000004</v>
      </c>
      <c r="H97">
        <v>30.00076</v>
      </c>
      <c r="I97">
        <v>358.59</v>
      </c>
      <c r="J97" s="37">
        <v>1.7788930000000001</v>
      </c>
      <c r="K97" s="38">
        <v>294.68247000000002</v>
      </c>
      <c r="L97" s="39">
        <v>6.0217E-2</v>
      </c>
      <c r="M97" s="40">
        <v>35.002780999999999</v>
      </c>
      <c r="N97" s="41">
        <v>0.12</v>
      </c>
      <c r="O97" s="36">
        <v>1</v>
      </c>
      <c r="P97" s="36">
        <v>1</v>
      </c>
      <c r="Q97" s="353">
        <f t="shared" si="2"/>
        <v>2</v>
      </c>
      <c r="R97" s="63">
        <f t="shared" si="5"/>
        <v>21.6</v>
      </c>
      <c r="S97" s="109"/>
      <c r="T97" s="43"/>
      <c r="U97" s="43"/>
      <c r="V97" s="43"/>
      <c r="W97" s="43"/>
      <c r="X97" s="43"/>
      <c r="Y97" s="43"/>
      <c r="Z97" s="44"/>
      <c r="AA97" s="44"/>
      <c r="AB97" s="45"/>
      <c r="AC97" s="46"/>
      <c r="AD97" s="47"/>
      <c r="AE97" s="48"/>
      <c r="AF97" s="49"/>
      <c r="AG97" s="50"/>
      <c r="AH97" s="51">
        <v>1</v>
      </c>
      <c r="AI97" s="51"/>
      <c r="AJ97" s="51"/>
      <c r="AK97" s="52"/>
      <c r="AL97" s="52"/>
      <c r="AM97" s="52"/>
      <c r="AN97" s="53"/>
      <c r="AO97" s="54"/>
      <c r="AP97" s="54"/>
      <c r="AQ97" s="55"/>
      <c r="AR97" s="55"/>
      <c r="AS97" s="55"/>
      <c r="AT97" s="55"/>
      <c r="AU97" s="56"/>
      <c r="AV97" s="56"/>
      <c r="AW97" s="57"/>
      <c r="AX97" s="57"/>
      <c r="AY97" s="57"/>
      <c r="AZ97" s="57"/>
      <c r="BA97" s="58"/>
      <c r="BB97" s="58"/>
      <c r="BC97" s="58"/>
      <c r="BD97" s="59"/>
      <c r="BE97" s="59"/>
      <c r="BF97" s="59"/>
      <c r="BG97" s="59"/>
      <c r="BH97" s="59">
        <v>2</v>
      </c>
      <c r="BI97" s="59"/>
      <c r="BK97" s="298">
        <v>2</v>
      </c>
      <c r="BL97" s="33">
        <v>5</v>
      </c>
      <c r="BM97" s="36">
        <v>9</v>
      </c>
      <c r="BN97" s="36">
        <v>12</v>
      </c>
      <c r="BO97" s="60"/>
      <c r="BP97" s="60"/>
      <c r="BQ97" s="60"/>
      <c r="BR97" s="110">
        <v>2</v>
      </c>
      <c r="BS97" s="110">
        <v>4</v>
      </c>
      <c r="BT97" s="110">
        <v>8</v>
      </c>
      <c r="BU97" s="110">
        <v>9</v>
      </c>
      <c r="BV97" s="61"/>
      <c r="BW97" s="61"/>
      <c r="BX97" s="60"/>
      <c r="BY97" s="36">
        <v>2</v>
      </c>
      <c r="BZ97" t="s">
        <v>180</v>
      </c>
      <c r="CA97" s="36">
        <v>13</v>
      </c>
      <c r="CB97" s="121"/>
      <c r="CC97" s="62"/>
      <c r="CD97" s="63"/>
      <c r="CF97" s="63"/>
      <c r="CH97" s="63"/>
      <c r="CJ97" s="63"/>
      <c r="CL97" s="63"/>
      <c r="CQ97" s="33"/>
    </row>
    <row r="98" spans="3:96" x14ac:dyDescent="0.25">
      <c r="C98" s="1" t="s">
        <v>192</v>
      </c>
      <c r="D98" s="35">
        <v>42932.066608796296</v>
      </c>
      <c r="E98" s="1">
        <v>100</v>
      </c>
      <c r="F98" t="s">
        <v>173</v>
      </c>
      <c r="G98">
        <v>74.500619999999998</v>
      </c>
      <c r="H98">
        <v>30.000610000000002</v>
      </c>
      <c r="I98">
        <v>358.83</v>
      </c>
      <c r="J98" s="37">
        <v>1.7788930000000001</v>
      </c>
      <c r="K98" s="38">
        <v>294.68247000000002</v>
      </c>
      <c r="L98" s="39">
        <v>6.0217E-2</v>
      </c>
      <c r="M98" s="40">
        <v>35.002780999999999</v>
      </c>
      <c r="N98" s="41">
        <v>0.12</v>
      </c>
      <c r="O98" s="36">
        <v>1</v>
      </c>
      <c r="P98" s="36">
        <v>1</v>
      </c>
      <c r="Q98" s="353">
        <f t="shared" si="2"/>
        <v>4</v>
      </c>
      <c r="R98" s="63">
        <f t="shared" si="5"/>
        <v>28.8</v>
      </c>
      <c r="S98" s="109"/>
      <c r="T98" s="43"/>
      <c r="U98" s="43"/>
      <c r="V98" s="43"/>
      <c r="W98" s="43"/>
      <c r="X98" s="43"/>
      <c r="Y98" s="43"/>
      <c r="Z98" s="44"/>
      <c r="AA98" s="44">
        <v>1</v>
      </c>
      <c r="AB98" s="45"/>
      <c r="AC98" s="46">
        <v>1</v>
      </c>
      <c r="AD98" s="47"/>
      <c r="AE98" s="48"/>
      <c r="AF98" s="49"/>
      <c r="AG98" s="50"/>
      <c r="AH98" s="51"/>
      <c r="AI98" s="51"/>
      <c r="AJ98" s="51"/>
      <c r="AK98" s="52"/>
      <c r="AL98" s="52"/>
      <c r="AM98" s="52"/>
      <c r="AN98" s="53"/>
      <c r="AO98" s="54"/>
      <c r="AP98" s="54"/>
      <c r="AQ98" s="55"/>
      <c r="AR98" s="55"/>
      <c r="AS98" s="55"/>
      <c r="AT98" s="55"/>
      <c r="AU98" s="56"/>
      <c r="AV98" s="56"/>
      <c r="AW98" s="57"/>
      <c r="AX98" s="57"/>
      <c r="AY98" s="57"/>
      <c r="AZ98" s="57"/>
      <c r="BA98" s="58"/>
      <c r="BB98" s="58"/>
      <c r="BC98" s="58"/>
      <c r="BD98" s="59">
        <v>1</v>
      </c>
      <c r="BE98" s="59"/>
      <c r="BF98" s="59"/>
      <c r="BG98" s="59"/>
      <c r="BH98" s="59">
        <v>1</v>
      </c>
      <c r="BI98" s="59"/>
      <c r="BK98" s="298">
        <v>3</v>
      </c>
      <c r="BL98" s="33">
        <v>6</v>
      </c>
      <c r="BM98" s="36">
        <v>11</v>
      </c>
      <c r="BN98" s="36">
        <v>13</v>
      </c>
      <c r="BO98" s="60"/>
      <c r="BP98" s="60"/>
      <c r="BQ98" s="60"/>
      <c r="BR98" s="110">
        <v>3</v>
      </c>
      <c r="BS98" s="110">
        <v>5</v>
      </c>
      <c r="BT98" s="110">
        <v>9</v>
      </c>
      <c r="BU98" s="110">
        <v>9</v>
      </c>
      <c r="BV98" s="61"/>
      <c r="BW98" s="61"/>
      <c r="BX98" s="60"/>
      <c r="BY98" s="36">
        <v>3</v>
      </c>
      <c r="BZ98" t="s">
        <v>193</v>
      </c>
      <c r="CA98" s="36">
        <v>2</v>
      </c>
      <c r="CB98" s="121"/>
      <c r="CC98" s="62"/>
      <c r="CD98" s="63"/>
      <c r="CF98" s="63"/>
      <c r="CH98" s="63"/>
      <c r="CJ98" s="63"/>
      <c r="CL98" s="63"/>
      <c r="CQ98" s="33"/>
    </row>
    <row r="99" spans="3:96" x14ac:dyDescent="0.25">
      <c r="C99" s="1" t="s">
        <v>194</v>
      </c>
      <c r="D99" s="35">
        <v>42932.067824074074</v>
      </c>
      <c r="E99" s="1">
        <v>100</v>
      </c>
      <c r="F99" t="s">
        <v>173</v>
      </c>
      <c r="G99">
        <v>74.500579999999999</v>
      </c>
      <c r="H99">
        <v>30.000350000000001</v>
      </c>
      <c r="I99">
        <v>358.67</v>
      </c>
      <c r="J99" s="37">
        <v>1.7788930000000001</v>
      </c>
      <c r="K99" s="38">
        <v>294.68247000000002</v>
      </c>
      <c r="L99" s="39">
        <v>6.0217E-2</v>
      </c>
      <c r="M99" s="40">
        <v>35.002780999999999</v>
      </c>
      <c r="N99" s="41">
        <v>0.12</v>
      </c>
      <c r="O99" s="36">
        <v>1</v>
      </c>
      <c r="P99" s="36">
        <v>1</v>
      </c>
      <c r="Q99" s="353">
        <f t="shared" si="2"/>
        <v>4</v>
      </c>
      <c r="R99" s="63">
        <f t="shared" si="5"/>
        <v>28.8</v>
      </c>
      <c r="S99" s="109"/>
      <c r="T99" s="43"/>
      <c r="U99" s="43"/>
      <c r="V99" s="43"/>
      <c r="W99" s="43"/>
      <c r="X99" s="43"/>
      <c r="Y99" s="43"/>
      <c r="Z99" s="44"/>
      <c r="AA99" s="44"/>
      <c r="AB99" s="45"/>
      <c r="AC99" s="46"/>
      <c r="AD99" s="47"/>
      <c r="AE99" s="48"/>
      <c r="AF99" s="49"/>
      <c r="AG99" s="50"/>
      <c r="AH99" s="51">
        <v>1</v>
      </c>
      <c r="AI99" s="51"/>
      <c r="AJ99" s="51"/>
      <c r="AK99" s="52"/>
      <c r="AL99" s="52"/>
      <c r="AM99" s="52"/>
      <c r="AN99" s="53"/>
      <c r="AO99" s="54"/>
      <c r="AP99" s="54"/>
      <c r="AQ99" s="55"/>
      <c r="AR99" s="55"/>
      <c r="AS99" s="55"/>
      <c r="AT99" s="55"/>
      <c r="AU99" s="56"/>
      <c r="AV99" s="56"/>
      <c r="AW99" s="57"/>
      <c r="AX99" s="57"/>
      <c r="AY99" s="57"/>
      <c r="AZ99" s="57"/>
      <c r="BA99" s="58">
        <v>1</v>
      </c>
      <c r="BB99" s="58"/>
      <c r="BC99" s="58"/>
      <c r="BD99" s="59"/>
      <c r="BE99" s="59"/>
      <c r="BF99" s="59"/>
      <c r="BG99" s="59"/>
      <c r="BH99" s="59">
        <v>1</v>
      </c>
      <c r="BI99" s="59"/>
      <c r="BJ99">
        <v>1</v>
      </c>
      <c r="BK99" s="298">
        <v>4</v>
      </c>
      <c r="BL99" s="33">
        <v>6</v>
      </c>
      <c r="BM99" s="36">
        <v>9</v>
      </c>
      <c r="BN99" s="36"/>
      <c r="BO99" s="60"/>
      <c r="BP99" s="60"/>
      <c r="BQ99" s="60"/>
      <c r="BR99" s="110">
        <v>4</v>
      </c>
      <c r="BS99" s="110">
        <v>6</v>
      </c>
      <c r="BT99" s="110">
        <v>8</v>
      </c>
      <c r="BU99" s="110"/>
      <c r="BV99" s="61"/>
      <c r="BW99" s="61"/>
      <c r="BX99" s="60"/>
      <c r="BY99" s="36">
        <v>4</v>
      </c>
      <c r="BZ99" t="s">
        <v>180</v>
      </c>
      <c r="CA99" s="36">
        <v>12</v>
      </c>
      <c r="CB99" s="121"/>
      <c r="CC99" s="62"/>
      <c r="CD99" s="63"/>
      <c r="CF99" s="63"/>
      <c r="CH99" s="63"/>
      <c r="CJ99" s="63"/>
      <c r="CL99" s="63"/>
      <c r="CQ99" s="33"/>
    </row>
    <row r="100" spans="3:96" x14ac:dyDescent="0.25">
      <c r="C100" s="1" t="s">
        <v>195</v>
      </c>
      <c r="D100" s="35">
        <v>42932.06826388889</v>
      </c>
      <c r="E100" s="1">
        <v>100</v>
      </c>
      <c r="F100" t="s">
        <v>173</v>
      </c>
      <c r="G100">
        <v>74.500569999999996</v>
      </c>
      <c r="H100">
        <v>30.000229999999998</v>
      </c>
      <c r="I100">
        <v>358.88</v>
      </c>
      <c r="J100" s="37">
        <v>1.7788930000000001</v>
      </c>
      <c r="K100" s="38">
        <v>294.68247000000002</v>
      </c>
      <c r="L100" s="39">
        <v>6.0217E-2</v>
      </c>
      <c r="M100" s="40">
        <v>35.002780999999999</v>
      </c>
      <c r="N100" s="41">
        <v>0.12</v>
      </c>
      <c r="O100" s="36">
        <v>1</v>
      </c>
      <c r="P100" s="36">
        <v>1</v>
      </c>
      <c r="Q100" s="353">
        <f t="shared" si="2"/>
        <v>4</v>
      </c>
      <c r="R100" s="63">
        <f t="shared" si="5"/>
        <v>28.8</v>
      </c>
      <c r="S100" s="109"/>
      <c r="T100" s="43"/>
      <c r="U100" s="43"/>
      <c r="V100" s="43"/>
      <c r="W100" s="43"/>
      <c r="X100" s="43"/>
      <c r="Y100" s="43"/>
      <c r="Z100" s="44"/>
      <c r="AA100" s="44"/>
      <c r="AB100" s="45"/>
      <c r="AC100" s="46"/>
      <c r="AD100" s="47"/>
      <c r="AE100" s="48"/>
      <c r="AF100" s="49"/>
      <c r="AG100" s="50">
        <v>1</v>
      </c>
      <c r="AH100" s="51">
        <v>1</v>
      </c>
      <c r="AI100" s="51"/>
      <c r="AJ100" s="51"/>
      <c r="AK100" s="52"/>
      <c r="AL100" s="52">
        <v>1</v>
      </c>
      <c r="AM100" s="52"/>
      <c r="AN100" s="53"/>
      <c r="AO100" s="54"/>
      <c r="AP100" s="54"/>
      <c r="AQ100" s="55"/>
      <c r="AR100" s="55"/>
      <c r="AS100" s="55"/>
      <c r="AT100" s="55"/>
      <c r="AU100" s="56"/>
      <c r="AV100" s="56"/>
      <c r="AW100" s="57"/>
      <c r="AX100" s="57"/>
      <c r="AY100" s="57"/>
      <c r="AZ100" s="57"/>
      <c r="BA100" s="58"/>
      <c r="BB100" s="58"/>
      <c r="BC100" s="58"/>
      <c r="BD100" s="59"/>
      <c r="BE100" s="59"/>
      <c r="BF100" s="59"/>
      <c r="BG100" s="59"/>
      <c r="BH100" s="59">
        <v>1</v>
      </c>
      <c r="BI100" s="59"/>
      <c r="BK100" s="298">
        <v>4</v>
      </c>
      <c r="BL100" s="33">
        <v>7</v>
      </c>
      <c r="BM100" s="36">
        <v>8</v>
      </c>
      <c r="BN100" s="36"/>
      <c r="BO100" s="60"/>
      <c r="BP100" s="60"/>
      <c r="BQ100" s="60"/>
      <c r="BR100" s="110">
        <v>4</v>
      </c>
      <c r="BS100" s="110">
        <v>6</v>
      </c>
      <c r="BT100" s="110">
        <v>6</v>
      </c>
      <c r="BU100" s="61"/>
      <c r="BV100" s="61"/>
      <c r="BW100" s="61"/>
      <c r="BX100" s="60"/>
      <c r="BY100" s="36">
        <v>4</v>
      </c>
      <c r="BZ100" t="s">
        <v>174</v>
      </c>
      <c r="CA100" s="36">
        <v>7</v>
      </c>
      <c r="CB100" s="121"/>
      <c r="CC100" s="62"/>
      <c r="CD100" s="63"/>
      <c r="CF100" s="63"/>
      <c r="CH100" s="63"/>
      <c r="CJ100" s="63"/>
      <c r="CL100" s="63"/>
      <c r="CQ100" s="33"/>
    </row>
    <row r="101" spans="3:96" x14ac:dyDescent="0.25">
      <c r="C101" s="1" t="s">
        <v>196</v>
      </c>
      <c r="D101" s="35">
        <v>42932.068703703706</v>
      </c>
      <c r="E101" s="1">
        <v>100</v>
      </c>
      <c r="F101" t="s">
        <v>173</v>
      </c>
      <c r="G101">
        <v>74.500559999999993</v>
      </c>
      <c r="H101">
        <v>30.000119999999999</v>
      </c>
      <c r="I101">
        <v>358.96</v>
      </c>
      <c r="J101" s="37">
        <v>1.7788930000000001</v>
      </c>
      <c r="K101" s="38">
        <v>294.68247000000002</v>
      </c>
      <c r="L101" s="39">
        <v>6.0217E-2</v>
      </c>
      <c r="M101" s="40">
        <v>35.002780999999999</v>
      </c>
      <c r="N101" s="41">
        <v>0.12</v>
      </c>
      <c r="O101" s="36">
        <v>1</v>
      </c>
      <c r="P101" s="36">
        <v>1</v>
      </c>
      <c r="Q101" s="353">
        <f t="shared" si="2"/>
        <v>4</v>
      </c>
      <c r="R101" s="63">
        <f t="shared" si="5"/>
        <v>28.8</v>
      </c>
      <c r="S101" s="109"/>
      <c r="T101" s="43">
        <v>1</v>
      </c>
      <c r="U101" s="43"/>
      <c r="V101" s="43"/>
      <c r="W101" s="43"/>
      <c r="X101" s="43"/>
      <c r="Y101" s="43"/>
      <c r="Z101" s="44">
        <v>1</v>
      </c>
      <c r="AA101" s="44"/>
      <c r="AB101" s="45"/>
      <c r="AC101" s="46"/>
      <c r="AD101" s="47"/>
      <c r="AE101" s="48"/>
      <c r="AF101" s="49"/>
      <c r="AG101" s="50"/>
      <c r="AH101" s="51">
        <v>1</v>
      </c>
      <c r="AI101" s="51"/>
      <c r="AJ101" s="51"/>
      <c r="AK101" s="52">
        <v>1</v>
      </c>
      <c r="AL101" s="52"/>
      <c r="AM101" s="52"/>
      <c r="AN101" s="53"/>
      <c r="AO101" s="54"/>
      <c r="AP101" s="54"/>
      <c r="AQ101" s="55"/>
      <c r="AR101" s="55"/>
      <c r="AS101" s="55"/>
      <c r="AT101" s="55"/>
      <c r="AU101" s="56"/>
      <c r="AV101" s="56"/>
      <c r="AW101" s="57"/>
      <c r="AX101" s="57"/>
      <c r="AY101" s="57"/>
      <c r="AZ101" s="57"/>
      <c r="BA101" s="58"/>
      <c r="BB101" s="58"/>
      <c r="BC101" s="58"/>
      <c r="BD101" s="59"/>
      <c r="BE101" s="59"/>
      <c r="BF101" s="59"/>
      <c r="BG101" s="59"/>
      <c r="BH101" s="59"/>
      <c r="BI101" s="59"/>
      <c r="BK101" s="298">
        <v>4</v>
      </c>
      <c r="BL101" s="33">
        <v>4</v>
      </c>
      <c r="BM101" s="36">
        <v>8</v>
      </c>
      <c r="BN101" s="60"/>
      <c r="BO101" s="60"/>
      <c r="BP101" s="60"/>
      <c r="BQ101" s="60"/>
      <c r="BR101" s="110">
        <v>4</v>
      </c>
      <c r="BS101" s="110">
        <v>4</v>
      </c>
      <c r="BT101" s="110">
        <v>5</v>
      </c>
      <c r="BU101" s="61"/>
      <c r="BV101" s="61"/>
      <c r="BW101" s="61"/>
      <c r="BX101" s="60"/>
      <c r="BY101" s="36">
        <v>4</v>
      </c>
      <c r="BZ101" t="s">
        <v>193</v>
      </c>
      <c r="CA101" s="36">
        <v>2</v>
      </c>
      <c r="CB101" s="121"/>
      <c r="CC101" s="62"/>
      <c r="CD101" s="63">
        <f>AVERAGE(Q83:Q102)</f>
        <v>2.5499999999999998</v>
      </c>
      <c r="CE101">
        <f>STDEV(Q83:Q102)</f>
        <v>1.1909748329127607</v>
      </c>
      <c r="CF101" s="63">
        <f>AVERAGE(BL83:BL102)</f>
        <v>4</v>
      </c>
      <c r="CG101">
        <f>STDEV(BL83:BL102)</f>
        <v>1.4509525002200232</v>
      </c>
      <c r="CH101" s="63">
        <f>AVERAGE(BM83:BM102)</f>
        <v>6.2</v>
      </c>
      <c r="CI101">
        <f>STDEV(BM83:BM102)</f>
        <v>1.9628121608924707</v>
      </c>
      <c r="CJ101" s="63">
        <f>AVERAGE(BN83:BN102)</f>
        <v>8.8125</v>
      </c>
      <c r="CK101">
        <f>STDEV(BU83:BU102)</f>
        <v>2.0615528128088303</v>
      </c>
      <c r="CL101" s="63">
        <f>AVERAGE(BO83:BO98)</f>
        <v>13.625</v>
      </c>
      <c r="CM101">
        <f>STDEV(BO83:BO98)</f>
        <v>2.3260942125619688</v>
      </c>
      <c r="CN101" s="63">
        <f>AVERAGE(BP83:BP90)</f>
        <v>20</v>
      </c>
      <c r="CO101">
        <f>STDEV(BP83:BP90)</f>
        <v>1.4142135623730951</v>
      </c>
      <c r="CQ101" s="33"/>
      <c r="CR101" t="s">
        <v>197</v>
      </c>
    </row>
    <row r="102" spans="3:96" s="64" customFormat="1" x14ac:dyDescent="0.25">
      <c r="C102" s="83" t="s">
        <v>198</v>
      </c>
      <c r="D102" s="123">
        <v>42932.070717592593</v>
      </c>
      <c r="E102" s="83">
        <v>100</v>
      </c>
      <c r="F102" s="64" t="s">
        <v>173</v>
      </c>
      <c r="G102" s="64">
        <v>74.500450000000001</v>
      </c>
      <c r="H102" s="64">
        <v>29.999289999999998</v>
      </c>
      <c r="I102" s="64">
        <v>359</v>
      </c>
      <c r="J102" s="124">
        <v>1.7788930000000001</v>
      </c>
      <c r="K102" s="38">
        <v>294.68247000000002</v>
      </c>
      <c r="L102" s="39">
        <v>6.0217E-2</v>
      </c>
      <c r="M102" s="40">
        <v>35.002780999999999</v>
      </c>
      <c r="N102" s="41">
        <v>0.12</v>
      </c>
      <c r="O102" s="64">
        <v>1</v>
      </c>
      <c r="P102" s="64">
        <v>1</v>
      </c>
      <c r="Q102" s="354">
        <f t="shared" si="2"/>
        <v>1</v>
      </c>
      <c r="R102" s="108">
        <f t="shared" si="5"/>
        <v>7.2</v>
      </c>
      <c r="S102" s="125"/>
      <c r="T102" s="94"/>
      <c r="U102" s="94"/>
      <c r="V102" s="94"/>
      <c r="W102" s="94"/>
      <c r="X102" s="94"/>
      <c r="Y102" s="94"/>
      <c r="Z102" s="95"/>
      <c r="AA102" s="95"/>
      <c r="AB102" s="95"/>
      <c r="AC102" s="96"/>
      <c r="AD102" s="96"/>
      <c r="AE102" s="97"/>
      <c r="AF102" s="97"/>
      <c r="AG102" s="98"/>
      <c r="AH102" s="99">
        <v>1</v>
      </c>
      <c r="AI102" s="99"/>
      <c r="AJ102" s="99"/>
      <c r="AK102" s="100"/>
      <c r="AL102" s="100"/>
      <c r="AM102" s="100"/>
      <c r="AN102" s="101"/>
      <c r="AO102" s="101"/>
      <c r="AP102" s="101"/>
      <c r="AQ102" s="102"/>
      <c r="AR102" s="102"/>
      <c r="AS102" s="102"/>
      <c r="AT102" s="102"/>
      <c r="AU102" s="103"/>
      <c r="AV102" s="103"/>
      <c r="AW102" s="104"/>
      <c r="AX102" s="104"/>
      <c r="AY102" s="104"/>
      <c r="AZ102" s="104"/>
      <c r="BA102" s="105"/>
      <c r="BB102" s="105"/>
      <c r="BC102" s="105"/>
      <c r="BD102" s="106"/>
      <c r="BE102" s="106"/>
      <c r="BF102" s="106"/>
      <c r="BG102" s="106"/>
      <c r="BH102" s="106"/>
      <c r="BI102" s="106"/>
      <c r="BJ102" s="87"/>
      <c r="BK102" s="298">
        <v>1</v>
      </c>
      <c r="BL102" s="92">
        <v>5</v>
      </c>
      <c r="BM102" s="86">
        <v>6</v>
      </c>
      <c r="BN102" s="87"/>
      <c r="BO102" s="87"/>
      <c r="BP102" s="87"/>
      <c r="BQ102" s="87"/>
      <c r="BR102" s="126">
        <v>1</v>
      </c>
      <c r="BS102" s="126">
        <v>4</v>
      </c>
      <c r="BT102" s="126">
        <v>4</v>
      </c>
      <c r="BU102" s="91"/>
      <c r="BV102" s="91"/>
      <c r="BW102" s="91"/>
      <c r="BX102" s="87"/>
      <c r="BY102" s="64">
        <v>1</v>
      </c>
      <c r="BZ102" t="s">
        <v>174</v>
      </c>
      <c r="CA102" s="64">
        <v>6</v>
      </c>
      <c r="CB102" s="81"/>
      <c r="CC102" s="81"/>
      <c r="CD102" s="82">
        <f>AVERAGE(BR83:BR102)</f>
        <v>2.2999999999999998</v>
      </c>
      <c r="CE102" s="64">
        <f>STDEV(BS83:BS102)</f>
        <v>1.2732056517228267</v>
      </c>
      <c r="CF102" s="82">
        <f>AVERAGE(BS83:BS102)</f>
        <v>3.4</v>
      </c>
      <c r="CG102" s="64">
        <f>STDEV(BS83:BS102)</f>
        <v>1.2732056517228267</v>
      </c>
      <c r="CH102" s="82">
        <f>AVERAGE(BT83:BT102)</f>
        <v>4.8499999999999996</v>
      </c>
      <c r="CI102" s="64">
        <f>STDEV(BT83:BT102)</f>
        <v>1.6944180805158295</v>
      </c>
      <c r="CJ102" s="82">
        <f>AVERAGE(BU83:BU98)</f>
        <v>6.375</v>
      </c>
      <c r="CK102" s="64">
        <f>STDEV(BU83:BU98)</f>
        <v>2.0615528128088303</v>
      </c>
      <c r="CL102" s="82">
        <f>AVERAGE(BV83:BV96)</f>
        <v>8.5</v>
      </c>
      <c r="CM102" s="64">
        <f>STDEV(BV83:BV96)</f>
        <v>1.5118578920369088</v>
      </c>
      <c r="CN102" s="122">
        <f>AVERAGE(BW83:BW90)</f>
        <v>10.6</v>
      </c>
      <c r="CO102" s="60">
        <f>STDEV(BW83:BW90)</f>
        <v>0.54772255750516619</v>
      </c>
      <c r="CQ102" s="79"/>
      <c r="CR102" t="s">
        <v>199</v>
      </c>
    </row>
    <row r="103" spans="3:96" x14ac:dyDescent="0.25">
      <c r="C103" s="1" t="s">
        <v>200</v>
      </c>
      <c r="D103" s="35">
        <v>42932.633912037039</v>
      </c>
      <c r="E103" s="1">
        <v>110</v>
      </c>
      <c r="F103" t="s">
        <v>182</v>
      </c>
      <c r="G103">
        <v>74.500360000000001</v>
      </c>
      <c r="H103">
        <v>29.99935</v>
      </c>
      <c r="I103">
        <v>358.74</v>
      </c>
      <c r="J103" s="37">
        <v>1.7788930000000001</v>
      </c>
      <c r="K103" s="38">
        <v>294.68247000000002</v>
      </c>
      <c r="L103" s="39">
        <v>6.0217E-2</v>
      </c>
      <c r="M103" s="40">
        <v>35.002780999999999</v>
      </c>
      <c r="N103" s="41">
        <v>0.12</v>
      </c>
      <c r="O103" s="36">
        <v>1</v>
      </c>
      <c r="P103" s="36">
        <v>1</v>
      </c>
      <c r="Q103" s="353">
        <f t="shared" si="2"/>
        <v>3</v>
      </c>
      <c r="R103" s="63">
        <f t="shared" si="5"/>
        <v>64.8</v>
      </c>
      <c r="S103" s="109"/>
      <c r="T103" s="43"/>
      <c r="U103" s="43"/>
      <c r="V103" s="43"/>
      <c r="W103" s="43"/>
      <c r="X103" s="43"/>
      <c r="Y103" s="43"/>
      <c r="Z103" s="44"/>
      <c r="AA103" s="44"/>
      <c r="AB103" s="45"/>
      <c r="AC103" s="46"/>
      <c r="AD103" s="47"/>
      <c r="AE103" s="48"/>
      <c r="AF103" s="49"/>
      <c r="AG103" s="50"/>
      <c r="AH103" s="51">
        <v>2</v>
      </c>
      <c r="AI103" s="51">
        <v>1</v>
      </c>
      <c r="AJ103" s="51"/>
      <c r="AK103" s="52"/>
      <c r="AL103" s="52"/>
      <c r="AM103" s="52"/>
      <c r="AN103" s="53"/>
      <c r="AO103" s="54"/>
      <c r="AP103" s="54"/>
      <c r="AQ103" s="55"/>
      <c r="AR103" s="55"/>
      <c r="AS103" s="55"/>
      <c r="AT103" s="55"/>
      <c r="AU103" s="56"/>
      <c r="AV103" s="56"/>
      <c r="AW103" s="57"/>
      <c r="AX103" s="57"/>
      <c r="AY103" s="57"/>
      <c r="AZ103" s="57"/>
      <c r="BA103" s="58"/>
      <c r="BB103" s="58"/>
      <c r="BC103" s="58"/>
      <c r="BD103" s="59"/>
      <c r="BE103" s="59"/>
      <c r="BF103" s="59"/>
      <c r="BG103" s="59"/>
      <c r="BH103" s="59"/>
      <c r="BI103" s="59"/>
      <c r="BJ103">
        <v>6</v>
      </c>
      <c r="BK103" s="298">
        <v>2</v>
      </c>
      <c r="BL103" s="33">
        <v>5</v>
      </c>
      <c r="BM103" s="36">
        <v>9</v>
      </c>
      <c r="BN103" s="36">
        <v>8</v>
      </c>
      <c r="BO103" s="36">
        <v>10</v>
      </c>
      <c r="BP103" s="36">
        <v>13</v>
      </c>
      <c r="BQ103" s="36"/>
      <c r="BR103" s="61">
        <v>2</v>
      </c>
      <c r="BS103" s="110">
        <v>3</v>
      </c>
      <c r="BT103" s="110">
        <v>6</v>
      </c>
      <c r="BU103" s="61">
        <v>6</v>
      </c>
      <c r="BV103" s="61">
        <v>7</v>
      </c>
      <c r="BW103" s="61">
        <v>8</v>
      </c>
      <c r="BX103" s="60"/>
      <c r="CB103" s="62"/>
      <c r="CC103" s="62"/>
      <c r="CD103" s="63">
        <f>AVERAGE(Q103:Q122)</f>
        <v>3.05</v>
      </c>
      <c r="CE103">
        <f>STDEV(Q103:Q122)</f>
        <v>1.0500626547722607</v>
      </c>
      <c r="CF103" s="63">
        <f>AVERAGE(BL103:BL122)</f>
        <v>4.5999999999999996</v>
      </c>
      <c r="CG103">
        <f>STDEV(BL103:BL122)</f>
        <v>1.2732056517228267</v>
      </c>
      <c r="CH103" s="63">
        <f>AVERAGE(BM103:BM122)</f>
        <v>7.35</v>
      </c>
      <c r="CI103">
        <f>STDEV(BM103:BM122)</f>
        <v>1.8715318802914809</v>
      </c>
      <c r="CJ103" s="63">
        <f>AVERAGE(BN103:BN122)</f>
        <v>7</v>
      </c>
      <c r="CK103">
        <f>STDEV(BU103:BU118)</f>
        <v>1</v>
      </c>
      <c r="CL103" s="63">
        <f>AVERAGE(BO103:BO111)</f>
        <v>10.875</v>
      </c>
      <c r="CM103">
        <f>STDEV(BO85:BO100)</f>
        <v>1.8708286933869707</v>
      </c>
      <c r="CN103" s="63">
        <f>AVERAGE(BP103:BP107)</f>
        <v>14.2</v>
      </c>
      <c r="CO103">
        <f>STDEV(BP103:BP107)</f>
        <v>0.83666002653407556</v>
      </c>
      <c r="CQ103" s="33"/>
      <c r="CR103" t="s">
        <v>197</v>
      </c>
    </row>
    <row r="104" spans="3:96" x14ac:dyDescent="0.25">
      <c r="C104" s="1" t="s">
        <v>201</v>
      </c>
      <c r="D104" s="35">
        <v>42932.638541666667</v>
      </c>
      <c r="E104" s="1">
        <v>110</v>
      </c>
      <c r="F104" t="s">
        <v>182</v>
      </c>
      <c r="G104">
        <v>74.500399999999999</v>
      </c>
      <c r="H104">
        <v>29.999289999999998</v>
      </c>
      <c r="I104">
        <v>358.81</v>
      </c>
      <c r="J104" s="37">
        <v>1.7788930000000001</v>
      </c>
      <c r="K104" s="38">
        <v>294.68247000000002</v>
      </c>
      <c r="L104" s="39">
        <v>6.0217E-2</v>
      </c>
      <c r="M104" s="40">
        <v>35.002780999999999</v>
      </c>
      <c r="N104" s="41">
        <v>0.12</v>
      </c>
      <c r="O104" s="36">
        <v>15</v>
      </c>
      <c r="P104" s="36">
        <v>1</v>
      </c>
      <c r="Q104" s="353">
        <f t="shared" si="2"/>
        <v>5</v>
      </c>
      <c r="R104" s="63">
        <f t="shared" si="5"/>
        <v>36</v>
      </c>
      <c r="S104" s="109">
        <v>1</v>
      </c>
      <c r="T104" s="43">
        <v>1</v>
      </c>
      <c r="U104" s="43"/>
      <c r="V104" s="43"/>
      <c r="W104" s="43"/>
      <c r="X104" s="43"/>
      <c r="Y104" s="43"/>
      <c r="Z104" s="44">
        <v>1</v>
      </c>
      <c r="AA104" s="44"/>
      <c r="AB104" s="45"/>
      <c r="AC104" s="46"/>
      <c r="AD104" s="47"/>
      <c r="AE104" s="48"/>
      <c r="AF104" s="49"/>
      <c r="AG104" s="50"/>
      <c r="AH104" s="51">
        <v>1</v>
      </c>
      <c r="AI104" s="51"/>
      <c r="AJ104" s="51"/>
      <c r="AK104" s="52"/>
      <c r="AL104" s="52"/>
      <c r="AM104" s="52"/>
      <c r="AN104" s="53"/>
      <c r="AO104" s="54"/>
      <c r="AP104" s="54"/>
      <c r="AQ104" s="55"/>
      <c r="AR104" s="55"/>
      <c r="AS104" s="55"/>
      <c r="AT104" s="55"/>
      <c r="AU104" s="56"/>
      <c r="AV104" s="56"/>
      <c r="AW104" s="57"/>
      <c r="AX104" s="57"/>
      <c r="AY104" s="57"/>
      <c r="AZ104" s="57"/>
      <c r="BA104" s="58"/>
      <c r="BB104" s="58"/>
      <c r="BC104" s="58"/>
      <c r="BD104" s="59"/>
      <c r="BE104" s="59"/>
      <c r="BF104" s="59"/>
      <c r="BG104" s="59"/>
      <c r="BH104" s="59"/>
      <c r="BI104" s="59"/>
      <c r="BJ104">
        <v>1</v>
      </c>
      <c r="BK104" s="298">
        <v>4</v>
      </c>
      <c r="BL104" s="33">
        <v>5</v>
      </c>
      <c r="BM104" s="36">
        <v>7</v>
      </c>
      <c r="BN104" s="36">
        <v>8</v>
      </c>
      <c r="BO104" s="36">
        <v>11</v>
      </c>
      <c r="BP104" s="36">
        <v>14</v>
      </c>
      <c r="BQ104" s="36"/>
      <c r="BR104" s="61">
        <v>4</v>
      </c>
      <c r="BS104" s="110">
        <v>4</v>
      </c>
      <c r="BT104" s="110">
        <v>6</v>
      </c>
      <c r="BU104" s="61">
        <v>6</v>
      </c>
      <c r="BV104" s="61">
        <v>7</v>
      </c>
      <c r="BW104" s="61">
        <v>8</v>
      </c>
      <c r="BX104" s="60"/>
      <c r="CB104" s="62"/>
      <c r="CC104" s="62"/>
      <c r="CD104" s="63">
        <v>2.8</v>
      </c>
      <c r="CE104">
        <v>0.8</v>
      </c>
      <c r="CF104" s="63">
        <f>AVERAGE(BS103:BS122)</f>
        <v>3.95</v>
      </c>
      <c r="CG104">
        <f>AVERAGE(BS103:BS122)</f>
        <v>3.95</v>
      </c>
      <c r="CH104" s="63">
        <f>AVERAGE(BT103:BT122)</f>
        <v>5.65</v>
      </c>
      <c r="CI104">
        <f>STDEV(BT103:BT122)</f>
        <v>1.0894228312566041</v>
      </c>
      <c r="CJ104" s="82">
        <f>AVERAGE(BU103:BU118)</f>
        <v>5.25</v>
      </c>
      <c r="CK104" s="64">
        <f>STDEV(BU103:BU118)</f>
        <v>1</v>
      </c>
      <c r="CL104" s="82">
        <f>AVERAGE(BV103:BV110)</f>
        <v>7.375</v>
      </c>
      <c r="CM104" s="64">
        <f>STDEV(BV85:BV98)</f>
        <v>0.98319208025017513</v>
      </c>
      <c r="CN104" s="122">
        <f>AVERAGE(BW103:BW107)</f>
        <v>8</v>
      </c>
      <c r="CO104" s="60">
        <f>STDEV(BW103:BW107)</f>
        <v>0</v>
      </c>
      <c r="CQ104" s="33"/>
      <c r="CR104" t="s">
        <v>199</v>
      </c>
    </row>
    <row r="105" spans="3:96" x14ac:dyDescent="0.25">
      <c r="C105" s="1" t="s">
        <v>202</v>
      </c>
      <c r="D105" s="35">
        <v>42932.641168981485</v>
      </c>
      <c r="E105" s="1">
        <v>110</v>
      </c>
      <c r="F105" t="s">
        <v>182</v>
      </c>
      <c r="G105">
        <v>74.500450000000001</v>
      </c>
      <c r="H105">
        <v>29.999140000000001</v>
      </c>
      <c r="I105">
        <v>358.62</v>
      </c>
      <c r="J105" s="37">
        <v>1.7788930000000001</v>
      </c>
      <c r="K105" s="38">
        <v>294.68247000000002</v>
      </c>
      <c r="L105" s="39">
        <v>6.0217E-2</v>
      </c>
      <c r="M105" s="40">
        <v>35.002780999999999</v>
      </c>
      <c r="N105" s="41">
        <v>0.12</v>
      </c>
      <c r="O105" s="36">
        <v>1</v>
      </c>
      <c r="P105" s="36">
        <v>1</v>
      </c>
      <c r="Q105" s="353">
        <f t="shared" si="2"/>
        <v>2</v>
      </c>
      <c r="R105" s="63">
        <f t="shared" si="5"/>
        <v>14.4</v>
      </c>
      <c r="S105" s="109"/>
      <c r="T105" s="112"/>
      <c r="U105" s="112"/>
      <c r="V105" s="112"/>
      <c r="W105" s="112"/>
      <c r="X105" s="112"/>
      <c r="Y105" s="112"/>
      <c r="Z105" s="45"/>
      <c r="AA105" s="45"/>
      <c r="AB105" s="45"/>
      <c r="AC105" s="47"/>
      <c r="AD105" s="47"/>
      <c r="AE105" s="48"/>
      <c r="AF105" s="48"/>
      <c r="AG105" s="113"/>
      <c r="AH105" s="114">
        <v>1</v>
      </c>
      <c r="AI105" s="114"/>
      <c r="AJ105" s="114"/>
      <c r="AK105" s="115"/>
      <c r="AL105" s="115"/>
      <c r="AM105" s="115"/>
      <c r="AN105" s="53"/>
      <c r="AO105" s="53"/>
      <c r="AP105" s="53"/>
      <c r="AQ105" s="116"/>
      <c r="AR105" s="116"/>
      <c r="AS105" s="116"/>
      <c r="AT105" s="116"/>
      <c r="AU105" s="117"/>
      <c r="AV105" s="117"/>
      <c r="AW105" s="118"/>
      <c r="AX105" s="118"/>
      <c r="AY105" s="118"/>
      <c r="AZ105" s="118"/>
      <c r="BA105" s="119"/>
      <c r="BB105" s="119"/>
      <c r="BC105" s="119"/>
      <c r="BD105" s="120"/>
      <c r="BE105" s="120"/>
      <c r="BF105" s="120"/>
      <c r="BG105" s="120"/>
      <c r="BH105" s="120"/>
      <c r="BI105" s="120"/>
      <c r="BJ105" s="60">
        <v>1</v>
      </c>
      <c r="BK105" s="298">
        <v>2</v>
      </c>
      <c r="BL105" s="33">
        <v>3</v>
      </c>
      <c r="BM105" s="36">
        <v>4</v>
      </c>
      <c r="BN105" s="36">
        <v>6</v>
      </c>
      <c r="BO105" s="36">
        <v>9</v>
      </c>
      <c r="BP105" s="36">
        <v>15</v>
      </c>
      <c r="BQ105" s="36"/>
      <c r="BR105" s="61">
        <v>2</v>
      </c>
      <c r="BS105" s="110">
        <v>3</v>
      </c>
      <c r="BT105" s="110">
        <v>4</v>
      </c>
      <c r="BU105" s="61">
        <v>5</v>
      </c>
      <c r="BV105" s="61">
        <v>7</v>
      </c>
      <c r="BW105" s="61">
        <v>8</v>
      </c>
      <c r="BX105" s="60"/>
      <c r="CB105" s="62"/>
      <c r="CC105" s="62"/>
      <c r="CD105" s="63"/>
      <c r="CF105" s="63"/>
      <c r="CH105" s="63"/>
      <c r="CJ105" s="63"/>
      <c r="CL105" s="63"/>
      <c r="CQ105" s="33"/>
    </row>
    <row r="106" spans="3:96" x14ac:dyDescent="0.25">
      <c r="C106" s="1" t="s">
        <v>203</v>
      </c>
      <c r="D106" s="35">
        <v>42932.642638888887</v>
      </c>
      <c r="E106" s="1">
        <v>110</v>
      </c>
      <c r="F106" t="s">
        <v>182</v>
      </c>
      <c r="G106">
        <v>74.500479999999996</v>
      </c>
      <c r="H106">
        <v>29.999040000000001</v>
      </c>
      <c r="I106">
        <v>358.94</v>
      </c>
      <c r="J106" s="37">
        <v>1.7788930000000001</v>
      </c>
      <c r="K106" s="38">
        <v>294.68247000000002</v>
      </c>
      <c r="L106" s="39">
        <v>6.0217E-2</v>
      </c>
      <c r="M106" s="40">
        <v>35.002780999999999</v>
      </c>
      <c r="N106" s="41">
        <v>0.12</v>
      </c>
      <c r="O106" s="36">
        <v>1</v>
      </c>
      <c r="P106" s="36">
        <v>1</v>
      </c>
      <c r="Q106" s="353">
        <f t="shared" si="2"/>
        <v>3</v>
      </c>
      <c r="R106" s="63">
        <f t="shared" si="5"/>
        <v>21.6</v>
      </c>
      <c r="S106" s="109"/>
      <c r="T106" s="112"/>
      <c r="U106" s="112"/>
      <c r="V106" s="112"/>
      <c r="W106" s="112"/>
      <c r="X106" s="112"/>
      <c r="Y106" s="112"/>
      <c r="Z106" s="45"/>
      <c r="AA106" s="45"/>
      <c r="AB106" s="45"/>
      <c r="AC106" s="47"/>
      <c r="AD106" s="47"/>
      <c r="AE106" s="48"/>
      <c r="AF106" s="48"/>
      <c r="AG106" s="113"/>
      <c r="AH106" s="114">
        <v>1</v>
      </c>
      <c r="AI106" s="114"/>
      <c r="AJ106" s="114"/>
      <c r="AK106" s="115"/>
      <c r="AL106" s="115"/>
      <c r="AM106" s="115"/>
      <c r="AN106" s="53"/>
      <c r="AO106" s="53"/>
      <c r="AP106" s="53"/>
      <c r="AQ106" s="116"/>
      <c r="AR106" s="116"/>
      <c r="AS106" s="116"/>
      <c r="AT106" s="116"/>
      <c r="AU106" s="117"/>
      <c r="AV106" s="117"/>
      <c r="AW106" s="118"/>
      <c r="AX106" s="118"/>
      <c r="AY106" s="118"/>
      <c r="AZ106" s="118"/>
      <c r="BA106" s="119"/>
      <c r="BB106" s="119"/>
      <c r="BC106" s="119"/>
      <c r="BD106" s="120"/>
      <c r="BE106" s="120"/>
      <c r="BF106" s="120"/>
      <c r="BG106" s="120"/>
      <c r="BH106" s="120">
        <v>1</v>
      </c>
      <c r="BI106" s="120"/>
      <c r="BJ106" s="36">
        <v>1</v>
      </c>
      <c r="BK106" s="298">
        <v>3</v>
      </c>
      <c r="BL106" s="33">
        <v>4</v>
      </c>
      <c r="BM106" s="127">
        <v>6</v>
      </c>
      <c r="BN106" s="36">
        <v>6</v>
      </c>
      <c r="BO106" s="36">
        <v>10</v>
      </c>
      <c r="BP106" s="36">
        <v>14</v>
      </c>
      <c r="BQ106" s="36"/>
      <c r="BR106" s="110">
        <v>3</v>
      </c>
      <c r="BS106" s="110">
        <v>4</v>
      </c>
      <c r="BT106" s="110">
        <v>5</v>
      </c>
      <c r="BU106" s="61">
        <v>6</v>
      </c>
      <c r="BV106" s="61">
        <v>8</v>
      </c>
      <c r="BW106" s="61">
        <v>8</v>
      </c>
      <c r="BX106" s="60"/>
      <c r="CB106" s="62"/>
      <c r="CC106" s="62"/>
      <c r="CD106" s="63"/>
      <c r="CF106" s="63"/>
      <c r="CH106" s="63"/>
      <c r="CJ106" s="63"/>
      <c r="CL106" s="63"/>
      <c r="CQ106" s="33"/>
    </row>
    <row r="107" spans="3:96" x14ac:dyDescent="0.25">
      <c r="C107" s="1" t="s">
        <v>204</v>
      </c>
      <c r="D107" s="35">
        <v>42932.643587962964</v>
      </c>
      <c r="E107" s="1">
        <v>110</v>
      </c>
      <c r="F107" t="s">
        <v>182</v>
      </c>
      <c r="G107">
        <v>74.500519999999995</v>
      </c>
      <c r="H107">
        <v>29.998860000000001</v>
      </c>
      <c r="I107">
        <v>358.77</v>
      </c>
      <c r="J107" s="37">
        <v>1.7788930000000001</v>
      </c>
      <c r="K107" s="38">
        <v>294.68247000000002</v>
      </c>
      <c r="L107" s="39">
        <v>6.0217E-2</v>
      </c>
      <c r="M107" s="40">
        <v>35.002780999999999</v>
      </c>
      <c r="N107" s="41">
        <v>0.12</v>
      </c>
      <c r="O107" s="36">
        <v>1</v>
      </c>
      <c r="P107" s="36">
        <v>1</v>
      </c>
      <c r="Q107" s="353">
        <f t="shared" si="2"/>
        <v>2</v>
      </c>
      <c r="R107" s="63">
        <f t="shared" si="5"/>
        <v>14.4</v>
      </c>
      <c r="S107" s="109"/>
      <c r="T107" s="43"/>
      <c r="U107" s="43"/>
      <c r="V107" s="43"/>
      <c r="W107" s="43"/>
      <c r="X107" s="43"/>
      <c r="Y107" s="43"/>
      <c r="Z107" s="44"/>
      <c r="AA107" s="44"/>
      <c r="AB107" s="45"/>
      <c r="AC107" s="46"/>
      <c r="AD107" s="47"/>
      <c r="AE107" s="48"/>
      <c r="AF107" s="49"/>
      <c r="AG107" s="50"/>
      <c r="AH107" s="51">
        <v>1</v>
      </c>
      <c r="AI107" s="51"/>
      <c r="AJ107" s="51"/>
      <c r="AK107" s="52"/>
      <c r="AL107" s="52"/>
      <c r="AM107" s="52"/>
      <c r="AN107" s="53"/>
      <c r="AO107" s="54"/>
      <c r="AP107" s="54"/>
      <c r="AQ107" s="55"/>
      <c r="AR107" s="55"/>
      <c r="AS107" s="55"/>
      <c r="AT107" s="55"/>
      <c r="AU107" s="56"/>
      <c r="AV107" s="56"/>
      <c r="AW107" s="57">
        <v>1</v>
      </c>
      <c r="AX107" s="57"/>
      <c r="AY107" s="57"/>
      <c r="AZ107" s="57"/>
      <c r="BA107" s="58"/>
      <c r="BB107" s="58"/>
      <c r="BC107" s="58"/>
      <c r="BD107" s="59"/>
      <c r="BE107" s="59"/>
      <c r="BF107" s="59"/>
      <c r="BG107" s="59"/>
      <c r="BH107" s="59"/>
      <c r="BI107" s="59"/>
      <c r="BJ107" s="36"/>
      <c r="BK107" s="298">
        <v>2</v>
      </c>
      <c r="BL107" s="33">
        <v>3</v>
      </c>
      <c r="BM107" s="127">
        <v>7</v>
      </c>
      <c r="BN107" s="36">
        <v>4</v>
      </c>
      <c r="BO107" s="36">
        <v>10</v>
      </c>
      <c r="BP107" s="36">
        <v>15</v>
      </c>
      <c r="BQ107" s="36"/>
      <c r="BR107" s="110">
        <v>2</v>
      </c>
      <c r="BS107" s="110">
        <v>3</v>
      </c>
      <c r="BT107" s="110">
        <v>6</v>
      </c>
      <c r="BU107" s="61">
        <v>4</v>
      </c>
      <c r="BV107" s="61">
        <v>7</v>
      </c>
      <c r="BW107" s="61">
        <v>8</v>
      </c>
      <c r="BX107" s="60"/>
      <c r="CB107" s="62"/>
      <c r="CC107" s="62"/>
      <c r="CD107" s="63"/>
      <c r="CF107" s="63"/>
      <c r="CH107" s="63"/>
      <c r="CJ107" s="63"/>
      <c r="CL107" s="63"/>
      <c r="CQ107" s="33"/>
    </row>
    <row r="108" spans="3:96" x14ac:dyDescent="0.25">
      <c r="C108" s="1" t="s">
        <v>205</v>
      </c>
      <c r="D108" s="35">
        <v>42932.644571759258</v>
      </c>
      <c r="E108" s="1">
        <v>110</v>
      </c>
      <c r="F108" t="s">
        <v>182</v>
      </c>
      <c r="G108">
        <v>74.500540000000001</v>
      </c>
      <c r="H108">
        <v>29.998799999999999</v>
      </c>
      <c r="I108">
        <v>359.06</v>
      </c>
      <c r="J108" s="37">
        <v>1.7788930000000001</v>
      </c>
      <c r="K108" s="38">
        <v>294.68247000000002</v>
      </c>
      <c r="L108" s="39">
        <v>6.0217E-2</v>
      </c>
      <c r="M108" s="40">
        <v>35.002780999999999</v>
      </c>
      <c r="N108" s="41">
        <v>0.12</v>
      </c>
      <c r="O108" s="36">
        <v>1</v>
      </c>
      <c r="P108" s="36">
        <v>1</v>
      </c>
      <c r="Q108" s="353">
        <f t="shared" si="2"/>
        <v>2</v>
      </c>
      <c r="R108" s="63">
        <f t="shared" si="5"/>
        <v>21.6</v>
      </c>
      <c r="S108" s="109"/>
      <c r="T108" s="43"/>
      <c r="U108" s="43"/>
      <c r="V108" s="43"/>
      <c r="W108" s="43"/>
      <c r="X108" s="43"/>
      <c r="Y108" s="43"/>
      <c r="Z108" s="44"/>
      <c r="AA108" s="44"/>
      <c r="AB108" s="45"/>
      <c r="AC108" s="46"/>
      <c r="AD108" s="47"/>
      <c r="AE108" s="48"/>
      <c r="AF108" s="49"/>
      <c r="AG108" s="50"/>
      <c r="AH108" s="51">
        <v>2</v>
      </c>
      <c r="AI108" s="51"/>
      <c r="AJ108" s="51"/>
      <c r="AK108" s="52"/>
      <c r="AL108" s="52"/>
      <c r="AM108" s="52"/>
      <c r="AN108" s="53"/>
      <c r="AO108" s="54"/>
      <c r="AP108" s="54"/>
      <c r="AQ108" s="55"/>
      <c r="AR108" s="55"/>
      <c r="AS108" s="55"/>
      <c r="AT108" s="55"/>
      <c r="AU108" s="56"/>
      <c r="AV108" s="56"/>
      <c r="AW108" s="57"/>
      <c r="AX108" s="57"/>
      <c r="AY108" s="57"/>
      <c r="AZ108" s="57"/>
      <c r="BA108" s="58"/>
      <c r="BB108" s="58"/>
      <c r="BC108" s="58"/>
      <c r="BD108" s="59"/>
      <c r="BE108" s="59"/>
      <c r="BF108" s="59"/>
      <c r="BG108" s="59"/>
      <c r="BH108" s="59"/>
      <c r="BI108" s="59"/>
      <c r="BJ108" s="36">
        <v>1</v>
      </c>
      <c r="BK108" s="298">
        <v>2</v>
      </c>
      <c r="BL108" s="33">
        <v>4</v>
      </c>
      <c r="BM108" s="127">
        <v>4</v>
      </c>
      <c r="BN108" s="36">
        <v>6</v>
      </c>
      <c r="BO108" s="36">
        <v>12</v>
      </c>
      <c r="BP108" s="60"/>
      <c r="BQ108" s="60"/>
      <c r="BR108" s="110">
        <v>2</v>
      </c>
      <c r="BS108" s="110">
        <v>3</v>
      </c>
      <c r="BT108" s="61">
        <v>4</v>
      </c>
      <c r="BU108" s="61">
        <v>5</v>
      </c>
      <c r="BV108" s="61">
        <v>8</v>
      </c>
      <c r="BW108" s="61"/>
      <c r="BX108" s="60"/>
      <c r="CB108" s="62"/>
      <c r="CC108" s="62"/>
      <c r="CD108" s="63"/>
      <c r="CF108" s="63"/>
      <c r="CH108" s="63"/>
      <c r="CJ108" s="63"/>
      <c r="CL108" s="63"/>
      <c r="CQ108" s="33"/>
    </row>
    <row r="109" spans="3:96" x14ac:dyDescent="0.25">
      <c r="C109" s="1" t="s">
        <v>206</v>
      </c>
      <c r="D109" s="35">
        <v>42932.64508101852</v>
      </c>
      <c r="E109" s="1">
        <v>110</v>
      </c>
      <c r="F109" t="s">
        <v>182</v>
      </c>
      <c r="G109">
        <v>74.500559999999993</v>
      </c>
      <c r="H109">
        <v>29.998899999999999</v>
      </c>
      <c r="I109">
        <v>359.01</v>
      </c>
      <c r="J109" s="37">
        <v>1.7788930000000001</v>
      </c>
      <c r="K109" s="38">
        <v>294.68247000000002</v>
      </c>
      <c r="L109" s="39">
        <v>6.0217E-2</v>
      </c>
      <c r="M109" s="40">
        <v>35.002780999999999</v>
      </c>
      <c r="N109" s="41">
        <v>0.12</v>
      </c>
      <c r="O109" s="36">
        <v>1</v>
      </c>
      <c r="P109" s="36">
        <v>1</v>
      </c>
      <c r="Q109" s="353">
        <f t="shared" si="2"/>
        <v>3</v>
      </c>
      <c r="R109" s="63">
        <f t="shared" si="5"/>
        <v>43.2</v>
      </c>
      <c r="S109" s="109"/>
      <c r="T109" s="43"/>
      <c r="U109" s="43"/>
      <c r="V109" s="43"/>
      <c r="W109" s="43"/>
      <c r="X109" s="43"/>
      <c r="Y109" s="43"/>
      <c r="Z109" s="44"/>
      <c r="AA109" s="44"/>
      <c r="AB109" s="45"/>
      <c r="AC109" s="46"/>
      <c r="AD109" s="47"/>
      <c r="AE109" s="48"/>
      <c r="AF109" s="49"/>
      <c r="AG109" s="50"/>
      <c r="AH109" s="51">
        <v>3</v>
      </c>
      <c r="AI109" s="51"/>
      <c r="AJ109" s="51">
        <v>1</v>
      </c>
      <c r="AK109" s="52"/>
      <c r="AL109" s="52">
        <v>2</v>
      </c>
      <c r="AM109" s="52"/>
      <c r="AN109" s="53"/>
      <c r="AO109" s="54"/>
      <c r="AP109" s="54"/>
      <c r="AQ109" s="55"/>
      <c r="AR109" s="55"/>
      <c r="AS109" s="55"/>
      <c r="AT109" s="55"/>
      <c r="AU109" s="56"/>
      <c r="AV109" s="56"/>
      <c r="AW109" s="57"/>
      <c r="AX109" s="57"/>
      <c r="AY109" s="57"/>
      <c r="AZ109" s="57"/>
      <c r="BA109" s="58"/>
      <c r="BB109" s="58"/>
      <c r="BC109" s="58"/>
      <c r="BD109" s="59"/>
      <c r="BE109" s="59"/>
      <c r="BF109" s="59"/>
      <c r="BG109" s="59"/>
      <c r="BH109" s="59"/>
      <c r="BI109" s="59"/>
      <c r="BK109" s="298">
        <v>2</v>
      </c>
      <c r="BL109" s="33">
        <v>5</v>
      </c>
      <c r="BM109" s="127">
        <v>6</v>
      </c>
      <c r="BN109" s="36">
        <v>6</v>
      </c>
      <c r="BO109" s="36">
        <v>13</v>
      </c>
      <c r="BP109" s="60"/>
      <c r="BQ109" s="60"/>
      <c r="BR109" s="110">
        <v>2</v>
      </c>
      <c r="BS109" s="110">
        <v>4</v>
      </c>
      <c r="BT109" s="61">
        <v>5</v>
      </c>
      <c r="BU109" s="61">
        <v>5</v>
      </c>
      <c r="BV109" s="61">
        <v>8</v>
      </c>
      <c r="BW109" s="61"/>
      <c r="BX109" s="60"/>
      <c r="CB109" s="62"/>
      <c r="CC109" s="62"/>
      <c r="CD109" s="63"/>
      <c r="CF109" s="63"/>
      <c r="CH109" s="63"/>
      <c r="CJ109" s="63"/>
      <c r="CL109" s="63"/>
      <c r="CQ109" s="33"/>
    </row>
    <row r="110" spans="3:96" x14ac:dyDescent="0.25">
      <c r="C110" s="1" t="s">
        <v>207</v>
      </c>
      <c r="D110" s="35">
        <v>42932.646631944444</v>
      </c>
      <c r="E110" s="1">
        <v>110</v>
      </c>
      <c r="F110" t="s">
        <v>182</v>
      </c>
      <c r="G110">
        <v>74.500579999999999</v>
      </c>
      <c r="H110">
        <v>29.998909999999999</v>
      </c>
      <c r="I110">
        <v>359.1</v>
      </c>
      <c r="J110" s="37">
        <v>1.7788930000000001</v>
      </c>
      <c r="K110" s="38">
        <v>294.68247000000002</v>
      </c>
      <c r="L110" s="39">
        <v>6.0217E-2</v>
      </c>
      <c r="M110" s="40">
        <v>35.002780999999999</v>
      </c>
      <c r="N110" s="41">
        <v>0.12</v>
      </c>
      <c r="O110" s="36">
        <v>1</v>
      </c>
      <c r="P110" s="36">
        <v>1</v>
      </c>
      <c r="Q110" s="353">
        <f t="shared" si="2"/>
        <v>3</v>
      </c>
      <c r="R110" s="63">
        <f t="shared" si="5"/>
        <v>21.6</v>
      </c>
      <c r="S110" s="109">
        <v>1</v>
      </c>
      <c r="T110" s="43"/>
      <c r="U110" s="43"/>
      <c r="V110" s="43"/>
      <c r="W110" s="43"/>
      <c r="X110" s="43"/>
      <c r="Y110" s="43"/>
      <c r="Z110" s="44"/>
      <c r="AA110" s="44"/>
      <c r="AB110" s="45"/>
      <c r="AC110" s="46"/>
      <c r="AD110" s="47"/>
      <c r="AE110" s="48"/>
      <c r="AF110" s="49"/>
      <c r="AG110" s="50"/>
      <c r="AH110" s="51">
        <v>1</v>
      </c>
      <c r="AI110" s="51"/>
      <c r="AJ110" s="51"/>
      <c r="AK110" s="52"/>
      <c r="AL110" s="52"/>
      <c r="AM110" s="52"/>
      <c r="AN110" s="53"/>
      <c r="AO110" s="54"/>
      <c r="AP110" s="54"/>
      <c r="AQ110" s="55"/>
      <c r="AR110" s="55"/>
      <c r="AS110" s="55"/>
      <c r="AT110" s="55"/>
      <c r="AU110" s="56"/>
      <c r="AV110" s="56"/>
      <c r="AW110" s="57"/>
      <c r="AX110" s="57"/>
      <c r="AY110" s="57"/>
      <c r="AZ110" s="57"/>
      <c r="BA110" s="58"/>
      <c r="BB110" s="58"/>
      <c r="BC110" s="58"/>
      <c r="BD110" s="59"/>
      <c r="BE110" s="59"/>
      <c r="BF110" s="59"/>
      <c r="BG110" s="59"/>
      <c r="BH110" s="59">
        <v>1</v>
      </c>
      <c r="BI110" s="59"/>
      <c r="BK110" s="298">
        <v>3</v>
      </c>
      <c r="BL110" s="33">
        <v>7</v>
      </c>
      <c r="BM110" s="127">
        <v>7</v>
      </c>
      <c r="BN110" s="36">
        <v>8</v>
      </c>
      <c r="BO110" s="36">
        <v>12</v>
      </c>
      <c r="BP110" s="60"/>
      <c r="BQ110" s="60"/>
      <c r="BR110" s="110">
        <v>3</v>
      </c>
      <c r="BS110" s="110">
        <v>6</v>
      </c>
      <c r="BT110" s="61">
        <v>6</v>
      </c>
      <c r="BU110" s="61">
        <v>6</v>
      </c>
      <c r="BV110" s="61">
        <v>7</v>
      </c>
      <c r="BW110" s="61"/>
      <c r="BX110" s="60"/>
      <c r="CB110" s="62"/>
      <c r="CC110" s="62"/>
      <c r="CD110" s="63"/>
      <c r="CF110" s="63"/>
      <c r="CH110" s="63"/>
      <c r="CJ110" s="63"/>
      <c r="CL110" s="63"/>
      <c r="CQ110" s="33"/>
    </row>
    <row r="111" spans="3:96" x14ac:dyDescent="0.25">
      <c r="C111" s="1" t="s">
        <v>208</v>
      </c>
      <c r="D111" s="35">
        <v>42932.648518518516</v>
      </c>
      <c r="E111" s="1">
        <v>110</v>
      </c>
      <c r="F111" t="s">
        <v>182</v>
      </c>
      <c r="G111">
        <v>74.500600000000006</v>
      </c>
      <c r="H111">
        <v>29.998930000000001</v>
      </c>
      <c r="I111">
        <v>359.17</v>
      </c>
      <c r="J111" s="37">
        <v>1.7788930000000001</v>
      </c>
      <c r="K111" s="38">
        <v>294.68247000000002</v>
      </c>
      <c r="L111" s="39">
        <v>6.0217E-2</v>
      </c>
      <c r="M111" s="40">
        <v>35.002780999999999</v>
      </c>
      <c r="N111" s="41">
        <v>0.12</v>
      </c>
      <c r="O111" s="36">
        <v>15</v>
      </c>
      <c r="P111" s="36">
        <v>1</v>
      </c>
      <c r="Q111" s="353">
        <f t="shared" si="2"/>
        <v>5</v>
      </c>
      <c r="R111" s="63">
        <f t="shared" si="5"/>
        <v>36</v>
      </c>
      <c r="S111" s="109"/>
      <c r="T111" s="43"/>
      <c r="U111" s="43"/>
      <c r="V111" s="43"/>
      <c r="W111" s="43"/>
      <c r="X111" s="43"/>
      <c r="Y111" s="43"/>
      <c r="Z111" s="44">
        <v>1</v>
      </c>
      <c r="AA111" s="44"/>
      <c r="AB111" s="45"/>
      <c r="AC111" s="46"/>
      <c r="AD111" s="47"/>
      <c r="AE111" s="48"/>
      <c r="AF111" s="49"/>
      <c r="AG111" s="50"/>
      <c r="AH111" s="51">
        <v>1</v>
      </c>
      <c r="AI111" s="51"/>
      <c r="AJ111" s="51"/>
      <c r="AK111" s="52"/>
      <c r="AL111" s="52">
        <v>1</v>
      </c>
      <c r="AM111" s="52"/>
      <c r="AN111" s="53"/>
      <c r="AO111" s="54"/>
      <c r="AP111" s="54"/>
      <c r="AQ111" s="55">
        <v>1</v>
      </c>
      <c r="AR111" s="55">
        <v>1</v>
      </c>
      <c r="AS111" s="55"/>
      <c r="AT111" s="55"/>
      <c r="AU111" s="56"/>
      <c r="AV111" s="56"/>
      <c r="AW111" s="57"/>
      <c r="AX111" s="57"/>
      <c r="AY111" s="57"/>
      <c r="AZ111" s="57"/>
      <c r="BA111" s="58"/>
      <c r="BB111" s="58"/>
      <c r="BC111" s="58"/>
      <c r="BD111" s="59"/>
      <c r="BE111" s="59"/>
      <c r="BF111" s="59"/>
      <c r="BG111" s="59"/>
      <c r="BH111" s="59"/>
      <c r="BI111" s="59"/>
      <c r="BK111" s="298">
        <v>4</v>
      </c>
      <c r="BL111" s="33">
        <v>7</v>
      </c>
      <c r="BM111" s="127">
        <v>9</v>
      </c>
      <c r="BN111" s="36">
        <v>8</v>
      </c>
      <c r="BO111" s="60"/>
      <c r="BP111" s="60"/>
      <c r="BQ111" s="60"/>
      <c r="BR111" s="110">
        <v>4</v>
      </c>
      <c r="BS111" s="110">
        <v>5</v>
      </c>
      <c r="BT111" s="61">
        <v>7</v>
      </c>
      <c r="BU111" s="61">
        <v>5</v>
      </c>
      <c r="BV111" s="61"/>
      <c r="BW111" s="61"/>
      <c r="BX111" s="60"/>
      <c r="CB111" s="62"/>
      <c r="CC111" s="62"/>
      <c r="CD111" s="63"/>
      <c r="CF111" s="63"/>
      <c r="CH111" s="63"/>
      <c r="CJ111" s="63"/>
      <c r="CL111" s="63"/>
      <c r="CQ111" s="33"/>
    </row>
    <row r="112" spans="3:96" x14ac:dyDescent="0.25">
      <c r="C112" s="1" t="s">
        <v>209</v>
      </c>
      <c r="D112" s="35">
        <v>42932.649710648147</v>
      </c>
      <c r="E112" s="1">
        <v>110</v>
      </c>
      <c r="F112" t="s">
        <v>182</v>
      </c>
      <c r="G112">
        <v>74.500649999999993</v>
      </c>
      <c r="H112">
        <v>29.99832</v>
      </c>
      <c r="I112">
        <v>359.28</v>
      </c>
      <c r="J112" s="37">
        <v>1.7788930000000001</v>
      </c>
      <c r="K112" s="38">
        <v>294.68247000000002</v>
      </c>
      <c r="L112" s="39">
        <v>6.0217E-2</v>
      </c>
      <c r="M112" s="40">
        <v>35.002780999999999</v>
      </c>
      <c r="N112" s="41">
        <v>0.12</v>
      </c>
      <c r="O112" s="36">
        <v>1</v>
      </c>
      <c r="P112" s="36">
        <v>1</v>
      </c>
      <c r="Q112" s="353">
        <f t="shared" si="2"/>
        <v>2</v>
      </c>
      <c r="R112" s="63">
        <f t="shared" si="5"/>
        <v>21.6</v>
      </c>
      <c r="S112" s="109"/>
      <c r="T112" s="43"/>
      <c r="U112" s="43"/>
      <c r="V112" s="43"/>
      <c r="W112" s="43"/>
      <c r="X112" s="43"/>
      <c r="Y112" s="43"/>
      <c r="Z112" s="44"/>
      <c r="AA112" s="44">
        <v>1</v>
      </c>
      <c r="AB112" s="45"/>
      <c r="AC112" s="46"/>
      <c r="AD112" s="47"/>
      <c r="AE112" s="48"/>
      <c r="AF112" s="49"/>
      <c r="AG112" s="50"/>
      <c r="AH112" s="51"/>
      <c r="AI112" s="51"/>
      <c r="AJ112" s="51"/>
      <c r="AK112" s="52"/>
      <c r="AL112" s="52"/>
      <c r="AM112" s="52"/>
      <c r="AN112" s="53"/>
      <c r="AO112" s="54"/>
      <c r="AP112" s="54"/>
      <c r="AQ112" s="55"/>
      <c r="AR112" s="55"/>
      <c r="AS112" s="55"/>
      <c r="AT112" s="55"/>
      <c r="AU112" s="56"/>
      <c r="AV112" s="56"/>
      <c r="AW112" s="57"/>
      <c r="AX112" s="57"/>
      <c r="AY112" s="57"/>
      <c r="AZ112" s="57"/>
      <c r="BA112" s="58"/>
      <c r="BB112" s="58"/>
      <c r="BC112" s="58"/>
      <c r="BD112" s="59"/>
      <c r="BE112" s="59"/>
      <c r="BF112" s="59"/>
      <c r="BG112" s="59"/>
      <c r="BH112" s="59">
        <v>2</v>
      </c>
      <c r="BI112" s="59"/>
      <c r="BK112" s="298">
        <v>2</v>
      </c>
      <c r="BL112" s="33">
        <v>3</v>
      </c>
      <c r="BM112" s="127">
        <v>9</v>
      </c>
      <c r="BN112" s="36">
        <v>8</v>
      </c>
      <c r="BO112" s="60"/>
      <c r="BP112" s="60"/>
      <c r="BQ112" s="60"/>
      <c r="BR112" s="110">
        <v>2</v>
      </c>
      <c r="BS112" s="110">
        <v>3</v>
      </c>
      <c r="BT112" s="61">
        <v>6</v>
      </c>
      <c r="BU112" s="61">
        <v>5</v>
      </c>
      <c r="BV112" s="61"/>
      <c r="BW112" s="61"/>
      <c r="BX112" s="60"/>
      <c r="CB112" s="62"/>
      <c r="CC112" s="62"/>
      <c r="CD112" s="63"/>
      <c r="CF112" s="63"/>
      <c r="CH112" s="63"/>
      <c r="CJ112" s="63"/>
      <c r="CL112" s="63"/>
      <c r="CQ112" s="33"/>
    </row>
    <row r="113" spans="3:95" x14ac:dyDescent="0.25">
      <c r="C113" s="1" t="s">
        <v>210</v>
      </c>
      <c r="D113" s="35">
        <v>42932.650868055556</v>
      </c>
      <c r="E113" s="1">
        <v>110</v>
      </c>
      <c r="F113" t="s">
        <v>182</v>
      </c>
      <c r="G113">
        <v>74.500690000000006</v>
      </c>
      <c r="H113">
        <v>29.99823</v>
      </c>
      <c r="I113">
        <v>359.35</v>
      </c>
      <c r="J113" s="37">
        <v>1.7788930000000001</v>
      </c>
      <c r="K113" s="38">
        <v>294.68247000000002</v>
      </c>
      <c r="L113" s="39">
        <v>6.0217E-2</v>
      </c>
      <c r="M113" s="40">
        <v>35.002780999999999</v>
      </c>
      <c r="N113" s="41">
        <v>0.12</v>
      </c>
      <c r="O113" s="36">
        <v>1</v>
      </c>
      <c r="P113" s="36">
        <v>1</v>
      </c>
      <c r="Q113" s="353">
        <f t="shared" si="2"/>
        <v>2</v>
      </c>
      <c r="R113" s="63">
        <f t="shared" si="5"/>
        <v>21.6</v>
      </c>
      <c r="S113" s="109"/>
      <c r="T113" s="43"/>
      <c r="U113" s="43"/>
      <c r="V113" s="43"/>
      <c r="W113" s="43"/>
      <c r="X113" s="43"/>
      <c r="Y113" s="43"/>
      <c r="Z113" s="44"/>
      <c r="AA113" s="44"/>
      <c r="AB113" s="45"/>
      <c r="AC113" s="46"/>
      <c r="AD113" s="47"/>
      <c r="AE113" s="48"/>
      <c r="AF113" s="49"/>
      <c r="AG113" s="50"/>
      <c r="AH113" s="51"/>
      <c r="AI113" s="51"/>
      <c r="AJ113" s="51">
        <v>1</v>
      </c>
      <c r="AK113" s="52"/>
      <c r="AL113" s="52"/>
      <c r="AM113" s="52"/>
      <c r="AN113" s="53"/>
      <c r="AO113" s="54"/>
      <c r="AP113" s="54"/>
      <c r="AQ113" s="55"/>
      <c r="AR113" s="55"/>
      <c r="AS113" s="55"/>
      <c r="AT113" s="55"/>
      <c r="AU113" s="56"/>
      <c r="AV113" s="56"/>
      <c r="AW113" s="57"/>
      <c r="AX113" s="57"/>
      <c r="AY113" s="57"/>
      <c r="AZ113" s="57"/>
      <c r="BA113" s="58"/>
      <c r="BB113" s="58"/>
      <c r="BC113" s="58"/>
      <c r="BD113" s="59"/>
      <c r="BE113" s="59"/>
      <c r="BF113" s="59"/>
      <c r="BG113" s="59"/>
      <c r="BH113" s="59">
        <v>2</v>
      </c>
      <c r="BI113" s="59"/>
      <c r="BK113" s="298">
        <v>2</v>
      </c>
      <c r="BL113" s="33">
        <v>5</v>
      </c>
      <c r="BM113" s="127">
        <v>9</v>
      </c>
      <c r="BN113" s="36">
        <v>8</v>
      </c>
      <c r="BO113" s="60"/>
      <c r="BP113" s="60"/>
      <c r="BQ113" s="60"/>
      <c r="BR113" s="110">
        <v>2</v>
      </c>
      <c r="BS113" s="110">
        <v>4</v>
      </c>
      <c r="BT113" s="61">
        <v>6</v>
      </c>
      <c r="BU113" s="61">
        <v>5</v>
      </c>
      <c r="BV113" s="61"/>
      <c r="BW113" s="61"/>
      <c r="BX113" s="60"/>
      <c r="CB113" s="62"/>
      <c r="CC113" s="62"/>
      <c r="CD113" s="63"/>
      <c r="CF113" s="63"/>
      <c r="CH113" s="63"/>
      <c r="CJ113" s="63"/>
      <c r="CL113" s="63"/>
      <c r="CQ113" s="33"/>
    </row>
    <row r="114" spans="3:95" x14ac:dyDescent="0.25">
      <c r="C114" s="1" t="s">
        <v>211</v>
      </c>
      <c r="D114" s="35">
        <v>42932.652280092596</v>
      </c>
      <c r="E114" s="1">
        <v>110</v>
      </c>
      <c r="F114" t="s">
        <v>182</v>
      </c>
      <c r="G114">
        <v>74.500730000000004</v>
      </c>
      <c r="H114">
        <v>29.998149999999999</v>
      </c>
      <c r="I114">
        <v>359.69</v>
      </c>
      <c r="J114" s="37">
        <v>1.7788930000000001</v>
      </c>
      <c r="K114" s="38">
        <v>294.68247000000002</v>
      </c>
      <c r="L114" s="39">
        <v>6.0217E-2</v>
      </c>
      <c r="M114" s="40">
        <v>35.002780999999999</v>
      </c>
      <c r="N114" s="41">
        <v>0.12</v>
      </c>
      <c r="O114" s="36">
        <v>1</v>
      </c>
      <c r="P114" s="36">
        <v>1</v>
      </c>
      <c r="Q114" s="353">
        <f t="shared" si="2"/>
        <v>3</v>
      </c>
      <c r="R114" s="63">
        <f t="shared" si="5"/>
        <v>28.8</v>
      </c>
      <c r="S114" s="109"/>
      <c r="T114" s="43"/>
      <c r="U114" s="43"/>
      <c r="V114" s="43"/>
      <c r="W114" s="43"/>
      <c r="X114" s="43"/>
      <c r="Y114" s="43"/>
      <c r="Z114" s="44"/>
      <c r="AA114" s="44">
        <v>1</v>
      </c>
      <c r="AB114" s="45"/>
      <c r="AC114" s="46"/>
      <c r="AD114" s="47"/>
      <c r="AE114" s="48"/>
      <c r="AF114" s="49"/>
      <c r="AG114" s="50"/>
      <c r="AH114" s="51">
        <v>2</v>
      </c>
      <c r="AI114" s="51"/>
      <c r="AJ114" s="51"/>
      <c r="AK114" s="52"/>
      <c r="AL114" s="52">
        <v>1</v>
      </c>
      <c r="AM114" s="52"/>
      <c r="AN114" s="53"/>
      <c r="AO114" s="54"/>
      <c r="AP114" s="54"/>
      <c r="AQ114" s="55"/>
      <c r="AR114" s="55"/>
      <c r="AS114" s="55"/>
      <c r="AT114" s="55"/>
      <c r="AU114" s="56"/>
      <c r="AV114" s="56"/>
      <c r="AW114" s="57"/>
      <c r="AX114" s="57"/>
      <c r="AY114" s="57"/>
      <c r="AZ114" s="57"/>
      <c r="BA114" s="58"/>
      <c r="BB114" s="58"/>
      <c r="BC114" s="58"/>
      <c r="BD114" s="59"/>
      <c r="BE114" s="59"/>
      <c r="BF114" s="59"/>
      <c r="BG114" s="59"/>
      <c r="BH114" s="59"/>
      <c r="BI114" s="59"/>
      <c r="BK114" s="298">
        <v>3</v>
      </c>
      <c r="BL114" s="33">
        <v>3</v>
      </c>
      <c r="BM114" s="127">
        <v>8</v>
      </c>
      <c r="BN114" s="36">
        <v>5</v>
      </c>
      <c r="BO114" s="60"/>
      <c r="BP114" s="60"/>
      <c r="BQ114" s="60"/>
      <c r="BR114" s="110">
        <v>3</v>
      </c>
      <c r="BS114" s="110">
        <v>3</v>
      </c>
      <c r="BT114" s="61">
        <v>5</v>
      </c>
      <c r="BU114" s="61">
        <v>4</v>
      </c>
      <c r="BV114" s="61"/>
      <c r="BW114" s="61"/>
      <c r="BX114" s="60"/>
      <c r="CB114" s="62"/>
      <c r="CC114" s="62"/>
      <c r="CD114" s="63"/>
      <c r="CF114" s="63"/>
      <c r="CH114" s="63"/>
      <c r="CJ114" s="63"/>
      <c r="CL114" s="63"/>
      <c r="CQ114" s="33"/>
    </row>
    <row r="115" spans="3:95" x14ac:dyDescent="0.25">
      <c r="C115" s="1" t="s">
        <v>212</v>
      </c>
      <c r="D115" s="35">
        <v>42932.653657407405</v>
      </c>
      <c r="E115" s="1">
        <v>110</v>
      </c>
      <c r="F115" t="s">
        <v>182</v>
      </c>
      <c r="G115">
        <v>74.500749999999996</v>
      </c>
      <c r="H115">
        <v>29.998000000000001</v>
      </c>
      <c r="I115">
        <v>359.58</v>
      </c>
      <c r="J115" s="37">
        <v>1.7788930000000001</v>
      </c>
      <c r="K115" s="38">
        <v>294.68247000000002</v>
      </c>
      <c r="L115" s="39">
        <v>6.0217E-2</v>
      </c>
      <c r="M115" s="40">
        <v>35.002780999999999</v>
      </c>
      <c r="N115" s="41">
        <v>0.12</v>
      </c>
      <c r="O115" s="36">
        <v>1</v>
      </c>
      <c r="P115" s="36">
        <v>1</v>
      </c>
      <c r="Q115" s="353">
        <f t="shared" si="2"/>
        <v>2</v>
      </c>
      <c r="R115" s="63">
        <f t="shared" si="5"/>
        <v>36</v>
      </c>
      <c r="S115" s="109"/>
      <c r="T115" s="43"/>
      <c r="U115" s="43"/>
      <c r="V115" s="43"/>
      <c r="W115" s="43"/>
      <c r="X115" s="43"/>
      <c r="Y115" s="43"/>
      <c r="Z115" s="44"/>
      <c r="AA115" s="44"/>
      <c r="AB115" s="45"/>
      <c r="AC115" s="46"/>
      <c r="AD115" s="47"/>
      <c r="AE115" s="48"/>
      <c r="AF115" s="49"/>
      <c r="AG115" s="50"/>
      <c r="AH115" s="51">
        <v>2</v>
      </c>
      <c r="AI115" s="51"/>
      <c r="AJ115" s="51"/>
      <c r="AK115" s="52"/>
      <c r="AL115" s="52">
        <v>3</v>
      </c>
      <c r="AM115" s="52"/>
      <c r="AN115" s="53"/>
      <c r="AO115" s="54"/>
      <c r="AP115" s="54"/>
      <c r="AQ115" s="55"/>
      <c r="AR115" s="55"/>
      <c r="AS115" s="55"/>
      <c r="AT115" s="55"/>
      <c r="AU115" s="56"/>
      <c r="AV115" s="56"/>
      <c r="AW115" s="57"/>
      <c r="AX115" s="57"/>
      <c r="AY115" s="57"/>
      <c r="AZ115" s="57"/>
      <c r="BA115" s="58"/>
      <c r="BB115" s="58"/>
      <c r="BC115" s="58"/>
      <c r="BD115" s="59"/>
      <c r="BE115" s="59"/>
      <c r="BF115" s="59"/>
      <c r="BG115" s="59"/>
      <c r="BH115" s="59"/>
      <c r="BI115" s="59"/>
      <c r="BK115" s="298">
        <v>2</v>
      </c>
      <c r="BL115" s="33">
        <v>3</v>
      </c>
      <c r="BM115" s="127">
        <v>5</v>
      </c>
      <c r="BN115" s="36">
        <v>5</v>
      </c>
      <c r="BO115" s="60"/>
      <c r="BP115" s="60"/>
      <c r="BQ115" s="60"/>
      <c r="BR115" s="110">
        <v>2</v>
      </c>
      <c r="BS115" s="110">
        <v>3</v>
      </c>
      <c r="BT115" s="61">
        <v>4</v>
      </c>
      <c r="BU115" s="61">
        <v>4</v>
      </c>
      <c r="BV115" s="61"/>
      <c r="BW115" s="61"/>
      <c r="BX115" s="60"/>
      <c r="CB115" s="62"/>
      <c r="CC115" s="62"/>
      <c r="CD115" s="63"/>
      <c r="CF115" s="63"/>
      <c r="CH115" s="63"/>
      <c r="CJ115" s="63"/>
      <c r="CL115" s="63"/>
      <c r="CQ115" s="33"/>
    </row>
    <row r="116" spans="3:95" x14ac:dyDescent="0.25">
      <c r="C116" s="1" t="s">
        <v>213</v>
      </c>
      <c r="D116" s="35">
        <v>42932.65488425926</v>
      </c>
      <c r="E116" s="1">
        <v>110</v>
      </c>
      <c r="F116" t="s">
        <v>182</v>
      </c>
      <c r="G116">
        <v>74.500780000000006</v>
      </c>
      <c r="H116">
        <v>29.997920000000001</v>
      </c>
      <c r="I116">
        <v>359.83</v>
      </c>
      <c r="J116" s="37">
        <v>1.7788930000000001</v>
      </c>
      <c r="K116" s="38">
        <v>294.68247000000002</v>
      </c>
      <c r="L116" s="39">
        <v>6.0217E-2</v>
      </c>
      <c r="M116" s="40">
        <v>35.002780999999999</v>
      </c>
      <c r="N116" s="41">
        <v>0.12</v>
      </c>
      <c r="O116" s="36">
        <v>1</v>
      </c>
      <c r="P116" s="36">
        <v>1</v>
      </c>
      <c r="Q116" s="353">
        <f t="shared" si="2"/>
        <v>3</v>
      </c>
      <c r="R116" s="63">
        <f t="shared" si="5"/>
        <v>28.8</v>
      </c>
      <c r="S116" s="109"/>
      <c r="T116" s="43"/>
      <c r="U116" s="43"/>
      <c r="V116" s="43"/>
      <c r="W116" s="43"/>
      <c r="X116" s="43"/>
      <c r="Y116" s="43"/>
      <c r="Z116" s="44"/>
      <c r="AA116" s="44"/>
      <c r="AB116" s="45"/>
      <c r="AC116" s="46"/>
      <c r="AD116" s="47"/>
      <c r="AE116" s="48"/>
      <c r="AF116" s="49"/>
      <c r="AG116" s="50"/>
      <c r="AH116" s="51">
        <v>1</v>
      </c>
      <c r="AI116" s="51"/>
      <c r="AJ116" s="51"/>
      <c r="AK116" s="52"/>
      <c r="AL116" s="52">
        <v>1</v>
      </c>
      <c r="AM116" s="52"/>
      <c r="AN116" s="53"/>
      <c r="AO116" s="54"/>
      <c r="AP116" s="54"/>
      <c r="AQ116" s="55"/>
      <c r="AR116" s="55"/>
      <c r="AS116" s="55"/>
      <c r="AT116" s="55"/>
      <c r="AU116" s="56"/>
      <c r="AV116" s="56"/>
      <c r="AW116" s="57"/>
      <c r="AX116" s="57"/>
      <c r="AY116" s="57"/>
      <c r="AZ116" s="57"/>
      <c r="BA116" s="58"/>
      <c r="BB116" s="58"/>
      <c r="BC116" s="58"/>
      <c r="BD116" s="59"/>
      <c r="BE116" s="59"/>
      <c r="BF116" s="59"/>
      <c r="BG116" s="59"/>
      <c r="BH116" s="59">
        <v>2</v>
      </c>
      <c r="BI116" s="59"/>
      <c r="BK116" s="298">
        <v>3</v>
      </c>
      <c r="BL116" s="33">
        <v>6</v>
      </c>
      <c r="BM116" s="127">
        <v>5</v>
      </c>
      <c r="BN116" s="36">
        <v>7</v>
      </c>
      <c r="BO116" s="60"/>
      <c r="BP116" s="60"/>
      <c r="BQ116" s="60"/>
      <c r="BR116" s="110">
        <v>3</v>
      </c>
      <c r="BS116" s="110">
        <v>5</v>
      </c>
      <c r="BT116" s="61">
        <v>4</v>
      </c>
      <c r="BU116" s="61">
        <v>4</v>
      </c>
      <c r="BV116" s="61"/>
      <c r="BW116" s="61"/>
      <c r="BX116" s="60"/>
      <c r="CB116" s="62"/>
      <c r="CC116" s="62"/>
      <c r="CD116" s="63"/>
      <c r="CF116" s="63"/>
      <c r="CH116" s="63"/>
      <c r="CJ116" s="63"/>
      <c r="CL116" s="63"/>
      <c r="CQ116" s="33"/>
    </row>
    <row r="117" spans="3:95" x14ac:dyDescent="0.25">
      <c r="C117" s="1" t="s">
        <v>214</v>
      </c>
      <c r="D117" s="35">
        <v>42932.656284722223</v>
      </c>
      <c r="E117" s="1">
        <v>110</v>
      </c>
      <c r="F117" t="s">
        <v>182</v>
      </c>
      <c r="G117">
        <v>74.500829999999993</v>
      </c>
      <c r="H117">
        <v>29.997879999999999</v>
      </c>
      <c r="I117">
        <v>359.78</v>
      </c>
      <c r="J117" s="37">
        <v>1.7788930000000001</v>
      </c>
      <c r="K117" s="38">
        <v>294.68247000000002</v>
      </c>
      <c r="L117" s="39">
        <v>6.0217E-2</v>
      </c>
      <c r="M117" s="40">
        <v>35.002780999999999</v>
      </c>
      <c r="N117" s="41">
        <v>0.12</v>
      </c>
      <c r="O117" s="36">
        <v>1</v>
      </c>
      <c r="P117" s="36">
        <v>1</v>
      </c>
      <c r="Q117" s="353">
        <f t="shared" si="2"/>
        <v>5</v>
      </c>
      <c r="R117" s="63">
        <f t="shared" si="5"/>
        <v>36</v>
      </c>
      <c r="S117" s="109"/>
      <c r="T117" s="43"/>
      <c r="U117" s="43"/>
      <c r="V117" s="43"/>
      <c r="W117" s="43"/>
      <c r="X117" s="43"/>
      <c r="Y117" s="43"/>
      <c r="Z117" s="44">
        <v>1</v>
      </c>
      <c r="AA117" s="44"/>
      <c r="AB117" s="45">
        <v>1</v>
      </c>
      <c r="AC117" s="46"/>
      <c r="AD117" s="47"/>
      <c r="AE117" s="48"/>
      <c r="AF117" s="49"/>
      <c r="AG117" s="50"/>
      <c r="AH117" s="51"/>
      <c r="AI117" s="51"/>
      <c r="AJ117" s="51"/>
      <c r="AK117" s="52"/>
      <c r="AL117" s="52">
        <v>1</v>
      </c>
      <c r="AM117" s="52"/>
      <c r="AN117" s="53"/>
      <c r="AO117" s="54"/>
      <c r="AP117" s="54"/>
      <c r="AQ117" s="55"/>
      <c r="AR117" s="55"/>
      <c r="AS117" s="55"/>
      <c r="AT117" s="55"/>
      <c r="AU117" s="56"/>
      <c r="AV117" s="56"/>
      <c r="AW117" s="57">
        <v>1</v>
      </c>
      <c r="AX117" s="57"/>
      <c r="AY117" s="57"/>
      <c r="AZ117" s="57"/>
      <c r="BA117" s="58"/>
      <c r="BB117" s="58"/>
      <c r="BC117" s="58"/>
      <c r="BD117" s="59"/>
      <c r="BE117" s="59"/>
      <c r="BF117" s="59"/>
      <c r="BG117" s="59"/>
      <c r="BH117" s="59">
        <v>1</v>
      </c>
      <c r="BI117" s="59"/>
      <c r="BK117" s="298">
        <v>4</v>
      </c>
      <c r="BL117" s="33">
        <v>6</v>
      </c>
      <c r="BM117" s="127">
        <v>7</v>
      </c>
      <c r="BN117" s="36">
        <v>9</v>
      </c>
      <c r="BO117" s="60"/>
      <c r="BP117" s="60"/>
      <c r="BQ117" s="60"/>
      <c r="BR117" s="110">
        <v>4</v>
      </c>
      <c r="BS117" s="110">
        <v>4</v>
      </c>
      <c r="BT117" s="61">
        <v>5</v>
      </c>
      <c r="BU117" s="61">
        <v>7</v>
      </c>
      <c r="BV117" s="61"/>
      <c r="BW117" s="61"/>
      <c r="BX117" s="60"/>
      <c r="CB117" s="62"/>
      <c r="CC117" s="62"/>
      <c r="CD117" s="63"/>
      <c r="CF117" s="63"/>
      <c r="CH117" s="63"/>
      <c r="CJ117" s="63"/>
      <c r="CL117" s="63"/>
      <c r="CQ117" s="33"/>
    </row>
    <row r="118" spans="3:95" x14ac:dyDescent="0.25">
      <c r="C118" s="1" t="s">
        <v>215</v>
      </c>
      <c r="D118" s="35">
        <v>42932.657546296294</v>
      </c>
      <c r="E118" s="1">
        <v>110</v>
      </c>
      <c r="F118" t="s">
        <v>182</v>
      </c>
      <c r="G118">
        <v>74.500839999999997</v>
      </c>
      <c r="H118">
        <v>29.997800000000002</v>
      </c>
      <c r="I118">
        <v>360.18</v>
      </c>
      <c r="J118" s="37">
        <v>1.7788930000000001</v>
      </c>
      <c r="K118" s="38">
        <v>294.68247000000002</v>
      </c>
      <c r="L118" s="39">
        <v>6.0217E-2</v>
      </c>
      <c r="M118" s="40">
        <v>35.002780999999999</v>
      </c>
      <c r="N118" s="41">
        <v>0.12</v>
      </c>
      <c r="O118" s="36">
        <v>1</v>
      </c>
      <c r="P118" s="36">
        <v>1</v>
      </c>
      <c r="Q118" s="353">
        <f t="shared" si="2"/>
        <v>4</v>
      </c>
      <c r="R118" s="63">
        <f t="shared" si="5"/>
        <v>28.8</v>
      </c>
      <c r="S118" s="109"/>
      <c r="T118" s="43"/>
      <c r="U118" s="43">
        <v>1</v>
      </c>
      <c r="V118" s="43"/>
      <c r="W118" s="43"/>
      <c r="X118" s="43"/>
      <c r="Y118" s="43"/>
      <c r="Z118" s="44"/>
      <c r="AA118" s="44"/>
      <c r="AB118" s="45"/>
      <c r="AC118" s="46"/>
      <c r="AD118" s="47"/>
      <c r="AE118" s="48"/>
      <c r="AF118" s="49"/>
      <c r="AG118" s="50"/>
      <c r="AH118" s="51"/>
      <c r="AI118" s="51"/>
      <c r="AJ118" s="51"/>
      <c r="AK118" s="52"/>
      <c r="AL118" s="52">
        <v>1</v>
      </c>
      <c r="AM118" s="52"/>
      <c r="AN118" s="53"/>
      <c r="AO118" s="54"/>
      <c r="AP118" s="54"/>
      <c r="AQ118" s="55">
        <v>1</v>
      </c>
      <c r="AR118" s="55"/>
      <c r="AS118" s="55"/>
      <c r="AT118" s="55"/>
      <c r="AU118" s="56"/>
      <c r="AV118" s="56"/>
      <c r="AW118" s="57"/>
      <c r="AX118" s="57"/>
      <c r="AY118" s="57"/>
      <c r="AZ118" s="57"/>
      <c r="BA118" s="58"/>
      <c r="BB118" s="58"/>
      <c r="BC118" s="58"/>
      <c r="BD118" s="59">
        <v>1</v>
      </c>
      <c r="BE118" s="59"/>
      <c r="BF118" s="59"/>
      <c r="BG118" s="59"/>
      <c r="BH118" s="59"/>
      <c r="BI118" s="59"/>
      <c r="BK118" s="298">
        <v>4</v>
      </c>
      <c r="BL118" s="33">
        <v>5</v>
      </c>
      <c r="BM118" s="127">
        <v>9</v>
      </c>
      <c r="BN118" s="36">
        <v>10</v>
      </c>
      <c r="BO118" s="60"/>
      <c r="BP118" s="60"/>
      <c r="BQ118" s="60"/>
      <c r="BR118" s="110">
        <v>4</v>
      </c>
      <c r="BS118" s="110">
        <v>4</v>
      </c>
      <c r="BT118" s="61">
        <v>7</v>
      </c>
      <c r="BU118" s="61">
        <v>7</v>
      </c>
      <c r="BV118" s="61"/>
      <c r="BW118" s="61"/>
      <c r="BX118" s="60"/>
      <c r="CB118" s="62"/>
      <c r="CC118" s="62"/>
      <c r="CD118" s="63"/>
      <c r="CF118" s="63"/>
      <c r="CH118" s="63"/>
      <c r="CJ118" s="63"/>
      <c r="CL118" s="63"/>
      <c r="CQ118" s="33"/>
    </row>
    <row r="119" spans="3:95" x14ac:dyDescent="0.25">
      <c r="C119" s="1" t="s">
        <v>216</v>
      </c>
      <c r="D119" s="35">
        <v>42932.658865740741</v>
      </c>
      <c r="E119" s="1">
        <v>110</v>
      </c>
      <c r="F119" t="s">
        <v>182</v>
      </c>
      <c r="G119">
        <v>74.500870000000006</v>
      </c>
      <c r="H119">
        <v>29.997540000000001</v>
      </c>
      <c r="I119">
        <v>360.28</v>
      </c>
      <c r="J119" s="37">
        <v>1.7788930000000001</v>
      </c>
      <c r="K119" s="38">
        <v>294.68247000000002</v>
      </c>
      <c r="L119" s="39">
        <v>6.0217E-2</v>
      </c>
      <c r="M119" s="40">
        <v>35.002780999999999</v>
      </c>
      <c r="N119" s="41">
        <v>0.12</v>
      </c>
      <c r="O119" s="36">
        <v>1</v>
      </c>
      <c r="P119" s="36">
        <v>1</v>
      </c>
      <c r="Q119" s="353">
        <f t="shared" si="2"/>
        <v>3</v>
      </c>
      <c r="R119" s="63">
        <f t="shared" si="5"/>
        <v>36</v>
      </c>
      <c r="S119" s="109"/>
      <c r="T119" s="43"/>
      <c r="U119" s="43"/>
      <c r="V119" s="43"/>
      <c r="W119" s="43"/>
      <c r="X119" s="43"/>
      <c r="Y119" s="43"/>
      <c r="Z119" s="44"/>
      <c r="AA119" s="44"/>
      <c r="AB119" s="45"/>
      <c r="AC119" s="46"/>
      <c r="AD119" s="47"/>
      <c r="AE119" s="48"/>
      <c r="AF119" s="49"/>
      <c r="AG119" s="50"/>
      <c r="AH119" s="51"/>
      <c r="AI119" s="51"/>
      <c r="AJ119" s="51"/>
      <c r="AK119" s="52"/>
      <c r="AL119" s="52">
        <v>2</v>
      </c>
      <c r="AM119" s="52"/>
      <c r="AN119" s="53"/>
      <c r="AO119" s="54"/>
      <c r="AP119" s="54"/>
      <c r="AQ119" s="55">
        <v>1</v>
      </c>
      <c r="AR119" s="55"/>
      <c r="AS119" s="55"/>
      <c r="AT119" s="55"/>
      <c r="AU119" s="56"/>
      <c r="AV119" s="56"/>
      <c r="AW119" s="57"/>
      <c r="AX119" s="57"/>
      <c r="AY119" s="57"/>
      <c r="AZ119" s="57"/>
      <c r="BA119" s="58"/>
      <c r="BB119" s="58"/>
      <c r="BC119" s="58"/>
      <c r="BD119" s="59"/>
      <c r="BE119" s="59">
        <v>2</v>
      </c>
      <c r="BF119" s="59"/>
      <c r="BG119" s="59"/>
      <c r="BH119" s="59"/>
      <c r="BI119" s="59"/>
      <c r="BK119" s="298">
        <v>3</v>
      </c>
      <c r="BL119" s="33">
        <v>5</v>
      </c>
      <c r="BM119" s="127">
        <v>10</v>
      </c>
      <c r="BN119" s="36"/>
      <c r="BO119" s="60"/>
      <c r="BP119" s="60"/>
      <c r="BQ119" s="60"/>
      <c r="BR119" s="110">
        <v>3</v>
      </c>
      <c r="BS119" s="110">
        <v>5</v>
      </c>
      <c r="BT119" s="61">
        <v>7</v>
      </c>
      <c r="BU119" s="61"/>
      <c r="BV119" s="61"/>
      <c r="BW119" s="61"/>
      <c r="BX119" s="60"/>
      <c r="CB119" s="62"/>
      <c r="CC119" s="62"/>
      <c r="CD119" s="63"/>
      <c r="CF119" s="63"/>
      <c r="CH119" s="63"/>
      <c r="CJ119" s="63"/>
      <c r="CL119" s="63"/>
      <c r="CQ119" s="33"/>
    </row>
    <row r="120" spans="3:95" x14ac:dyDescent="0.25">
      <c r="C120" s="1" t="s">
        <v>217</v>
      </c>
      <c r="D120" s="35">
        <v>42932.660243055558</v>
      </c>
      <c r="E120" s="1">
        <v>110</v>
      </c>
      <c r="F120" t="s">
        <v>182</v>
      </c>
      <c r="G120">
        <v>74.500910000000005</v>
      </c>
      <c r="H120">
        <v>29.99757</v>
      </c>
      <c r="I120">
        <v>360.39</v>
      </c>
      <c r="J120" s="37">
        <v>1.7788930000000001</v>
      </c>
      <c r="K120" s="38">
        <v>294.68247000000002</v>
      </c>
      <c r="L120" s="39">
        <v>6.0217E-2</v>
      </c>
      <c r="M120" s="40">
        <v>35.002780999999999</v>
      </c>
      <c r="N120" s="41">
        <v>0.12</v>
      </c>
      <c r="O120" s="36">
        <v>1</v>
      </c>
      <c r="P120" s="36">
        <v>1</v>
      </c>
      <c r="Q120" s="353">
        <f t="shared" si="2"/>
        <v>3</v>
      </c>
      <c r="R120" s="63">
        <f t="shared" si="5"/>
        <v>43.2</v>
      </c>
      <c r="S120" s="109"/>
      <c r="T120" s="43"/>
      <c r="U120" s="43"/>
      <c r="V120" s="43"/>
      <c r="W120" s="43"/>
      <c r="X120" s="43"/>
      <c r="Y120" s="43"/>
      <c r="Z120" s="44">
        <v>1</v>
      </c>
      <c r="AA120" s="44"/>
      <c r="AB120" s="45"/>
      <c r="AC120" s="46"/>
      <c r="AD120" s="47"/>
      <c r="AE120" s="48"/>
      <c r="AF120" s="49"/>
      <c r="AG120" s="50"/>
      <c r="AH120" s="51"/>
      <c r="AI120" s="51"/>
      <c r="AJ120" s="51"/>
      <c r="AK120" s="52"/>
      <c r="AL120" s="52"/>
      <c r="AM120" s="52"/>
      <c r="AN120" s="53"/>
      <c r="AO120" s="54"/>
      <c r="AP120" s="54"/>
      <c r="AQ120" s="55">
        <v>1</v>
      </c>
      <c r="AR120" s="55"/>
      <c r="AS120" s="55"/>
      <c r="AT120" s="55"/>
      <c r="AU120" s="56"/>
      <c r="AV120" s="56"/>
      <c r="AW120" s="57"/>
      <c r="AX120" s="57"/>
      <c r="AY120" s="57"/>
      <c r="AZ120" s="57"/>
      <c r="BA120" s="58"/>
      <c r="BB120" s="58"/>
      <c r="BC120" s="58"/>
      <c r="BD120" s="59"/>
      <c r="BE120" s="59"/>
      <c r="BF120" s="59"/>
      <c r="BG120" s="59"/>
      <c r="BH120" s="59"/>
      <c r="BI120" s="59"/>
      <c r="BJ120">
        <v>4</v>
      </c>
      <c r="BK120" s="298">
        <v>3</v>
      </c>
      <c r="BL120" s="33">
        <v>5</v>
      </c>
      <c r="BM120" s="127">
        <v>10</v>
      </c>
      <c r="BN120" s="60"/>
      <c r="BO120" s="60"/>
      <c r="BP120" s="60"/>
      <c r="BQ120" s="60"/>
      <c r="BR120" s="110">
        <v>3</v>
      </c>
      <c r="BS120" s="110">
        <v>5</v>
      </c>
      <c r="BT120" s="61">
        <v>7</v>
      </c>
      <c r="BU120" s="61"/>
      <c r="BV120" s="61"/>
      <c r="BW120" s="61"/>
      <c r="BX120" s="60"/>
      <c r="CB120" s="62"/>
      <c r="CC120" s="62"/>
      <c r="CD120" s="63"/>
      <c r="CF120" s="63"/>
      <c r="CH120" s="63"/>
      <c r="CJ120" s="63"/>
      <c r="CL120" s="63"/>
      <c r="CQ120" s="33"/>
    </row>
    <row r="121" spans="3:95" x14ac:dyDescent="0.25">
      <c r="C121" s="1" t="s">
        <v>218</v>
      </c>
      <c r="D121" s="35">
        <v>42932.661354166667</v>
      </c>
      <c r="E121" s="1">
        <v>110</v>
      </c>
      <c r="F121" t="s">
        <v>182</v>
      </c>
      <c r="G121">
        <v>74.500929999999997</v>
      </c>
      <c r="H121">
        <v>29.997409999999999</v>
      </c>
      <c r="I121">
        <v>359.95</v>
      </c>
      <c r="J121" s="37">
        <v>1.7788930000000001</v>
      </c>
      <c r="K121" s="38">
        <v>294.68247000000002</v>
      </c>
      <c r="L121" s="39">
        <v>6.0217E-2</v>
      </c>
      <c r="M121" s="40">
        <v>35.002780999999999</v>
      </c>
      <c r="N121" s="41">
        <v>0.12</v>
      </c>
      <c r="O121" s="36">
        <v>1</v>
      </c>
      <c r="P121" s="36">
        <v>1</v>
      </c>
      <c r="Q121" s="353">
        <f t="shared" si="2"/>
        <v>2</v>
      </c>
      <c r="R121" s="63">
        <f t="shared" si="5"/>
        <v>21.6</v>
      </c>
      <c r="S121" s="109"/>
      <c r="T121" s="43"/>
      <c r="U121" s="43"/>
      <c r="V121" s="43"/>
      <c r="W121" s="43"/>
      <c r="X121" s="43"/>
      <c r="Y121" s="43"/>
      <c r="Z121" s="44"/>
      <c r="AA121" s="44"/>
      <c r="AB121" s="45"/>
      <c r="AC121" s="46"/>
      <c r="AD121" s="47"/>
      <c r="AE121" s="48"/>
      <c r="AF121" s="49"/>
      <c r="AG121" s="50"/>
      <c r="AH121" s="51">
        <v>1</v>
      </c>
      <c r="AI121" s="51"/>
      <c r="AJ121" s="51"/>
      <c r="AK121" s="52"/>
      <c r="AL121" s="52">
        <v>2</v>
      </c>
      <c r="AM121" s="52"/>
      <c r="AN121" s="53"/>
      <c r="AO121" s="54"/>
      <c r="AP121" s="54"/>
      <c r="AQ121" s="55"/>
      <c r="AR121" s="55"/>
      <c r="AS121" s="55"/>
      <c r="AT121" s="55"/>
      <c r="AU121" s="56"/>
      <c r="AV121" s="56"/>
      <c r="AW121" s="57"/>
      <c r="AX121" s="57"/>
      <c r="AY121" s="57"/>
      <c r="AZ121" s="57"/>
      <c r="BA121" s="58"/>
      <c r="BB121" s="58"/>
      <c r="BC121" s="58"/>
      <c r="BD121" s="59"/>
      <c r="BE121" s="59"/>
      <c r="BF121" s="59"/>
      <c r="BG121" s="59"/>
      <c r="BH121" s="59"/>
      <c r="BI121" s="59"/>
      <c r="BK121" s="298">
        <v>2</v>
      </c>
      <c r="BL121" s="33">
        <v>4</v>
      </c>
      <c r="BM121" s="127">
        <v>8</v>
      </c>
      <c r="BN121" s="60"/>
      <c r="BO121" s="60"/>
      <c r="BP121" s="60"/>
      <c r="BQ121" s="60"/>
      <c r="BR121" s="110">
        <v>2</v>
      </c>
      <c r="BS121" s="110">
        <v>4</v>
      </c>
      <c r="BT121" s="61">
        <v>7</v>
      </c>
      <c r="BU121" s="61"/>
      <c r="BV121" s="61"/>
      <c r="BW121" s="61"/>
      <c r="BX121" s="60"/>
      <c r="CB121" s="62"/>
      <c r="CC121" s="62"/>
      <c r="CD121" s="63"/>
      <c r="CF121" s="63"/>
      <c r="CH121" s="63"/>
      <c r="CJ121" s="63"/>
      <c r="CL121" s="63"/>
      <c r="CQ121" s="33"/>
    </row>
    <row r="122" spans="3:95" s="64" customFormat="1" x14ac:dyDescent="0.25">
      <c r="C122" s="83" t="s">
        <v>219</v>
      </c>
      <c r="D122" s="123">
        <v>42932.662627314814</v>
      </c>
      <c r="E122" s="83">
        <v>110</v>
      </c>
      <c r="F122" s="64" t="s">
        <v>182</v>
      </c>
      <c r="G122" s="64">
        <v>74.500979999999998</v>
      </c>
      <c r="H122" s="64">
        <v>29.997250000000001</v>
      </c>
      <c r="I122" s="64">
        <v>360.1</v>
      </c>
      <c r="J122" s="124">
        <v>1.7788930000000001</v>
      </c>
      <c r="K122" s="38">
        <v>294.68247000000002</v>
      </c>
      <c r="L122" s="39">
        <v>6.0217E-2</v>
      </c>
      <c r="M122" s="40">
        <v>35.002780999999999</v>
      </c>
      <c r="N122" s="41">
        <v>0.12</v>
      </c>
      <c r="O122" s="64">
        <v>1</v>
      </c>
      <c r="P122" s="64">
        <v>1</v>
      </c>
      <c r="Q122" s="354">
        <f t="shared" si="2"/>
        <v>4</v>
      </c>
      <c r="R122" s="63">
        <f t="shared" si="5"/>
        <v>93.600000000000009</v>
      </c>
      <c r="S122" s="128"/>
      <c r="T122" s="66"/>
      <c r="U122" s="66"/>
      <c r="V122" s="66"/>
      <c r="W122" s="66"/>
      <c r="X122" s="66"/>
      <c r="Y122" s="66"/>
      <c r="Z122" s="67"/>
      <c r="AA122" s="67">
        <v>1</v>
      </c>
      <c r="AB122" s="67"/>
      <c r="AC122" s="68"/>
      <c r="AD122" s="68"/>
      <c r="AE122" s="69"/>
      <c r="AF122" s="69"/>
      <c r="AG122" s="70"/>
      <c r="AH122" s="71">
        <v>1</v>
      </c>
      <c r="AI122" s="71"/>
      <c r="AJ122" s="71"/>
      <c r="AK122" s="72"/>
      <c r="AL122" s="72">
        <v>10</v>
      </c>
      <c r="AM122" s="72"/>
      <c r="AN122" s="73"/>
      <c r="AO122" s="73"/>
      <c r="AP122" s="73"/>
      <c r="AQ122" s="74"/>
      <c r="AR122" s="74"/>
      <c r="AS122" s="74"/>
      <c r="AT122" s="74"/>
      <c r="AU122" s="75"/>
      <c r="AV122" s="75"/>
      <c r="AW122" s="76"/>
      <c r="AX122" s="76"/>
      <c r="AY122" s="76"/>
      <c r="AZ122" s="76"/>
      <c r="BA122" s="77"/>
      <c r="BB122" s="77"/>
      <c r="BC122" s="77"/>
      <c r="BD122" s="78"/>
      <c r="BE122" s="78"/>
      <c r="BF122" s="78"/>
      <c r="BG122" s="78"/>
      <c r="BH122" s="78">
        <v>1</v>
      </c>
      <c r="BI122" s="78"/>
      <c r="BK122" s="298">
        <v>4</v>
      </c>
      <c r="BL122" s="79">
        <v>4</v>
      </c>
      <c r="BM122" s="129">
        <v>8</v>
      </c>
      <c r="BR122" s="80">
        <v>4</v>
      </c>
      <c r="BS122" s="80">
        <v>4</v>
      </c>
      <c r="BT122" s="80">
        <v>6</v>
      </c>
      <c r="BU122" s="80"/>
      <c r="BV122" s="80"/>
      <c r="BW122" s="80"/>
      <c r="CB122" s="81"/>
      <c r="CC122" s="81"/>
      <c r="CD122" s="82"/>
      <c r="CF122" s="82"/>
      <c r="CH122" s="82"/>
      <c r="CJ122" s="82"/>
      <c r="CL122" s="82"/>
      <c r="CQ122" s="79"/>
    </row>
    <row r="123" spans="3:95" x14ac:dyDescent="0.25">
      <c r="C123" s="34" t="s">
        <v>220</v>
      </c>
      <c r="D123" s="130">
        <v>42932.562638888892</v>
      </c>
      <c r="E123" s="34">
        <v>109</v>
      </c>
      <c r="F123" t="s">
        <v>221</v>
      </c>
      <c r="G123">
        <v>74.498999999999995</v>
      </c>
      <c r="H123">
        <v>30.004899999999999</v>
      </c>
      <c r="I123">
        <v>358.17</v>
      </c>
      <c r="J123" s="37">
        <v>1.7788930000000001</v>
      </c>
      <c r="K123" s="38">
        <v>294.68247000000002</v>
      </c>
      <c r="L123" s="39">
        <v>6.0217E-2</v>
      </c>
      <c r="M123" s="40">
        <v>35.002780999999999</v>
      </c>
      <c r="N123" s="41">
        <v>0.12</v>
      </c>
      <c r="O123" s="36">
        <v>1</v>
      </c>
      <c r="P123" s="36">
        <v>1</v>
      </c>
      <c r="Q123" s="353">
        <f t="shared" si="2"/>
        <v>2</v>
      </c>
      <c r="R123" s="63">
        <f t="shared" si="5"/>
        <v>14.4</v>
      </c>
      <c r="S123" s="109"/>
      <c r="T123" s="43"/>
      <c r="U123" s="43"/>
      <c r="V123" s="43"/>
      <c r="W123" s="43"/>
      <c r="X123" s="43"/>
      <c r="Y123" s="43"/>
      <c r="Z123" s="44"/>
      <c r="AA123" s="44"/>
      <c r="AB123" s="45"/>
      <c r="AC123" s="46"/>
      <c r="AD123" s="47"/>
      <c r="AE123" s="48"/>
      <c r="AF123" s="49"/>
      <c r="AG123" s="50"/>
      <c r="AH123" s="51">
        <v>1</v>
      </c>
      <c r="AI123" s="51"/>
      <c r="AJ123" s="51"/>
      <c r="AK123" s="52"/>
      <c r="AL123" s="52"/>
      <c r="AM123" s="52"/>
      <c r="AN123" s="53"/>
      <c r="AO123" s="54"/>
      <c r="AP123" s="54"/>
      <c r="AQ123" s="55"/>
      <c r="AR123" s="55"/>
      <c r="AS123" s="55"/>
      <c r="AT123" s="55"/>
      <c r="AU123" s="56"/>
      <c r="AV123" s="56"/>
      <c r="AW123" s="57"/>
      <c r="AX123" s="57"/>
      <c r="AY123" s="57"/>
      <c r="AZ123" s="57"/>
      <c r="BA123" s="58"/>
      <c r="BB123" s="58"/>
      <c r="BC123" s="58"/>
      <c r="BD123" s="59"/>
      <c r="BE123" s="59"/>
      <c r="BF123" s="59"/>
      <c r="BG123" s="59"/>
      <c r="BH123" s="59"/>
      <c r="BI123" s="59"/>
      <c r="BJ123">
        <v>1</v>
      </c>
      <c r="BK123" s="298">
        <v>2</v>
      </c>
      <c r="BL123" s="33"/>
      <c r="BM123" s="60"/>
      <c r="BN123" s="60"/>
      <c r="BO123" s="60"/>
      <c r="BP123" s="60"/>
      <c r="BQ123" s="60"/>
      <c r="BR123" s="61"/>
      <c r="BS123" s="61"/>
      <c r="BT123" s="61"/>
      <c r="BU123" s="61"/>
      <c r="BV123" s="61"/>
      <c r="BW123" s="61"/>
      <c r="BX123" s="60"/>
      <c r="CB123" s="62"/>
      <c r="CC123" s="62"/>
      <c r="CD123" s="63"/>
      <c r="CF123" s="63"/>
      <c r="CH123" s="63"/>
      <c r="CJ123" s="63"/>
      <c r="CL123" s="63"/>
      <c r="CQ123" s="33"/>
    </row>
    <row r="124" spans="3:95" x14ac:dyDescent="0.25">
      <c r="C124" s="1" t="s">
        <v>222</v>
      </c>
      <c r="D124" s="35">
        <v>42932.566388888888</v>
      </c>
      <c r="E124" s="1">
        <v>109</v>
      </c>
      <c r="F124" t="s">
        <v>221</v>
      </c>
      <c r="G124">
        <v>74.499049999999997</v>
      </c>
      <c r="H124">
        <v>30.0046</v>
      </c>
      <c r="I124">
        <v>357.97</v>
      </c>
      <c r="J124" s="37">
        <v>1.7788930000000001</v>
      </c>
      <c r="K124" s="38">
        <v>294.68247000000002</v>
      </c>
      <c r="L124" s="39">
        <v>6.0217E-2</v>
      </c>
      <c r="M124" s="40">
        <v>35.002780999999999</v>
      </c>
      <c r="N124" s="41">
        <v>0.12</v>
      </c>
      <c r="O124" s="36">
        <v>1</v>
      </c>
      <c r="P124" s="36">
        <v>1</v>
      </c>
      <c r="Q124" s="353">
        <f t="shared" si="2"/>
        <v>2</v>
      </c>
      <c r="R124" s="63">
        <f t="shared" si="5"/>
        <v>14.4</v>
      </c>
      <c r="S124" s="109"/>
      <c r="T124" s="43"/>
      <c r="U124" s="43"/>
      <c r="V124" s="43"/>
      <c r="W124" s="43"/>
      <c r="X124" s="43"/>
      <c r="Y124" s="43"/>
      <c r="Z124" s="44"/>
      <c r="AA124" s="44"/>
      <c r="AB124" s="45"/>
      <c r="AC124" s="46"/>
      <c r="AD124" s="47"/>
      <c r="AE124" s="48"/>
      <c r="AF124" s="49"/>
      <c r="AG124" s="50"/>
      <c r="AH124" s="51">
        <v>1</v>
      </c>
      <c r="AI124" s="51"/>
      <c r="AJ124" s="51"/>
      <c r="AK124" s="52"/>
      <c r="AL124" s="52"/>
      <c r="AM124" s="52"/>
      <c r="AN124" s="53"/>
      <c r="AO124" s="54"/>
      <c r="AP124" s="54"/>
      <c r="AQ124" s="55"/>
      <c r="AR124" s="55"/>
      <c r="AS124" s="55"/>
      <c r="AT124" s="55"/>
      <c r="AU124" s="56"/>
      <c r="AV124" s="56"/>
      <c r="AW124" s="57">
        <v>1</v>
      </c>
      <c r="AX124" s="57"/>
      <c r="AY124" s="57"/>
      <c r="AZ124" s="57"/>
      <c r="BA124" s="58"/>
      <c r="BB124" s="58"/>
      <c r="BC124" s="58"/>
      <c r="BD124" s="59"/>
      <c r="BE124" s="59"/>
      <c r="BF124" s="59"/>
      <c r="BG124" s="59"/>
      <c r="BH124" s="59"/>
      <c r="BI124" s="59"/>
      <c r="BK124" s="298">
        <v>2</v>
      </c>
      <c r="BL124" s="33"/>
      <c r="BM124" s="60"/>
      <c r="BN124" s="60"/>
      <c r="BO124" s="60"/>
      <c r="BP124" s="60"/>
      <c r="BQ124" s="60"/>
      <c r="BR124" s="61"/>
      <c r="BS124" s="61"/>
      <c r="BT124" s="61"/>
      <c r="BU124" s="61"/>
      <c r="BV124" s="61"/>
      <c r="BW124" s="61"/>
      <c r="BX124" s="60"/>
      <c r="CB124" s="62"/>
      <c r="CC124" s="62"/>
      <c r="CD124" s="63"/>
      <c r="CF124" s="63"/>
      <c r="CH124" s="63"/>
      <c r="CJ124" s="63"/>
      <c r="CL124" s="63"/>
      <c r="CQ124" s="33"/>
    </row>
    <row r="125" spans="3:95" x14ac:dyDescent="0.25">
      <c r="C125" s="1" t="s">
        <v>223</v>
      </c>
      <c r="D125" s="35">
        <v>42932.569988425923</v>
      </c>
      <c r="E125" s="1">
        <v>109</v>
      </c>
      <c r="F125" t="s">
        <v>221</v>
      </c>
      <c r="G125">
        <v>74.499070000000003</v>
      </c>
      <c r="H125">
        <v>30.00442</v>
      </c>
      <c r="I125">
        <v>358.05</v>
      </c>
      <c r="J125" s="37">
        <v>1.7788930000000001</v>
      </c>
      <c r="K125" s="38">
        <v>294.68247000000002</v>
      </c>
      <c r="L125" s="39">
        <v>6.0217E-2</v>
      </c>
      <c r="M125" s="40">
        <v>35.002780999999999</v>
      </c>
      <c r="N125" s="41">
        <v>0.12</v>
      </c>
      <c r="O125" s="36">
        <v>1</v>
      </c>
      <c r="P125" s="36">
        <v>1</v>
      </c>
      <c r="Q125" s="353">
        <f t="shared" si="2"/>
        <v>2</v>
      </c>
      <c r="R125" s="63">
        <f t="shared" si="5"/>
        <v>14.4</v>
      </c>
      <c r="S125" s="109"/>
      <c r="T125" s="43"/>
      <c r="U125" s="43"/>
      <c r="V125" s="43"/>
      <c r="W125" s="43"/>
      <c r="X125" s="43"/>
      <c r="Y125" s="43"/>
      <c r="Z125" s="44"/>
      <c r="AA125" s="44"/>
      <c r="AB125" s="45"/>
      <c r="AC125" s="46"/>
      <c r="AD125" s="47"/>
      <c r="AE125" s="48"/>
      <c r="AF125" s="49"/>
      <c r="AG125" s="50"/>
      <c r="AH125" s="51">
        <v>1</v>
      </c>
      <c r="AI125" s="51"/>
      <c r="AJ125" s="51"/>
      <c r="AK125" s="52"/>
      <c r="AL125" s="52"/>
      <c r="AM125" s="52"/>
      <c r="AN125" s="53"/>
      <c r="AO125" s="54"/>
      <c r="AP125" s="54"/>
      <c r="AQ125" s="55"/>
      <c r="AR125" s="55"/>
      <c r="AS125" s="55"/>
      <c r="AT125" s="55"/>
      <c r="AU125" s="56"/>
      <c r="AV125" s="56"/>
      <c r="AW125" s="57">
        <v>1</v>
      </c>
      <c r="AX125" s="57"/>
      <c r="AY125" s="57"/>
      <c r="AZ125" s="57"/>
      <c r="BA125" s="58"/>
      <c r="BB125" s="58"/>
      <c r="BC125" s="58"/>
      <c r="BD125" s="59"/>
      <c r="BE125" s="59"/>
      <c r="BF125" s="59"/>
      <c r="BG125" s="59"/>
      <c r="BH125" s="59"/>
      <c r="BI125" s="59"/>
      <c r="BK125" s="298">
        <v>2</v>
      </c>
      <c r="BL125" s="33"/>
      <c r="BM125" s="60"/>
      <c r="BN125" s="60"/>
      <c r="BO125" s="60"/>
      <c r="BP125" s="60"/>
      <c r="BQ125" s="60"/>
      <c r="BR125" s="61"/>
      <c r="BS125" s="61"/>
      <c r="BT125" s="61"/>
      <c r="BU125" s="61"/>
      <c r="BV125" s="61"/>
      <c r="BW125" s="61"/>
      <c r="BX125" s="60"/>
      <c r="CB125" s="62"/>
      <c r="CC125" s="62"/>
      <c r="CD125" s="63"/>
      <c r="CF125" s="63"/>
      <c r="CH125" s="63"/>
      <c r="CJ125" s="63"/>
      <c r="CL125" s="63"/>
      <c r="CQ125" s="33"/>
    </row>
    <row r="126" spans="3:95" x14ac:dyDescent="0.25">
      <c r="C126" s="1" t="s">
        <v>224</v>
      </c>
      <c r="D126" s="35">
        <v>42932.570925925924</v>
      </c>
      <c r="E126" s="1">
        <v>109</v>
      </c>
      <c r="F126" t="s">
        <v>221</v>
      </c>
      <c r="G126">
        <v>74.499110000000002</v>
      </c>
      <c r="H126">
        <v>30.004300000000001</v>
      </c>
      <c r="I126">
        <v>357.89</v>
      </c>
      <c r="J126" s="37">
        <v>1.7788930000000001</v>
      </c>
      <c r="K126" s="38">
        <v>294.68247000000002</v>
      </c>
      <c r="L126" s="39">
        <v>6.0217E-2</v>
      </c>
      <c r="M126" s="40">
        <v>35.002780999999999</v>
      </c>
      <c r="N126" s="41">
        <v>0.12</v>
      </c>
      <c r="O126" s="36">
        <v>1</v>
      </c>
      <c r="P126" s="36">
        <v>1</v>
      </c>
      <c r="Q126" s="353">
        <f t="shared" si="2"/>
        <v>3</v>
      </c>
      <c r="R126" s="63">
        <f t="shared" si="5"/>
        <v>28.8</v>
      </c>
      <c r="S126" s="109"/>
      <c r="T126" s="112"/>
      <c r="U126" s="112"/>
      <c r="V126" s="112"/>
      <c r="W126" s="112"/>
      <c r="X126" s="112"/>
      <c r="Y126" s="112"/>
      <c r="Z126" s="45"/>
      <c r="AA126" s="45"/>
      <c r="AB126" s="45"/>
      <c r="AC126" s="47"/>
      <c r="AD126" s="47"/>
      <c r="AE126" s="48"/>
      <c r="AF126" s="48"/>
      <c r="AG126" s="113"/>
      <c r="AH126" s="114"/>
      <c r="AI126" s="114"/>
      <c r="AJ126" s="114"/>
      <c r="AK126" s="115"/>
      <c r="AL126" s="115">
        <v>2</v>
      </c>
      <c r="AM126" s="115"/>
      <c r="AN126" s="53"/>
      <c r="AO126" s="53"/>
      <c r="AP126" s="53"/>
      <c r="AQ126" s="116"/>
      <c r="AR126" s="116"/>
      <c r="AS126" s="116"/>
      <c r="AT126" s="116"/>
      <c r="AU126" s="117"/>
      <c r="AV126" s="117"/>
      <c r="AW126" s="118"/>
      <c r="AX126" s="118"/>
      <c r="AY126" s="118"/>
      <c r="AZ126" s="118"/>
      <c r="BA126" s="119">
        <v>1</v>
      </c>
      <c r="BB126" s="119">
        <v>1</v>
      </c>
      <c r="BC126" s="119"/>
      <c r="BD126" s="120"/>
      <c r="BE126" s="120"/>
      <c r="BF126" s="120"/>
      <c r="BG126" s="120"/>
      <c r="BH126" s="120"/>
      <c r="BI126" s="120"/>
      <c r="BJ126" s="60"/>
      <c r="BK126" s="298">
        <v>2</v>
      </c>
      <c r="BL126" s="33"/>
      <c r="BM126" s="60"/>
      <c r="BN126" s="60"/>
      <c r="BO126" s="60"/>
      <c r="BP126" s="60"/>
      <c r="BQ126" s="60"/>
      <c r="BR126" s="61"/>
      <c r="BS126" s="61"/>
      <c r="BT126" s="61"/>
      <c r="BU126" s="61"/>
      <c r="BV126" s="61"/>
      <c r="BW126" s="61"/>
      <c r="BX126" s="60"/>
      <c r="CB126" s="62"/>
      <c r="CC126" s="62"/>
      <c r="CD126" s="63"/>
      <c r="CF126" s="63"/>
      <c r="CH126" s="63"/>
      <c r="CJ126" s="63"/>
      <c r="CL126" s="63"/>
      <c r="CQ126" s="33"/>
    </row>
    <row r="127" spans="3:95" x14ac:dyDescent="0.25">
      <c r="C127" s="1" t="s">
        <v>225</v>
      </c>
      <c r="D127" s="35">
        <v>42932.573738425926</v>
      </c>
      <c r="E127" s="1">
        <v>109</v>
      </c>
      <c r="F127" t="s">
        <v>221</v>
      </c>
      <c r="G127">
        <v>74.499110000000002</v>
      </c>
      <c r="H127">
        <v>30.004249999999999</v>
      </c>
      <c r="I127">
        <v>357.94</v>
      </c>
      <c r="J127" s="37">
        <v>1.7788930000000001</v>
      </c>
      <c r="K127" s="38">
        <v>294.68247000000002</v>
      </c>
      <c r="L127" s="39">
        <v>6.0217E-2</v>
      </c>
      <c r="M127" s="40">
        <v>35.002780999999999</v>
      </c>
      <c r="N127" s="41">
        <v>0.12</v>
      </c>
      <c r="O127" s="36">
        <v>1</v>
      </c>
      <c r="P127" s="36">
        <v>1</v>
      </c>
      <c r="Q127" s="353">
        <f t="shared" si="2"/>
        <v>2</v>
      </c>
      <c r="R127" s="63">
        <f t="shared" si="5"/>
        <v>14.4</v>
      </c>
      <c r="S127" s="109"/>
      <c r="T127" s="112"/>
      <c r="U127" s="112"/>
      <c r="V127" s="112"/>
      <c r="W127" s="112"/>
      <c r="X127" s="112"/>
      <c r="Y127" s="112"/>
      <c r="Z127" s="45"/>
      <c r="AA127" s="45"/>
      <c r="AB127" s="45"/>
      <c r="AC127" s="47"/>
      <c r="AD127" s="47"/>
      <c r="AE127" s="48"/>
      <c r="AF127" s="48"/>
      <c r="AG127" s="113"/>
      <c r="AH127" s="114">
        <v>1</v>
      </c>
      <c r="AI127" s="114"/>
      <c r="AJ127" s="114"/>
      <c r="AK127" s="115"/>
      <c r="AL127" s="115"/>
      <c r="AM127" s="115"/>
      <c r="AN127" s="53"/>
      <c r="AO127" s="53"/>
      <c r="AP127" s="53"/>
      <c r="AQ127" s="116"/>
      <c r="AR127" s="116"/>
      <c r="AS127" s="116"/>
      <c r="AT127" s="116"/>
      <c r="AU127" s="117"/>
      <c r="AV127" s="117"/>
      <c r="AW127" s="118"/>
      <c r="AX127" s="118"/>
      <c r="AY127" s="118"/>
      <c r="AZ127" s="118"/>
      <c r="BA127" s="119"/>
      <c r="BB127" s="119"/>
      <c r="BC127" s="119"/>
      <c r="BD127" s="120"/>
      <c r="BE127" s="120"/>
      <c r="BF127" s="120"/>
      <c r="BG127" s="120"/>
      <c r="BH127" s="120">
        <v>1</v>
      </c>
      <c r="BI127" s="120"/>
      <c r="BJ127" s="60"/>
      <c r="BK127" s="298">
        <v>2</v>
      </c>
      <c r="BL127" s="33"/>
      <c r="BM127" s="60"/>
      <c r="BN127" s="60"/>
      <c r="BO127" s="60"/>
      <c r="BP127" s="60"/>
      <c r="BQ127" s="60"/>
      <c r="BR127" s="61"/>
      <c r="BS127" s="61"/>
      <c r="BT127" s="61"/>
      <c r="BU127" s="61"/>
      <c r="BV127" s="61"/>
      <c r="BW127" s="61"/>
      <c r="BX127" s="60"/>
      <c r="CB127" s="62"/>
      <c r="CC127" s="62"/>
      <c r="CD127" s="63"/>
      <c r="CF127" s="63"/>
      <c r="CH127" s="63"/>
      <c r="CJ127" s="63"/>
      <c r="CL127" s="63"/>
      <c r="CQ127" s="33"/>
    </row>
    <row r="128" spans="3:95" x14ac:dyDescent="0.25">
      <c r="C128" s="1" t="s">
        <v>226</v>
      </c>
      <c r="D128" s="35">
        <v>42932.57603009259</v>
      </c>
      <c r="E128" s="1">
        <v>109</v>
      </c>
      <c r="F128" t="s">
        <v>221</v>
      </c>
      <c r="G128">
        <v>74.499160000000003</v>
      </c>
      <c r="H128">
        <v>30.004069999999999</v>
      </c>
      <c r="I128">
        <v>358.31</v>
      </c>
      <c r="J128" s="37">
        <v>1.7788930000000001</v>
      </c>
      <c r="K128" s="38">
        <v>294.68247000000002</v>
      </c>
      <c r="L128" s="39">
        <v>6.0217E-2</v>
      </c>
      <c r="M128" s="40">
        <v>35.002780999999999</v>
      </c>
      <c r="N128" s="41">
        <v>0.12</v>
      </c>
      <c r="O128" s="36">
        <v>1</v>
      </c>
      <c r="P128" s="36">
        <v>1</v>
      </c>
      <c r="Q128" s="353">
        <f t="shared" si="2"/>
        <v>4</v>
      </c>
      <c r="R128" s="63">
        <f t="shared" si="5"/>
        <v>50.4</v>
      </c>
      <c r="S128" s="109"/>
      <c r="T128" s="43"/>
      <c r="U128" s="43">
        <v>2</v>
      </c>
      <c r="V128" s="43"/>
      <c r="W128" s="43"/>
      <c r="X128" s="43"/>
      <c r="Y128" s="43"/>
      <c r="Z128" s="44"/>
      <c r="AA128" s="44"/>
      <c r="AB128" s="45"/>
      <c r="AC128" s="46"/>
      <c r="AD128" s="47"/>
      <c r="AE128" s="48"/>
      <c r="AF128" s="48"/>
      <c r="AG128" s="50">
        <v>1</v>
      </c>
      <c r="AH128" s="114">
        <v>1</v>
      </c>
      <c r="AI128" s="114"/>
      <c r="AJ128" s="114"/>
      <c r="AK128" s="52"/>
      <c r="AL128" s="52"/>
      <c r="AM128" s="52"/>
      <c r="AN128" s="53"/>
      <c r="AO128" s="54"/>
      <c r="AP128" s="54"/>
      <c r="AQ128" s="55"/>
      <c r="AR128" s="55"/>
      <c r="AS128" s="55"/>
      <c r="AT128" s="55"/>
      <c r="AU128" s="56"/>
      <c r="AV128" s="56"/>
      <c r="AW128" s="57"/>
      <c r="AX128" s="57"/>
      <c r="AY128" s="57"/>
      <c r="AZ128" s="57"/>
      <c r="BA128" s="58"/>
      <c r="BB128" s="58"/>
      <c r="BC128" s="58"/>
      <c r="BD128" s="59"/>
      <c r="BE128" s="59"/>
      <c r="BF128" s="59"/>
      <c r="BG128" s="59"/>
      <c r="BH128" s="59">
        <v>3</v>
      </c>
      <c r="BI128" s="59"/>
      <c r="BK128" s="298">
        <v>4</v>
      </c>
      <c r="BL128" s="33"/>
      <c r="BM128" s="60"/>
      <c r="BN128" s="60"/>
      <c r="BO128" s="60"/>
      <c r="BP128" s="60"/>
      <c r="BQ128" s="60"/>
      <c r="BR128" s="61"/>
      <c r="BS128" s="61"/>
      <c r="BT128" s="61"/>
      <c r="BU128" s="61"/>
      <c r="BV128" s="61"/>
      <c r="BW128" s="61"/>
      <c r="BX128" s="60"/>
      <c r="CB128" s="62"/>
      <c r="CC128" s="62"/>
      <c r="CD128" s="63"/>
      <c r="CF128" s="63"/>
      <c r="CH128" s="63"/>
      <c r="CJ128" s="63"/>
      <c r="CL128" s="63"/>
      <c r="CQ128" s="33"/>
    </row>
    <row r="129" spans="3:95" x14ac:dyDescent="0.25">
      <c r="C129" s="1" t="s">
        <v>227</v>
      </c>
      <c r="D129" s="35">
        <v>42932.578425925924</v>
      </c>
      <c r="E129" s="1">
        <v>109</v>
      </c>
      <c r="F129" t="s">
        <v>221</v>
      </c>
      <c r="G129">
        <v>74.499049999999997</v>
      </c>
      <c r="H129">
        <v>30.0046</v>
      </c>
      <c r="I129">
        <v>357.97</v>
      </c>
      <c r="J129" s="37">
        <v>1.7788930000000001</v>
      </c>
      <c r="K129" s="38">
        <v>294.68247000000002</v>
      </c>
      <c r="L129" s="39">
        <v>6.0217E-2</v>
      </c>
      <c r="M129" s="40">
        <v>35.002780999999999</v>
      </c>
      <c r="N129" s="41">
        <v>0.12</v>
      </c>
      <c r="O129" s="36">
        <v>1</v>
      </c>
      <c r="P129" s="36">
        <v>1</v>
      </c>
      <c r="Q129" s="353">
        <f t="shared" si="2"/>
        <v>4</v>
      </c>
      <c r="R129" s="63">
        <f t="shared" si="5"/>
        <v>57.6</v>
      </c>
      <c r="S129" s="109"/>
      <c r="T129" s="43"/>
      <c r="U129" s="43">
        <v>3</v>
      </c>
      <c r="V129" s="43"/>
      <c r="W129" s="43"/>
      <c r="X129" s="43"/>
      <c r="Y129" s="43"/>
      <c r="Z129" s="44"/>
      <c r="AA129" s="44"/>
      <c r="AB129" s="45"/>
      <c r="AC129" s="46"/>
      <c r="AD129" s="47"/>
      <c r="AE129" s="48"/>
      <c r="AF129" s="48"/>
      <c r="AG129" s="50"/>
      <c r="AH129" s="114">
        <v>1</v>
      </c>
      <c r="AI129" s="114"/>
      <c r="AJ129" s="114"/>
      <c r="AK129" s="52"/>
      <c r="AL129" s="52">
        <v>2</v>
      </c>
      <c r="AM129" s="52"/>
      <c r="AN129" s="53"/>
      <c r="AO129" s="54"/>
      <c r="AP129" s="54"/>
      <c r="AQ129" s="55"/>
      <c r="AR129" s="55"/>
      <c r="AS129" s="55"/>
      <c r="AT129" s="55"/>
      <c r="AU129" s="56"/>
      <c r="AV129" s="56"/>
      <c r="AW129" s="57"/>
      <c r="AX129" s="57"/>
      <c r="AY129" s="57"/>
      <c r="AZ129" s="57"/>
      <c r="BA129" s="58"/>
      <c r="BB129" s="58"/>
      <c r="BC129" s="58"/>
      <c r="BD129" s="59"/>
      <c r="BE129" s="59"/>
      <c r="BF129" s="59"/>
      <c r="BG129" s="59"/>
      <c r="BH129" s="59">
        <v>2</v>
      </c>
      <c r="BI129" s="59"/>
      <c r="BK129" s="298">
        <v>4</v>
      </c>
      <c r="BL129" s="33"/>
      <c r="BM129" s="60"/>
      <c r="BN129" s="60"/>
      <c r="BO129" s="60"/>
      <c r="BP129" s="60"/>
      <c r="BQ129" s="60"/>
      <c r="BR129" s="61"/>
      <c r="BS129" s="61"/>
      <c r="BT129" s="61"/>
      <c r="BU129" s="61"/>
      <c r="BV129" s="61"/>
      <c r="BW129" s="61"/>
      <c r="BX129" s="60"/>
      <c r="CB129" s="62"/>
      <c r="CC129" s="62"/>
      <c r="CD129" s="63"/>
      <c r="CF129" s="63"/>
      <c r="CH129" s="63"/>
      <c r="CJ129" s="63"/>
      <c r="CL129" s="63"/>
      <c r="CQ129" s="33"/>
    </row>
    <row r="130" spans="3:95" x14ac:dyDescent="0.25">
      <c r="C130" s="1" t="s">
        <v>228</v>
      </c>
      <c r="D130" s="35">
        <v>42932.583252314813</v>
      </c>
      <c r="E130" s="1">
        <v>109</v>
      </c>
      <c r="F130" t="s">
        <v>221</v>
      </c>
      <c r="G130">
        <v>74.499309999999994</v>
      </c>
      <c r="H130">
        <v>30.003520000000002</v>
      </c>
      <c r="I130">
        <v>358.27</v>
      </c>
      <c r="J130" s="37">
        <v>1.7788930000000001</v>
      </c>
      <c r="K130" s="38">
        <v>294.68247000000002</v>
      </c>
      <c r="L130" s="39">
        <v>6.0217E-2</v>
      </c>
      <c r="M130" s="40">
        <v>35.002780999999999</v>
      </c>
      <c r="N130" s="41">
        <v>0.12</v>
      </c>
      <c r="O130" s="36">
        <v>1</v>
      </c>
      <c r="P130" s="36">
        <v>1</v>
      </c>
      <c r="Q130" s="353">
        <f t="shared" si="2"/>
        <v>2</v>
      </c>
      <c r="R130" s="63">
        <f t="shared" si="5"/>
        <v>21.6</v>
      </c>
      <c r="S130" s="109"/>
      <c r="T130" s="43"/>
      <c r="U130" s="43">
        <v>2</v>
      </c>
      <c r="V130" s="43"/>
      <c r="W130" s="43"/>
      <c r="X130" s="43"/>
      <c r="Y130" s="43"/>
      <c r="Z130" s="44"/>
      <c r="AA130" s="44"/>
      <c r="AB130" s="45"/>
      <c r="AC130" s="46"/>
      <c r="AD130" s="47"/>
      <c r="AE130" s="48"/>
      <c r="AF130" s="48"/>
      <c r="AG130" s="50"/>
      <c r="AH130" s="114">
        <v>1</v>
      </c>
      <c r="AI130" s="114"/>
      <c r="AJ130" s="114"/>
      <c r="AK130" s="52"/>
      <c r="AL130" s="52"/>
      <c r="AM130" s="52"/>
      <c r="AN130" s="53"/>
      <c r="AO130" s="54"/>
      <c r="AP130" s="54"/>
      <c r="AQ130" s="55"/>
      <c r="AR130" s="55"/>
      <c r="AS130" s="55"/>
      <c r="AT130" s="55"/>
      <c r="AU130" s="56"/>
      <c r="AV130" s="56"/>
      <c r="AW130" s="57"/>
      <c r="AX130" s="57"/>
      <c r="AY130" s="57"/>
      <c r="AZ130" s="57"/>
      <c r="BA130" s="58"/>
      <c r="BB130" s="58"/>
      <c r="BC130" s="58"/>
      <c r="BD130" s="59"/>
      <c r="BE130" s="59"/>
      <c r="BF130" s="59"/>
      <c r="BG130" s="59"/>
      <c r="BH130" s="59"/>
      <c r="BI130" s="59"/>
      <c r="BK130" s="298">
        <v>2</v>
      </c>
      <c r="BL130" s="33"/>
      <c r="BM130" s="60"/>
      <c r="BN130" s="60"/>
      <c r="BO130" s="60"/>
      <c r="BP130" s="60"/>
      <c r="BQ130" s="60"/>
      <c r="BR130" s="61"/>
      <c r="BS130" s="61"/>
      <c r="BT130" s="61"/>
      <c r="BU130" s="61"/>
      <c r="BV130" s="61"/>
      <c r="BW130" s="61"/>
      <c r="BX130" s="60"/>
      <c r="CB130" s="62"/>
      <c r="CC130" s="62"/>
      <c r="CD130" s="63"/>
      <c r="CF130" s="63"/>
      <c r="CH130" s="63"/>
      <c r="CJ130" s="63"/>
      <c r="CL130" s="63"/>
      <c r="CQ130" s="33"/>
    </row>
    <row r="131" spans="3:95" x14ac:dyDescent="0.25">
      <c r="C131" s="1" t="s">
        <v>229</v>
      </c>
      <c r="D131" s="35">
        <v>42932.583518518521</v>
      </c>
      <c r="E131" s="1">
        <v>109</v>
      </c>
      <c r="F131" t="s">
        <v>221</v>
      </c>
      <c r="G131">
        <v>74.499080000000006</v>
      </c>
      <c r="H131">
        <v>30.00282</v>
      </c>
      <c r="I131">
        <v>358.63</v>
      </c>
      <c r="J131" s="37">
        <v>1.7788930000000001</v>
      </c>
      <c r="K131" s="38">
        <v>294.68247000000002</v>
      </c>
      <c r="L131" s="39">
        <v>6.0217E-2</v>
      </c>
      <c r="M131" s="40">
        <v>35.002780999999999</v>
      </c>
      <c r="N131" s="41">
        <v>0.12</v>
      </c>
      <c r="O131" s="36">
        <v>1</v>
      </c>
      <c r="P131" s="36">
        <v>1</v>
      </c>
      <c r="Q131" s="353">
        <f t="shared" ref="Q131:Q194" si="6">COUNT(S131:BJ131)</f>
        <v>3</v>
      </c>
      <c r="R131" s="63">
        <f t="shared" si="5"/>
        <v>28.8</v>
      </c>
      <c r="S131" s="109"/>
      <c r="T131" s="43"/>
      <c r="U131" s="43">
        <v>2</v>
      </c>
      <c r="V131" s="43"/>
      <c r="W131" s="43"/>
      <c r="X131" s="43"/>
      <c r="Y131" s="43"/>
      <c r="Z131" s="44"/>
      <c r="AA131" s="44"/>
      <c r="AB131" s="45"/>
      <c r="AC131" s="46"/>
      <c r="AD131" s="47"/>
      <c r="AE131" s="48"/>
      <c r="AF131" s="48"/>
      <c r="AG131" s="50"/>
      <c r="AH131" s="114"/>
      <c r="AI131" s="114"/>
      <c r="AJ131" s="114"/>
      <c r="AK131" s="52"/>
      <c r="AL131" s="52"/>
      <c r="AM131" s="52"/>
      <c r="AN131" s="53"/>
      <c r="AO131" s="54"/>
      <c r="AP131" s="54"/>
      <c r="AQ131" s="55"/>
      <c r="AR131" s="55"/>
      <c r="AS131" s="55"/>
      <c r="AT131" s="55"/>
      <c r="AU131" s="56"/>
      <c r="AV131" s="56"/>
      <c r="AW131" s="57">
        <v>1</v>
      </c>
      <c r="AX131" s="57"/>
      <c r="AY131" s="57"/>
      <c r="AZ131" s="57"/>
      <c r="BA131" s="58">
        <v>1</v>
      </c>
      <c r="BB131" s="58"/>
      <c r="BC131" s="58"/>
      <c r="BD131" s="59"/>
      <c r="BE131" s="59"/>
      <c r="BF131" s="59"/>
      <c r="BG131" s="59"/>
      <c r="BH131" s="59"/>
      <c r="BI131" s="59"/>
      <c r="BK131" s="298">
        <v>3</v>
      </c>
      <c r="BL131" s="33"/>
      <c r="BM131" s="60"/>
      <c r="BN131" s="60"/>
      <c r="BO131" s="60"/>
      <c r="BP131" s="60"/>
      <c r="BQ131" s="60"/>
      <c r="BR131" s="61"/>
      <c r="BS131" s="61"/>
      <c r="BT131" s="61"/>
      <c r="BU131" s="61"/>
      <c r="BV131" s="61"/>
      <c r="BW131" s="61"/>
      <c r="BX131" s="60"/>
      <c r="CB131" s="62"/>
      <c r="CC131" s="62"/>
      <c r="CD131" s="63"/>
      <c r="CF131" s="63"/>
      <c r="CH131" s="63"/>
      <c r="CJ131" s="63"/>
      <c r="CL131" s="63"/>
      <c r="CQ131" s="33"/>
    </row>
    <row r="132" spans="3:95" x14ac:dyDescent="0.25">
      <c r="C132" s="1" t="s">
        <v>230</v>
      </c>
      <c r="D132" s="35">
        <v>42932.584988425922</v>
      </c>
      <c r="E132" s="1">
        <v>109</v>
      </c>
      <c r="F132" t="s">
        <v>221</v>
      </c>
      <c r="G132">
        <v>74.499309999999994</v>
      </c>
      <c r="H132">
        <v>30.003499999999999</v>
      </c>
      <c r="I132">
        <v>358.4</v>
      </c>
      <c r="J132" s="37">
        <v>1.7788930000000001</v>
      </c>
      <c r="K132" s="38">
        <v>294.68247000000002</v>
      </c>
      <c r="L132" s="39">
        <v>6.0217E-2</v>
      </c>
      <c r="M132" s="40">
        <v>35.002780999999999</v>
      </c>
      <c r="N132" s="41">
        <v>0.12</v>
      </c>
      <c r="O132" s="36">
        <v>1</v>
      </c>
      <c r="P132" s="36">
        <v>1</v>
      </c>
      <c r="Q132" s="353">
        <f t="shared" si="6"/>
        <v>2</v>
      </c>
      <c r="R132" s="63">
        <f t="shared" si="5"/>
        <v>14.4</v>
      </c>
      <c r="S132" s="109"/>
      <c r="T132" s="43"/>
      <c r="U132" s="43"/>
      <c r="V132" s="43"/>
      <c r="W132" s="43"/>
      <c r="X132" s="43"/>
      <c r="Y132" s="43"/>
      <c r="Z132" s="44"/>
      <c r="AA132" s="44"/>
      <c r="AB132" s="45"/>
      <c r="AC132" s="46"/>
      <c r="AD132" s="47"/>
      <c r="AE132" s="48"/>
      <c r="AF132" s="48"/>
      <c r="AG132" s="50"/>
      <c r="AH132" s="114">
        <v>1</v>
      </c>
      <c r="AI132" s="114"/>
      <c r="AJ132" s="114"/>
      <c r="AK132" s="52"/>
      <c r="AL132" s="52"/>
      <c r="AM132" s="52"/>
      <c r="AN132" s="53"/>
      <c r="AO132" s="54"/>
      <c r="AP132" s="54"/>
      <c r="AQ132" s="55"/>
      <c r="AR132" s="55"/>
      <c r="AS132" s="55"/>
      <c r="AT132" s="55"/>
      <c r="AU132" s="56"/>
      <c r="AV132" s="56"/>
      <c r="AW132" s="57">
        <v>1</v>
      </c>
      <c r="AX132" s="57"/>
      <c r="AY132" s="57"/>
      <c r="AZ132" s="57"/>
      <c r="BA132" s="58"/>
      <c r="BB132" s="58"/>
      <c r="BC132" s="58"/>
      <c r="BD132" s="59"/>
      <c r="BE132" s="59"/>
      <c r="BF132" s="59"/>
      <c r="BG132" s="59"/>
      <c r="BH132" s="59"/>
      <c r="BI132" s="59"/>
      <c r="BK132" s="298">
        <v>2</v>
      </c>
      <c r="BL132" s="33"/>
      <c r="BM132" s="60"/>
      <c r="BN132" s="60"/>
      <c r="BO132" s="60"/>
      <c r="BP132" s="60"/>
      <c r="BQ132" s="60"/>
      <c r="BR132" s="61"/>
      <c r="BS132" s="61"/>
      <c r="BT132" s="61"/>
      <c r="BU132" s="61"/>
      <c r="BV132" s="61"/>
      <c r="BW132" s="61"/>
      <c r="BX132" s="60"/>
      <c r="CB132" s="62"/>
      <c r="CC132" s="62"/>
      <c r="CD132" s="63"/>
      <c r="CF132" s="63"/>
      <c r="CH132" s="63"/>
      <c r="CJ132" s="63"/>
      <c r="CL132" s="63"/>
      <c r="CQ132" s="33"/>
    </row>
    <row r="133" spans="3:95" x14ac:dyDescent="0.25">
      <c r="C133" s="1" t="s">
        <v>231</v>
      </c>
      <c r="D133" s="35">
        <v>42932.586319444446</v>
      </c>
      <c r="E133" s="1">
        <v>109</v>
      </c>
      <c r="F133" t="s">
        <v>221</v>
      </c>
      <c r="G133">
        <v>74.499350000000007</v>
      </c>
      <c r="H133">
        <v>30.003340000000001</v>
      </c>
      <c r="I133">
        <v>358.28</v>
      </c>
      <c r="J133" s="37">
        <v>1.7788930000000001</v>
      </c>
      <c r="K133" s="38">
        <v>294.68247000000002</v>
      </c>
      <c r="L133" s="39">
        <v>6.0217E-2</v>
      </c>
      <c r="M133" s="40">
        <v>35.002780999999999</v>
      </c>
      <c r="N133" s="41">
        <v>0.12</v>
      </c>
      <c r="O133" s="36">
        <v>1</v>
      </c>
      <c r="P133" s="36">
        <v>1</v>
      </c>
      <c r="Q133" s="353">
        <f t="shared" si="6"/>
        <v>2</v>
      </c>
      <c r="R133" s="63">
        <f t="shared" si="5"/>
        <v>14.4</v>
      </c>
      <c r="S133" s="109"/>
      <c r="T133" s="43"/>
      <c r="U133" s="43">
        <v>1</v>
      </c>
      <c r="V133" s="43"/>
      <c r="W133" s="43"/>
      <c r="X133" s="43"/>
      <c r="Y133" s="43"/>
      <c r="Z133" s="44"/>
      <c r="AA133" s="44"/>
      <c r="AB133" s="45"/>
      <c r="AC133" s="46"/>
      <c r="AD133" s="47"/>
      <c r="AE133" s="48"/>
      <c r="AF133" s="48"/>
      <c r="AG133" s="50"/>
      <c r="AH133" s="114">
        <v>1</v>
      </c>
      <c r="AI133" s="114"/>
      <c r="AJ133" s="114"/>
      <c r="AK133" s="52"/>
      <c r="AL133" s="52"/>
      <c r="AM133" s="52"/>
      <c r="AN133" s="53"/>
      <c r="AO133" s="54"/>
      <c r="AP133" s="54"/>
      <c r="AQ133" s="55"/>
      <c r="AR133" s="55"/>
      <c r="AS133" s="55"/>
      <c r="AT133" s="55"/>
      <c r="AU133" s="56"/>
      <c r="AV133" s="56"/>
      <c r="AW133" s="57"/>
      <c r="AX133" s="57"/>
      <c r="AY133" s="57"/>
      <c r="AZ133" s="57"/>
      <c r="BA133" s="58"/>
      <c r="BB133" s="58"/>
      <c r="BC133" s="58"/>
      <c r="BD133" s="59"/>
      <c r="BE133" s="59"/>
      <c r="BF133" s="59"/>
      <c r="BG133" s="59"/>
      <c r="BH133" s="59"/>
      <c r="BI133" s="59"/>
      <c r="BK133" s="298">
        <v>2</v>
      </c>
      <c r="BL133" s="33"/>
      <c r="BM133" s="60"/>
      <c r="BN133" s="60"/>
      <c r="BO133" s="60"/>
      <c r="BP133" s="60"/>
      <c r="BQ133" s="60"/>
      <c r="BR133" s="61"/>
      <c r="BS133" s="61"/>
      <c r="BT133" s="61"/>
      <c r="BU133" s="61"/>
      <c r="BV133" s="61"/>
      <c r="BW133" s="61"/>
      <c r="BX133" s="60"/>
      <c r="CB133" s="62"/>
      <c r="CC133" s="62"/>
      <c r="CD133" s="63"/>
      <c r="CF133" s="63"/>
      <c r="CH133" s="63"/>
      <c r="CJ133" s="63"/>
      <c r="CL133" s="63"/>
      <c r="CQ133" s="33"/>
    </row>
    <row r="134" spans="3:95" x14ac:dyDescent="0.25">
      <c r="C134" s="1" t="s">
        <v>232</v>
      </c>
      <c r="D134" s="35">
        <v>42932.587638888886</v>
      </c>
      <c r="E134" s="1">
        <v>109</v>
      </c>
      <c r="F134" t="s">
        <v>221</v>
      </c>
      <c r="G134">
        <v>74.499350000000007</v>
      </c>
      <c r="H134">
        <v>30.003299999999999</v>
      </c>
      <c r="I134">
        <v>358.72</v>
      </c>
      <c r="J134" s="37">
        <v>1.7788930000000001</v>
      </c>
      <c r="K134" s="38">
        <v>294.68247000000002</v>
      </c>
      <c r="L134" s="39">
        <v>6.0217E-2</v>
      </c>
      <c r="M134" s="40">
        <v>35.002780999999999</v>
      </c>
      <c r="N134" s="41">
        <v>0.12</v>
      </c>
      <c r="O134" s="36">
        <v>1</v>
      </c>
      <c r="P134" s="36">
        <v>1</v>
      </c>
      <c r="Q134" s="353">
        <f t="shared" si="6"/>
        <v>2</v>
      </c>
      <c r="R134" s="63">
        <f t="shared" si="5"/>
        <v>21.6</v>
      </c>
      <c r="S134" s="109"/>
      <c r="T134" s="43"/>
      <c r="U134" s="43"/>
      <c r="V134" s="43"/>
      <c r="W134" s="43"/>
      <c r="X134" s="43"/>
      <c r="Y134" s="43"/>
      <c r="Z134" s="44"/>
      <c r="AA134" s="44"/>
      <c r="AB134" s="45"/>
      <c r="AC134" s="46"/>
      <c r="AD134" s="47"/>
      <c r="AE134" s="48"/>
      <c r="AF134" s="48"/>
      <c r="AG134" s="50"/>
      <c r="AH134" s="114">
        <v>2</v>
      </c>
      <c r="AI134" s="114"/>
      <c r="AJ134" s="114"/>
      <c r="AK134" s="52"/>
      <c r="AL134" s="52">
        <v>1</v>
      </c>
      <c r="AM134" s="52"/>
      <c r="AN134" s="53"/>
      <c r="AO134" s="54"/>
      <c r="AP134" s="54"/>
      <c r="AQ134" s="55"/>
      <c r="AR134" s="55"/>
      <c r="AS134" s="55"/>
      <c r="AT134" s="55"/>
      <c r="AU134" s="56"/>
      <c r="AV134" s="56"/>
      <c r="AW134" s="57"/>
      <c r="AX134" s="57"/>
      <c r="AY134" s="57"/>
      <c r="AZ134" s="57"/>
      <c r="BA134" s="58"/>
      <c r="BB134" s="58"/>
      <c r="BC134" s="58"/>
      <c r="BD134" s="59"/>
      <c r="BE134" s="59"/>
      <c r="BF134" s="59"/>
      <c r="BG134" s="59"/>
      <c r="BH134" s="59"/>
      <c r="BI134" s="59"/>
      <c r="BK134" s="298">
        <v>2</v>
      </c>
      <c r="BL134" s="33"/>
      <c r="BM134" s="60"/>
      <c r="BN134" s="60"/>
      <c r="BO134" s="60"/>
      <c r="BP134" s="60"/>
      <c r="BQ134" s="60"/>
      <c r="BR134" s="61"/>
      <c r="BS134" s="61"/>
      <c r="BT134" s="61"/>
      <c r="BU134" s="61"/>
      <c r="BV134" s="61"/>
      <c r="BW134" s="61"/>
      <c r="BX134" s="60"/>
      <c r="CB134" s="62"/>
      <c r="CC134" s="62"/>
      <c r="CD134" s="63"/>
      <c r="CF134" s="63"/>
      <c r="CH134" s="63"/>
      <c r="CJ134" s="63"/>
      <c r="CL134" s="63"/>
      <c r="CQ134" s="33"/>
    </row>
    <row r="135" spans="3:95" x14ac:dyDescent="0.25">
      <c r="C135" s="1" t="s">
        <v>233</v>
      </c>
      <c r="D135" s="35">
        <v>42932.588831018518</v>
      </c>
      <c r="E135" s="1">
        <v>109</v>
      </c>
      <c r="F135" t="s">
        <v>221</v>
      </c>
      <c r="G135">
        <v>74.499380000000002</v>
      </c>
      <c r="H135">
        <v>30.00319</v>
      </c>
      <c r="I135">
        <v>358.99</v>
      </c>
      <c r="J135" s="37">
        <v>1.7788930000000001</v>
      </c>
      <c r="K135" s="38">
        <v>294.68247000000002</v>
      </c>
      <c r="L135" s="39">
        <v>6.0217E-2</v>
      </c>
      <c r="M135" s="40">
        <v>35.002780999999999</v>
      </c>
      <c r="N135" s="41">
        <v>0.12</v>
      </c>
      <c r="O135" s="36">
        <v>1</v>
      </c>
      <c r="P135" s="36">
        <v>1</v>
      </c>
      <c r="Q135" s="353">
        <f t="shared" si="6"/>
        <v>4</v>
      </c>
      <c r="R135" s="63">
        <f t="shared" si="5"/>
        <v>36</v>
      </c>
      <c r="S135" s="109"/>
      <c r="T135" s="43"/>
      <c r="U135" s="43">
        <v>1</v>
      </c>
      <c r="V135" s="43"/>
      <c r="W135" s="43"/>
      <c r="X135" s="43"/>
      <c r="Y135" s="43"/>
      <c r="Z135" s="44"/>
      <c r="AA135" s="44">
        <v>1</v>
      </c>
      <c r="AB135" s="45"/>
      <c r="AC135" s="46"/>
      <c r="AD135" s="47"/>
      <c r="AE135" s="48"/>
      <c r="AF135" s="48"/>
      <c r="AG135" s="50"/>
      <c r="AH135" s="114"/>
      <c r="AI135" s="114"/>
      <c r="AJ135" s="114"/>
      <c r="AK135" s="52"/>
      <c r="AL135" s="52">
        <v>2</v>
      </c>
      <c r="AM135" s="52"/>
      <c r="AN135" s="53"/>
      <c r="AO135" s="54"/>
      <c r="AP135" s="54"/>
      <c r="AQ135" s="55"/>
      <c r="AR135" s="55"/>
      <c r="AS135" s="55"/>
      <c r="AT135" s="55"/>
      <c r="AU135" s="56"/>
      <c r="AV135" s="56"/>
      <c r="AW135" s="57"/>
      <c r="AX135" s="57"/>
      <c r="AY135" s="57"/>
      <c r="AZ135" s="57"/>
      <c r="BA135" s="58"/>
      <c r="BB135" s="58">
        <v>1</v>
      </c>
      <c r="BC135" s="58"/>
      <c r="BD135" s="59"/>
      <c r="BE135" s="59"/>
      <c r="BF135" s="59"/>
      <c r="BG135" s="59"/>
      <c r="BH135" s="59"/>
      <c r="BI135" s="59"/>
      <c r="BK135" s="298">
        <v>4</v>
      </c>
      <c r="BL135" s="33"/>
      <c r="BM135" s="60"/>
      <c r="BN135" s="60"/>
      <c r="BO135" s="60"/>
      <c r="BP135" s="60"/>
      <c r="BQ135" s="60"/>
      <c r="BR135" s="61"/>
      <c r="BS135" s="61"/>
      <c r="BT135" s="61"/>
      <c r="BU135" s="61"/>
      <c r="BV135" s="61"/>
      <c r="BW135" s="61"/>
      <c r="BX135" s="60"/>
      <c r="CB135" s="62"/>
      <c r="CC135" s="62"/>
      <c r="CD135" s="63"/>
      <c r="CF135" s="63"/>
      <c r="CH135" s="63"/>
      <c r="CJ135" s="63"/>
      <c r="CL135" s="63"/>
      <c r="CQ135" s="33"/>
    </row>
    <row r="136" spans="3:95" x14ac:dyDescent="0.25">
      <c r="C136" s="1" t="s">
        <v>234</v>
      </c>
      <c r="D136" s="35">
        <v>42932.590543981481</v>
      </c>
      <c r="E136" s="1">
        <v>109</v>
      </c>
      <c r="F136" t="s">
        <v>221</v>
      </c>
      <c r="G136">
        <v>74.499409999999997</v>
      </c>
      <c r="H136">
        <v>30.003080000000001</v>
      </c>
      <c r="I136">
        <v>358.72</v>
      </c>
      <c r="J136" s="37">
        <v>1.7788930000000001</v>
      </c>
      <c r="K136" s="38">
        <v>294.68247000000002</v>
      </c>
      <c r="L136" s="39">
        <v>6.0217E-2</v>
      </c>
      <c r="M136" s="40">
        <v>35.002780999999999</v>
      </c>
      <c r="N136" s="41">
        <v>0.12</v>
      </c>
      <c r="O136" s="36">
        <v>1</v>
      </c>
      <c r="P136" s="36">
        <v>1</v>
      </c>
      <c r="Q136" s="353">
        <f t="shared" si="6"/>
        <v>4</v>
      </c>
      <c r="R136" s="63">
        <f t="shared" si="5"/>
        <v>36</v>
      </c>
      <c r="S136" s="109"/>
      <c r="T136" s="43"/>
      <c r="U136" s="43"/>
      <c r="V136" s="43"/>
      <c r="W136" s="43"/>
      <c r="X136" s="43"/>
      <c r="Y136" s="43"/>
      <c r="Z136" s="44"/>
      <c r="AA136" s="44"/>
      <c r="AB136" s="45"/>
      <c r="AC136" s="46"/>
      <c r="AD136" s="47"/>
      <c r="AE136" s="48"/>
      <c r="AF136" s="48"/>
      <c r="AG136" s="50"/>
      <c r="AH136" s="114">
        <v>1</v>
      </c>
      <c r="AI136" s="114"/>
      <c r="AJ136" s="114"/>
      <c r="AK136" s="52"/>
      <c r="AL136" s="52"/>
      <c r="AM136" s="52"/>
      <c r="AN136" s="53"/>
      <c r="AO136" s="54"/>
      <c r="AP136" s="54"/>
      <c r="AQ136" s="55"/>
      <c r="AR136" s="55"/>
      <c r="AS136" s="55"/>
      <c r="AT136" s="55"/>
      <c r="AU136" s="56"/>
      <c r="AV136" s="56"/>
      <c r="AW136" s="57"/>
      <c r="AX136" s="57"/>
      <c r="AY136" s="57"/>
      <c r="AZ136" s="57"/>
      <c r="BA136" s="58"/>
      <c r="BB136" s="58"/>
      <c r="BC136" s="58"/>
      <c r="BD136" s="59">
        <v>1</v>
      </c>
      <c r="BE136" s="59"/>
      <c r="BF136" s="59"/>
      <c r="BG136" s="59"/>
      <c r="BH136" s="59">
        <v>2</v>
      </c>
      <c r="BI136" s="59"/>
      <c r="BJ136">
        <v>1</v>
      </c>
      <c r="BK136" s="298">
        <v>3</v>
      </c>
      <c r="BL136" s="33"/>
      <c r="BM136" s="60"/>
      <c r="BN136" s="60"/>
      <c r="BO136" s="60"/>
      <c r="BP136" s="60"/>
      <c r="BQ136" s="60"/>
      <c r="BR136" s="61"/>
      <c r="BS136" s="61"/>
      <c r="BT136" s="61"/>
      <c r="BU136" s="61"/>
      <c r="BV136" s="61"/>
      <c r="BW136" s="61"/>
      <c r="BX136" s="60"/>
      <c r="CB136" s="62"/>
      <c r="CC136" s="62"/>
      <c r="CD136" s="63"/>
      <c r="CF136" s="63"/>
      <c r="CH136" s="63"/>
      <c r="CJ136" s="63"/>
      <c r="CL136" s="63"/>
      <c r="CQ136" s="33"/>
    </row>
    <row r="137" spans="3:95" x14ac:dyDescent="0.25">
      <c r="C137" s="1" t="s">
        <v>235</v>
      </c>
      <c r="D137" s="35">
        <v>42932.59302083333</v>
      </c>
      <c r="E137" s="1">
        <v>109</v>
      </c>
      <c r="F137" t="s">
        <v>221</v>
      </c>
      <c r="G137">
        <v>74.499470000000002</v>
      </c>
      <c r="H137">
        <v>30.0029</v>
      </c>
      <c r="I137">
        <v>358.71</v>
      </c>
      <c r="J137" s="37">
        <v>1.7788930000000001</v>
      </c>
      <c r="K137" s="38">
        <v>294.68247000000002</v>
      </c>
      <c r="L137" s="39">
        <v>6.0217E-2</v>
      </c>
      <c r="M137" s="40">
        <v>35.002780999999999</v>
      </c>
      <c r="N137" s="41">
        <v>0.12</v>
      </c>
      <c r="O137" s="36">
        <v>1</v>
      </c>
      <c r="P137" s="36">
        <v>1</v>
      </c>
      <c r="Q137" s="353">
        <f t="shared" si="6"/>
        <v>2</v>
      </c>
      <c r="R137" s="63">
        <f t="shared" si="5"/>
        <v>28.8</v>
      </c>
      <c r="S137" s="109"/>
      <c r="T137" s="43"/>
      <c r="U137" s="43"/>
      <c r="V137" s="43"/>
      <c r="W137" s="43"/>
      <c r="X137" s="43"/>
      <c r="Y137" s="43"/>
      <c r="Z137" s="44"/>
      <c r="AA137" s="44"/>
      <c r="AB137" s="45"/>
      <c r="AC137" s="46"/>
      <c r="AD137" s="47"/>
      <c r="AE137" s="48"/>
      <c r="AF137" s="48"/>
      <c r="AG137" s="50"/>
      <c r="AH137" s="114">
        <v>1</v>
      </c>
      <c r="AI137" s="114"/>
      <c r="AJ137" s="114"/>
      <c r="AK137" s="52"/>
      <c r="AL137" s="52"/>
      <c r="AM137" s="52"/>
      <c r="AN137" s="53"/>
      <c r="AO137" s="54"/>
      <c r="AP137" s="54"/>
      <c r="AQ137" s="55"/>
      <c r="AR137" s="55"/>
      <c r="AS137" s="55"/>
      <c r="AT137" s="55"/>
      <c r="AU137" s="56"/>
      <c r="AV137" s="56"/>
      <c r="AW137" s="57"/>
      <c r="AX137" s="57"/>
      <c r="AY137" s="57"/>
      <c r="AZ137" s="57"/>
      <c r="BA137" s="58"/>
      <c r="BB137" s="58"/>
      <c r="BC137" s="58"/>
      <c r="BD137" s="59"/>
      <c r="BE137" s="59"/>
      <c r="BF137" s="59"/>
      <c r="BG137" s="59"/>
      <c r="BH137" s="59">
        <v>3</v>
      </c>
      <c r="BI137" s="59"/>
      <c r="BK137" s="298">
        <v>2</v>
      </c>
      <c r="BL137" s="33"/>
      <c r="BM137" s="60"/>
      <c r="BN137" s="60"/>
      <c r="BO137" s="60"/>
      <c r="BP137" s="60"/>
      <c r="BQ137" s="60"/>
      <c r="BR137" s="61"/>
      <c r="BS137" s="61"/>
      <c r="BT137" s="61"/>
      <c r="BU137" s="61"/>
      <c r="BV137" s="61"/>
      <c r="BW137" s="61"/>
      <c r="BX137" s="60"/>
      <c r="CB137" s="62"/>
      <c r="CC137" s="62"/>
      <c r="CD137" s="63"/>
      <c r="CF137" s="63"/>
      <c r="CH137" s="63"/>
      <c r="CJ137" s="63"/>
      <c r="CL137" s="63"/>
      <c r="CQ137" s="33"/>
    </row>
    <row r="138" spans="3:95" x14ac:dyDescent="0.25">
      <c r="C138" s="1" t="s">
        <v>236</v>
      </c>
      <c r="D138" s="35">
        <v>42932.594351851854</v>
      </c>
      <c r="E138" s="1">
        <v>109</v>
      </c>
      <c r="F138" t="s">
        <v>221</v>
      </c>
      <c r="G138">
        <v>74.499529999999993</v>
      </c>
      <c r="H138">
        <v>30.002680000000002</v>
      </c>
      <c r="I138">
        <v>358.76</v>
      </c>
      <c r="J138" s="37">
        <v>1.7788930000000001</v>
      </c>
      <c r="K138" s="38">
        <v>294.68247000000002</v>
      </c>
      <c r="L138" s="39">
        <v>6.0217E-2</v>
      </c>
      <c r="M138" s="40">
        <v>35.002780999999999</v>
      </c>
      <c r="N138" s="41">
        <v>0.12</v>
      </c>
      <c r="O138" s="36">
        <v>1</v>
      </c>
      <c r="P138" s="36">
        <v>1</v>
      </c>
      <c r="Q138" s="353">
        <f t="shared" si="6"/>
        <v>1</v>
      </c>
      <c r="R138" s="63">
        <f t="shared" si="5"/>
        <v>7.2</v>
      </c>
      <c r="S138" s="109"/>
      <c r="T138" s="43"/>
      <c r="U138" s="43"/>
      <c r="V138" s="43"/>
      <c r="W138" s="43"/>
      <c r="X138" s="43"/>
      <c r="Y138" s="43"/>
      <c r="Z138" s="44"/>
      <c r="AA138" s="44"/>
      <c r="AB138" s="45"/>
      <c r="AC138" s="46"/>
      <c r="AD138" s="47"/>
      <c r="AE138" s="48"/>
      <c r="AF138" s="48"/>
      <c r="AG138" s="50"/>
      <c r="AH138" s="114">
        <v>1</v>
      </c>
      <c r="AI138" s="114"/>
      <c r="AJ138" s="114"/>
      <c r="AK138" s="52"/>
      <c r="AL138" s="52"/>
      <c r="AM138" s="52"/>
      <c r="AN138" s="53"/>
      <c r="AO138" s="54"/>
      <c r="AP138" s="54"/>
      <c r="AQ138" s="55"/>
      <c r="AR138" s="55"/>
      <c r="AS138" s="55"/>
      <c r="AT138" s="55"/>
      <c r="AU138" s="56"/>
      <c r="AV138" s="56"/>
      <c r="AW138" s="57"/>
      <c r="AX138" s="57"/>
      <c r="AY138" s="57"/>
      <c r="AZ138" s="57"/>
      <c r="BA138" s="58"/>
      <c r="BB138" s="58"/>
      <c r="BC138" s="58"/>
      <c r="BD138" s="59"/>
      <c r="BE138" s="59"/>
      <c r="BF138" s="59"/>
      <c r="BG138" s="59"/>
      <c r="BH138" s="59"/>
      <c r="BI138" s="59"/>
      <c r="BK138" s="298">
        <v>1</v>
      </c>
      <c r="BL138" s="33"/>
      <c r="BM138" s="60"/>
      <c r="BN138" s="60"/>
      <c r="BO138" s="60"/>
      <c r="BP138" s="60"/>
      <c r="BQ138" s="60"/>
      <c r="BR138" s="61"/>
      <c r="BS138" s="61"/>
      <c r="BT138" s="61"/>
      <c r="BU138" s="61"/>
      <c r="BV138" s="61"/>
      <c r="BW138" s="61"/>
      <c r="BX138" s="60"/>
      <c r="CB138" s="62"/>
      <c r="CC138" s="62"/>
      <c r="CD138" s="63"/>
      <c r="CF138" s="63"/>
      <c r="CH138" s="63"/>
      <c r="CJ138" s="63"/>
      <c r="CL138" s="63"/>
      <c r="CQ138" s="33"/>
    </row>
    <row r="139" spans="3:95" x14ac:dyDescent="0.25">
      <c r="C139" s="1" t="s">
        <v>237</v>
      </c>
      <c r="D139" s="35">
        <v>42932.597280092596</v>
      </c>
      <c r="E139" s="1">
        <v>109</v>
      </c>
      <c r="F139" t="s">
        <v>221</v>
      </c>
      <c r="G139">
        <v>74.499570000000006</v>
      </c>
      <c r="H139">
        <v>30.00253</v>
      </c>
      <c r="I139">
        <v>358.97</v>
      </c>
      <c r="J139" s="37">
        <v>1.7788930000000001</v>
      </c>
      <c r="K139" s="38">
        <v>294.68247000000002</v>
      </c>
      <c r="L139" s="39">
        <v>6.0217E-2</v>
      </c>
      <c r="M139" s="40">
        <v>35.002780999999999</v>
      </c>
      <c r="N139" s="41">
        <v>0.12</v>
      </c>
      <c r="O139" s="36">
        <v>1</v>
      </c>
      <c r="P139" s="36">
        <v>1</v>
      </c>
      <c r="Q139" s="353">
        <f t="shared" si="6"/>
        <v>3</v>
      </c>
      <c r="R139" s="63">
        <f t="shared" si="5"/>
        <v>21.6</v>
      </c>
      <c r="S139" s="109"/>
      <c r="T139" s="43"/>
      <c r="U139" s="43"/>
      <c r="V139" s="43"/>
      <c r="W139" s="43"/>
      <c r="X139" s="43"/>
      <c r="Y139" s="43"/>
      <c r="Z139" s="44"/>
      <c r="AA139" s="44">
        <v>1</v>
      </c>
      <c r="AB139" s="45"/>
      <c r="AC139" s="46"/>
      <c r="AD139" s="47"/>
      <c r="AE139" s="48"/>
      <c r="AF139" s="48"/>
      <c r="AG139" s="50"/>
      <c r="AH139" s="114">
        <v>1</v>
      </c>
      <c r="AI139" s="114"/>
      <c r="AJ139" s="114"/>
      <c r="AK139" s="52"/>
      <c r="AL139" s="52"/>
      <c r="AM139" s="52"/>
      <c r="AN139" s="53"/>
      <c r="AO139" s="54"/>
      <c r="AP139" s="54"/>
      <c r="AQ139" s="55"/>
      <c r="AR139" s="55"/>
      <c r="AS139" s="55"/>
      <c r="AT139" s="55"/>
      <c r="AU139" s="56"/>
      <c r="AV139" s="56"/>
      <c r="AW139" s="57"/>
      <c r="AX139" s="57"/>
      <c r="AY139" s="57"/>
      <c r="AZ139" s="57"/>
      <c r="BA139" s="58"/>
      <c r="BB139" s="58"/>
      <c r="BC139" s="58"/>
      <c r="BD139" s="59"/>
      <c r="BE139" s="59"/>
      <c r="BF139" s="59"/>
      <c r="BG139" s="59"/>
      <c r="BH139" s="59">
        <v>1</v>
      </c>
      <c r="BI139" s="59"/>
      <c r="BK139" s="298">
        <v>3</v>
      </c>
      <c r="BL139" s="33"/>
      <c r="BM139" s="60"/>
      <c r="BN139" s="60"/>
      <c r="BO139" s="60"/>
      <c r="BP139" s="60"/>
      <c r="BQ139" s="60"/>
      <c r="BR139" s="61"/>
      <c r="BS139" s="61"/>
      <c r="BT139" s="61"/>
      <c r="BU139" s="61"/>
      <c r="BV139" s="61"/>
      <c r="BW139" s="61"/>
      <c r="BX139" s="60"/>
      <c r="CB139" s="62"/>
      <c r="CC139" s="62"/>
      <c r="CD139" s="63"/>
      <c r="CF139" s="63"/>
      <c r="CH139" s="63"/>
      <c r="CJ139" s="63"/>
      <c r="CL139" s="63"/>
      <c r="CQ139" s="33"/>
    </row>
    <row r="140" spans="3:95" s="64" customFormat="1" x14ac:dyDescent="0.25">
      <c r="C140" s="83" t="s">
        <v>238</v>
      </c>
      <c r="D140" s="123">
        <v>42932.600208333337</v>
      </c>
      <c r="E140" s="83">
        <v>109</v>
      </c>
      <c r="F140" s="64" t="s">
        <v>221</v>
      </c>
      <c r="G140" s="64">
        <v>74.499629999999996</v>
      </c>
      <c r="H140" s="64">
        <v>30.002410000000001</v>
      </c>
      <c r="I140" s="64">
        <v>358.94</v>
      </c>
      <c r="J140" s="124">
        <v>1.7788930000000001</v>
      </c>
      <c r="K140" s="38">
        <v>294.68247000000002</v>
      </c>
      <c r="L140" s="39">
        <v>6.0217E-2</v>
      </c>
      <c r="M140" s="40">
        <v>35.002780999999999</v>
      </c>
      <c r="N140" s="41">
        <v>0.12</v>
      </c>
      <c r="O140" s="64">
        <v>1</v>
      </c>
      <c r="P140" s="64">
        <v>1</v>
      </c>
      <c r="Q140" s="354">
        <f t="shared" si="6"/>
        <v>2</v>
      </c>
      <c r="R140" s="63">
        <f t="shared" si="5"/>
        <v>14.4</v>
      </c>
      <c r="S140" s="128"/>
      <c r="T140" s="66"/>
      <c r="U140" s="66"/>
      <c r="V140" s="66"/>
      <c r="W140" s="66"/>
      <c r="X140" s="66"/>
      <c r="Y140" s="66"/>
      <c r="Z140" s="67"/>
      <c r="AA140" s="67"/>
      <c r="AB140" s="67"/>
      <c r="AC140" s="68"/>
      <c r="AD140" s="68"/>
      <c r="AE140" s="48"/>
      <c r="AF140" s="48"/>
      <c r="AG140" s="70"/>
      <c r="AH140" s="71">
        <v>1</v>
      </c>
      <c r="AI140" s="71"/>
      <c r="AJ140" s="71"/>
      <c r="AK140" s="72"/>
      <c r="AL140" s="72"/>
      <c r="AM140" s="72"/>
      <c r="AN140" s="73"/>
      <c r="AO140" s="73"/>
      <c r="AP140" s="73"/>
      <c r="AQ140" s="74"/>
      <c r="AR140" s="74"/>
      <c r="AS140" s="74"/>
      <c r="AT140" s="74"/>
      <c r="AU140" s="75"/>
      <c r="AV140" s="75"/>
      <c r="AW140" s="76"/>
      <c r="AX140" s="76"/>
      <c r="AY140" s="76"/>
      <c r="AZ140" s="76"/>
      <c r="BA140" s="77"/>
      <c r="BB140" s="77"/>
      <c r="BC140" s="77"/>
      <c r="BD140" s="78"/>
      <c r="BE140" s="78"/>
      <c r="BF140" s="78"/>
      <c r="BG140" s="78"/>
      <c r="BH140" s="78">
        <v>1</v>
      </c>
      <c r="BI140" s="78"/>
      <c r="BK140" s="298">
        <v>2</v>
      </c>
      <c r="BL140" s="79"/>
      <c r="BR140" s="80"/>
      <c r="BS140" s="80"/>
      <c r="BT140" s="80"/>
      <c r="BU140" s="80"/>
      <c r="BV140" s="80"/>
      <c r="BW140" s="80"/>
      <c r="CB140" s="81"/>
      <c r="CC140" s="81"/>
      <c r="CD140" s="82"/>
      <c r="CF140" s="82"/>
      <c r="CH140" s="82"/>
      <c r="CJ140" s="82"/>
      <c r="CL140" s="82"/>
      <c r="CQ140" s="79"/>
    </row>
    <row r="141" spans="3:95" x14ac:dyDescent="0.25">
      <c r="C141" s="34" t="s">
        <v>239</v>
      </c>
      <c r="D141" s="130">
        <v>42932.075231481482</v>
      </c>
      <c r="E141" s="34">
        <v>100</v>
      </c>
      <c r="F141" s="60" t="s">
        <v>240</v>
      </c>
      <c r="G141" s="60">
        <v>74.500240000000005</v>
      </c>
      <c r="H141" s="60">
        <v>29.999220000000001</v>
      </c>
      <c r="I141" s="60">
        <v>358.52</v>
      </c>
      <c r="J141" s="111">
        <v>1.7788930000000001</v>
      </c>
      <c r="K141" s="38">
        <v>294.68247000000002</v>
      </c>
      <c r="L141" s="39">
        <v>6.0217E-2</v>
      </c>
      <c r="M141" s="40">
        <v>35.002780999999999</v>
      </c>
      <c r="N141" s="41">
        <v>0.12</v>
      </c>
      <c r="O141" s="36">
        <v>1</v>
      </c>
      <c r="P141" s="36">
        <v>1</v>
      </c>
      <c r="Q141" s="353">
        <f t="shared" si="6"/>
        <v>3</v>
      </c>
      <c r="R141" s="63">
        <f t="shared" si="5"/>
        <v>36</v>
      </c>
      <c r="S141" s="109"/>
      <c r="T141" s="43"/>
      <c r="U141" s="43"/>
      <c r="V141" s="43"/>
      <c r="W141" s="43"/>
      <c r="X141" s="43"/>
      <c r="Y141" s="43"/>
      <c r="Z141" s="44"/>
      <c r="AA141" s="44"/>
      <c r="AB141" s="45"/>
      <c r="AC141" s="46"/>
      <c r="AD141" s="47"/>
      <c r="AE141" s="48"/>
      <c r="AF141" s="48"/>
      <c r="AG141" s="50"/>
      <c r="AH141" s="114"/>
      <c r="AI141" s="114"/>
      <c r="AJ141" s="114"/>
      <c r="AK141" s="52"/>
      <c r="AL141" s="52">
        <v>3</v>
      </c>
      <c r="AM141" s="52"/>
      <c r="AN141" s="53"/>
      <c r="AO141" s="54"/>
      <c r="AP141" s="54"/>
      <c r="AQ141" s="55"/>
      <c r="AR141" s="55"/>
      <c r="AS141" s="55"/>
      <c r="AT141" s="55"/>
      <c r="AU141" s="56"/>
      <c r="AV141" s="56"/>
      <c r="AW141" s="57"/>
      <c r="AX141" s="57"/>
      <c r="AY141" s="57"/>
      <c r="AZ141" s="57"/>
      <c r="BA141" s="58"/>
      <c r="BB141" s="58"/>
      <c r="BC141" s="58"/>
      <c r="BD141" s="59"/>
      <c r="BE141" s="59">
        <v>1</v>
      </c>
      <c r="BF141" s="59"/>
      <c r="BG141" s="59"/>
      <c r="BH141" s="59">
        <v>1</v>
      </c>
      <c r="BI141" s="59"/>
      <c r="BK141" s="298">
        <v>2</v>
      </c>
      <c r="BL141" s="33"/>
      <c r="BM141" s="60"/>
      <c r="BN141" s="60"/>
      <c r="BO141" s="60"/>
      <c r="BP141" s="60"/>
      <c r="BQ141" s="60"/>
      <c r="BR141" s="61"/>
      <c r="BS141" s="61"/>
      <c r="BT141" s="61"/>
      <c r="BU141" s="61"/>
      <c r="BV141" s="61"/>
      <c r="BW141" s="61"/>
      <c r="BX141" s="60"/>
      <c r="CB141" s="62"/>
      <c r="CC141" s="62"/>
      <c r="CD141" s="63"/>
      <c r="CF141" s="63"/>
      <c r="CH141" s="63"/>
      <c r="CJ141" s="63"/>
      <c r="CL141" s="63"/>
      <c r="CQ141" s="33"/>
    </row>
    <row r="142" spans="3:95" x14ac:dyDescent="0.25">
      <c r="C142" s="1" t="s">
        <v>241</v>
      </c>
      <c r="D142" s="35">
        <v>42932.076493055552</v>
      </c>
      <c r="E142" s="1">
        <v>100</v>
      </c>
      <c r="F142" t="s">
        <v>240</v>
      </c>
      <c r="G142">
        <v>74.500200000000007</v>
      </c>
      <c r="H142">
        <v>29.999220000000001</v>
      </c>
      <c r="I142">
        <v>358.72</v>
      </c>
      <c r="J142" s="37">
        <v>1.7788930000000001</v>
      </c>
      <c r="K142" s="38">
        <v>294.68247000000002</v>
      </c>
      <c r="L142" s="39">
        <v>6.0217E-2</v>
      </c>
      <c r="M142" s="40">
        <v>35.002780999999999</v>
      </c>
      <c r="N142" s="41">
        <v>0.12</v>
      </c>
      <c r="O142" s="36">
        <v>1</v>
      </c>
      <c r="P142" s="36">
        <v>1</v>
      </c>
      <c r="Q142" s="353">
        <f t="shared" si="6"/>
        <v>3</v>
      </c>
      <c r="R142" s="63">
        <f t="shared" si="5"/>
        <v>21.6</v>
      </c>
      <c r="S142" s="109"/>
      <c r="T142" s="43"/>
      <c r="U142" s="43"/>
      <c r="V142" s="43"/>
      <c r="W142" s="43"/>
      <c r="X142" s="43"/>
      <c r="Y142" s="43"/>
      <c r="Z142" s="44"/>
      <c r="AA142" s="44"/>
      <c r="AB142" s="45"/>
      <c r="AC142" s="46"/>
      <c r="AD142" s="47"/>
      <c r="AE142" s="48"/>
      <c r="AF142" s="48"/>
      <c r="AG142" s="50"/>
      <c r="AH142" s="114"/>
      <c r="AI142" s="114"/>
      <c r="AJ142" s="114"/>
      <c r="AK142" s="52"/>
      <c r="AL142" s="52"/>
      <c r="AM142" s="52"/>
      <c r="AN142" s="53"/>
      <c r="AO142" s="54"/>
      <c r="AP142" s="54"/>
      <c r="AQ142" s="55"/>
      <c r="AR142" s="55"/>
      <c r="AS142" s="55"/>
      <c r="AT142" s="55"/>
      <c r="AU142" s="56"/>
      <c r="AV142" s="56"/>
      <c r="AW142" s="57">
        <v>1</v>
      </c>
      <c r="AX142" s="57"/>
      <c r="AY142" s="57"/>
      <c r="AZ142" s="57"/>
      <c r="BA142" s="58"/>
      <c r="BB142" s="58">
        <v>1</v>
      </c>
      <c r="BC142" s="58"/>
      <c r="BD142" s="59"/>
      <c r="BE142" s="59">
        <v>1</v>
      </c>
      <c r="BF142" s="59"/>
      <c r="BG142" s="59"/>
      <c r="BH142" s="59"/>
      <c r="BI142" s="59"/>
      <c r="BK142" s="298">
        <v>3</v>
      </c>
      <c r="BL142" s="33"/>
      <c r="BM142" s="60"/>
      <c r="BN142" s="60"/>
      <c r="BO142" s="60"/>
      <c r="BP142" s="60"/>
      <c r="BQ142" s="60"/>
      <c r="BR142" s="61"/>
      <c r="BS142" s="61"/>
      <c r="BT142" s="61"/>
      <c r="BU142" s="61"/>
      <c r="BV142" s="61"/>
      <c r="BW142" s="61"/>
      <c r="BX142" s="60"/>
      <c r="CB142" s="62"/>
      <c r="CC142" s="62"/>
      <c r="CD142" s="63"/>
      <c r="CF142" s="63"/>
      <c r="CH142" s="63"/>
      <c r="CJ142" s="63"/>
      <c r="CL142" s="63"/>
      <c r="CQ142" s="33"/>
    </row>
    <row r="143" spans="3:95" x14ac:dyDescent="0.25">
      <c r="C143" s="1" t="s">
        <v>242</v>
      </c>
      <c r="D143" s="35">
        <v>42932.077141203707</v>
      </c>
      <c r="E143" s="1">
        <v>100</v>
      </c>
      <c r="F143" t="s">
        <v>240</v>
      </c>
      <c r="G143">
        <v>74.500150000000005</v>
      </c>
      <c r="H143">
        <v>29.999110000000002</v>
      </c>
      <c r="I143">
        <v>359.03</v>
      </c>
      <c r="J143" s="37">
        <v>1.7788930000000001</v>
      </c>
      <c r="K143" s="38">
        <v>294.68247000000002</v>
      </c>
      <c r="L143" s="39">
        <v>6.0217E-2</v>
      </c>
      <c r="M143" s="40">
        <v>35.002780999999999</v>
      </c>
      <c r="N143" s="41">
        <v>0.12</v>
      </c>
      <c r="O143" s="36">
        <v>1</v>
      </c>
      <c r="P143" s="36">
        <v>1</v>
      </c>
      <c r="Q143" s="353">
        <f t="shared" si="6"/>
        <v>5</v>
      </c>
      <c r="R143" s="63">
        <f t="shared" si="5"/>
        <v>50.4</v>
      </c>
      <c r="S143" s="109"/>
      <c r="T143" s="43"/>
      <c r="U143" s="43"/>
      <c r="V143" s="43"/>
      <c r="W143" s="43"/>
      <c r="X143" s="43"/>
      <c r="Y143" s="43"/>
      <c r="Z143" s="44"/>
      <c r="AA143" s="44"/>
      <c r="AB143" s="45"/>
      <c r="AC143" s="46"/>
      <c r="AD143" s="47"/>
      <c r="AE143" s="48"/>
      <c r="AF143" s="48"/>
      <c r="AG143" s="50">
        <v>1</v>
      </c>
      <c r="AH143" s="114"/>
      <c r="AI143" s="114"/>
      <c r="AJ143" s="114"/>
      <c r="AK143" s="52"/>
      <c r="AL143" s="52">
        <v>1</v>
      </c>
      <c r="AM143" s="52"/>
      <c r="AN143" s="53"/>
      <c r="AO143" s="54"/>
      <c r="AP143" s="54"/>
      <c r="AQ143" s="55"/>
      <c r="AR143" s="55"/>
      <c r="AS143" s="55"/>
      <c r="AT143" s="55"/>
      <c r="AU143" s="56"/>
      <c r="AV143" s="56"/>
      <c r="AW143" s="57">
        <v>1</v>
      </c>
      <c r="AX143" s="57"/>
      <c r="AY143" s="57"/>
      <c r="AZ143" s="57"/>
      <c r="BA143" s="58"/>
      <c r="BB143" s="58"/>
      <c r="BC143" s="58"/>
      <c r="BD143" s="59"/>
      <c r="BE143" s="59"/>
      <c r="BF143" s="59"/>
      <c r="BG143" s="59"/>
      <c r="BH143" s="59">
        <v>3</v>
      </c>
      <c r="BI143" s="59"/>
      <c r="BJ143">
        <v>1</v>
      </c>
      <c r="BK143" s="298">
        <v>4</v>
      </c>
      <c r="BL143" s="33"/>
      <c r="BM143" s="60"/>
      <c r="BN143" s="60"/>
      <c r="BO143" s="60"/>
      <c r="BP143" s="60"/>
      <c r="BQ143" s="60"/>
      <c r="BR143" s="61"/>
      <c r="BS143" s="61"/>
      <c r="BT143" s="61"/>
      <c r="BU143" s="61"/>
      <c r="BV143" s="61"/>
      <c r="BW143" s="61"/>
      <c r="BX143" s="60"/>
      <c r="CB143" s="62"/>
      <c r="CC143" s="62"/>
      <c r="CD143" s="63"/>
      <c r="CF143" s="63"/>
      <c r="CH143" s="63"/>
      <c r="CJ143" s="63"/>
      <c r="CL143" s="63"/>
      <c r="CQ143" s="33"/>
    </row>
    <row r="144" spans="3:95" x14ac:dyDescent="0.25">
      <c r="C144" s="1" t="s">
        <v>243</v>
      </c>
      <c r="D144" s="35">
        <v>42932.077673611115</v>
      </c>
      <c r="E144" s="1">
        <v>100</v>
      </c>
      <c r="F144" t="s">
        <v>240</v>
      </c>
      <c r="G144">
        <v>74.499409999999997</v>
      </c>
      <c r="H144">
        <v>29.996649999999999</v>
      </c>
      <c r="I144">
        <v>359.9</v>
      </c>
      <c r="J144" s="37">
        <v>1.7788930000000001</v>
      </c>
      <c r="K144" s="38">
        <v>294.68247000000002</v>
      </c>
      <c r="L144" s="39">
        <v>6.0217E-2</v>
      </c>
      <c r="M144" s="40">
        <v>35.002780999999999</v>
      </c>
      <c r="N144" s="41">
        <v>0.12</v>
      </c>
      <c r="O144" s="36">
        <v>1</v>
      </c>
      <c r="P144" s="36">
        <v>1</v>
      </c>
      <c r="Q144" s="353">
        <f t="shared" si="6"/>
        <v>1</v>
      </c>
      <c r="R144" s="63">
        <f t="shared" si="5"/>
        <v>7.2</v>
      </c>
      <c r="S144" s="109"/>
      <c r="T144" s="112"/>
      <c r="U144" s="112"/>
      <c r="V144" s="112"/>
      <c r="W144" s="112"/>
      <c r="X144" s="112"/>
      <c r="Y144" s="112"/>
      <c r="Z144" s="45"/>
      <c r="AA144" s="45"/>
      <c r="AB144" s="45"/>
      <c r="AC144" s="47"/>
      <c r="AD144" s="47"/>
      <c r="AE144" s="48"/>
      <c r="AF144" s="48"/>
      <c r="AG144" s="113"/>
      <c r="AH144" s="114"/>
      <c r="AI144" s="114"/>
      <c r="AJ144" s="114"/>
      <c r="AK144" s="115"/>
      <c r="AL144" s="115"/>
      <c r="AM144" s="115"/>
      <c r="AN144" s="53"/>
      <c r="AO144" s="53"/>
      <c r="AP144" s="53"/>
      <c r="AQ144" s="116"/>
      <c r="AR144" s="116"/>
      <c r="AS144" s="116"/>
      <c r="AT144" s="116"/>
      <c r="AU144" s="117"/>
      <c r="AV144" s="117"/>
      <c r="AW144" s="118"/>
      <c r="AX144" s="118"/>
      <c r="AY144" s="118"/>
      <c r="AZ144" s="118"/>
      <c r="BA144" s="119"/>
      <c r="BB144" s="119"/>
      <c r="BC144" s="119"/>
      <c r="BD144" s="120"/>
      <c r="BE144" s="120"/>
      <c r="BF144" s="120"/>
      <c r="BG144" s="120"/>
      <c r="BH144" s="120">
        <v>1</v>
      </c>
      <c r="BI144" s="120"/>
      <c r="BJ144" s="60"/>
      <c r="BK144" s="298">
        <v>1</v>
      </c>
      <c r="BL144" s="33"/>
      <c r="BM144" s="60"/>
      <c r="BN144" s="60"/>
      <c r="BO144" s="60"/>
      <c r="BP144" s="60"/>
      <c r="BQ144" s="60"/>
      <c r="BR144" s="61"/>
      <c r="BS144" s="61"/>
      <c r="BT144" s="61"/>
      <c r="BU144" s="61"/>
      <c r="BV144" s="61"/>
      <c r="BW144" s="61"/>
      <c r="BX144" s="60"/>
      <c r="CB144" s="62"/>
      <c r="CC144" s="62"/>
      <c r="CD144" s="63"/>
      <c r="CF144" s="63"/>
      <c r="CH144" s="63"/>
      <c r="CJ144" s="63"/>
      <c r="CL144" s="63"/>
      <c r="CQ144" s="33"/>
    </row>
    <row r="145" spans="3:95" x14ac:dyDescent="0.25">
      <c r="C145" s="1" t="s">
        <v>244</v>
      </c>
      <c r="D145" s="35">
        <v>42932.078055555554</v>
      </c>
      <c r="E145" s="1">
        <v>100</v>
      </c>
      <c r="F145" t="s">
        <v>240</v>
      </c>
      <c r="G145">
        <v>74.499499999999998</v>
      </c>
      <c r="H145">
        <v>29.99701</v>
      </c>
      <c r="I145">
        <v>359.78</v>
      </c>
      <c r="J145" s="37">
        <v>1.7788930000000001</v>
      </c>
      <c r="K145" s="38">
        <v>294.68247000000002</v>
      </c>
      <c r="L145" s="39">
        <v>6.0217E-2</v>
      </c>
      <c r="M145" s="40">
        <v>35.002780999999999</v>
      </c>
      <c r="N145" s="41">
        <v>0.12</v>
      </c>
      <c r="O145" s="36">
        <v>1</v>
      </c>
      <c r="P145" s="36">
        <v>1</v>
      </c>
      <c r="Q145" s="353">
        <f t="shared" si="6"/>
        <v>3</v>
      </c>
      <c r="R145" s="63">
        <f t="shared" si="5"/>
        <v>28.8</v>
      </c>
      <c r="S145" s="109"/>
      <c r="T145" s="112"/>
      <c r="U145" s="112"/>
      <c r="V145" s="112"/>
      <c r="W145" s="112"/>
      <c r="X145" s="112"/>
      <c r="Y145" s="112"/>
      <c r="Z145" s="45">
        <v>1</v>
      </c>
      <c r="AA145" s="45">
        <v>1</v>
      </c>
      <c r="AB145" s="45"/>
      <c r="AC145" s="47"/>
      <c r="AD145" s="47"/>
      <c r="AE145" s="48"/>
      <c r="AF145" s="48"/>
      <c r="AG145" s="113"/>
      <c r="AH145" s="114"/>
      <c r="AI145" s="114"/>
      <c r="AJ145" s="114"/>
      <c r="AK145" s="115"/>
      <c r="AL145" s="115"/>
      <c r="AM145" s="115"/>
      <c r="AN145" s="53"/>
      <c r="AO145" s="53"/>
      <c r="AP145" s="53"/>
      <c r="AQ145" s="116"/>
      <c r="AR145" s="116"/>
      <c r="AS145" s="116"/>
      <c r="AT145" s="116"/>
      <c r="AU145" s="117"/>
      <c r="AV145" s="117"/>
      <c r="AW145" s="118"/>
      <c r="AX145" s="118"/>
      <c r="AY145" s="118"/>
      <c r="AZ145" s="118"/>
      <c r="BA145" s="119"/>
      <c r="BB145" s="119"/>
      <c r="BC145" s="119"/>
      <c r="BD145" s="120"/>
      <c r="BE145" s="120"/>
      <c r="BF145" s="120"/>
      <c r="BG145" s="120"/>
      <c r="BH145" s="120">
        <v>2</v>
      </c>
      <c r="BI145" s="120"/>
      <c r="BJ145" s="60"/>
      <c r="BK145" s="298">
        <v>2</v>
      </c>
      <c r="BL145" s="33"/>
      <c r="BM145" s="60"/>
      <c r="BN145" s="60"/>
      <c r="BO145" s="60"/>
      <c r="BP145" s="60"/>
      <c r="BQ145" s="60"/>
      <c r="BR145" s="61"/>
      <c r="BS145" s="61"/>
      <c r="BT145" s="61"/>
      <c r="BU145" s="61"/>
      <c r="BV145" s="61"/>
      <c r="BW145" s="61"/>
      <c r="BX145" s="60"/>
      <c r="CB145" s="62"/>
      <c r="CC145" s="62"/>
      <c r="CD145" s="63"/>
      <c r="CF145" s="63"/>
      <c r="CH145" s="63"/>
      <c r="CJ145" s="63"/>
      <c r="CL145" s="63"/>
      <c r="CQ145" s="33"/>
    </row>
    <row r="146" spans="3:95" x14ac:dyDescent="0.25">
      <c r="C146" s="1" t="s">
        <v>245</v>
      </c>
      <c r="D146" s="35">
        <v>42932.078761574077</v>
      </c>
      <c r="E146" s="1">
        <v>100</v>
      </c>
      <c r="F146" t="s">
        <v>240</v>
      </c>
      <c r="G146">
        <v>74.500069999999994</v>
      </c>
      <c r="H146">
        <v>29.998940000000001</v>
      </c>
      <c r="I146">
        <v>359</v>
      </c>
      <c r="J146" s="37">
        <v>1.7788930000000001</v>
      </c>
      <c r="K146" s="38">
        <v>294.68247000000002</v>
      </c>
      <c r="L146" s="39">
        <v>6.0217E-2</v>
      </c>
      <c r="M146" s="40">
        <v>35.002780999999999</v>
      </c>
      <c r="N146" s="41">
        <v>0.12</v>
      </c>
      <c r="O146" s="36">
        <v>1</v>
      </c>
      <c r="P146" s="36">
        <v>1</v>
      </c>
      <c r="Q146" s="353">
        <f t="shared" si="6"/>
        <v>2</v>
      </c>
      <c r="R146" s="63">
        <f t="shared" si="5"/>
        <v>21.6</v>
      </c>
      <c r="S146" s="109"/>
      <c r="T146" s="43"/>
      <c r="U146" s="43"/>
      <c r="V146" s="43"/>
      <c r="W146" s="43"/>
      <c r="X146" s="43"/>
      <c r="Y146" s="43"/>
      <c r="Z146" s="44"/>
      <c r="AA146" s="44"/>
      <c r="AB146" s="45"/>
      <c r="AC146" s="46"/>
      <c r="AD146" s="47"/>
      <c r="AE146" s="48"/>
      <c r="AF146" s="48"/>
      <c r="AG146" s="50"/>
      <c r="AH146" s="114">
        <v>2</v>
      </c>
      <c r="AI146" s="114"/>
      <c r="AJ146" s="114"/>
      <c r="AK146" s="52"/>
      <c r="AL146" s="52">
        <v>1</v>
      </c>
      <c r="AM146" s="52"/>
      <c r="AN146" s="53"/>
      <c r="AO146" s="54"/>
      <c r="AP146" s="54"/>
      <c r="AQ146" s="55"/>
      <c r="AR146" s="55"/>
      <c r="AS146" s="55"/>
      <c r="AT146" s="55"/>
      <c r="AU146" s="56"/>
      <c r="AV146" s="56"/>
      <c r="AW146" s="57"/>
      <c r="AX146" s="57"/>
      <c r="AY146" s="57"/>
      <c r="AZ146" s="57"/>
      <c r="BA146" s="58"/>
      <c r="BB146" s="58"/>
      <c r="BC146" s="58"/>
      <c r="BD146" s="59"/>
      <c r="BE146" s="59"/>
      <c r="BF146" s="59"/>
      <c r="BG146" s="59"/>
      <c r="BH146" s="59"/>
      <c r="BI146" s="59"/>
      <c r="BK146" s="298">
        <v>2</v>
      </c>
      <c r="BL146" s="33"/>
      <c r="BM146" s="60"/>
      <c r="BN146" s="60"/>
      <c r="BO146" s="60"/>
      <c r="BP146" s="60"/>
      <c r="BQ146" s="60"/>
      <c r="BR146" s="61"/>
      <c r="BS146" s="61"/>
      <c r="BT146" s="61"/>
      <c r="BU146" s="61"/>
      <c r="BV146" s="61"/>
      <c r="BW146" s="61"/>
      <c r="BX146" s="60"/>
      <c r="CB146" s="62"/>
      <c r="CC146" s="62"/>
      <c r="CD146" s="63"/>
      <c r="CF146" s="63"/>
      <c r="CH146" s="63"/>
      <c r="CJ146" s="63"/>
      <c r="CL146" s="63"/>
      <c r="CQ146" s="33"/>
    </row>
    <row r="147" spans="3:95" x14ac:dyDescent="0.25">
      <c r="C147" s="1" t="s">
        <v>246</v>
      </c>
      <c r="D147" s="35">
        <v>42932.079525462963</v>
      </c>
      <c r="E147" s="1">
        <v>100</v>
      </c>
      <c r="F147" t="s">
        <v>240</v>
      </c>
      <c r="G147">
        <v>74.500029999999995</v>
      </c>
      <c r="H147">
        <v>29.998799999999999</v>
      </c>
      <c r="I147">
        <v>359.15</v>
      </c>
      <c r="J147" s="37">
        <v>1.7788930000000001</v>
      </c>
      <c r="K147" s="38">
        <v>294.68247000000002</v>
      </c>
      <c r="L147" s="39">
        <v>6.0217E-2</v>
      </c>
      <c r="M147" s="40">
        <v>35.002780999999999</v>
      </c>
      <c r="N147" s="41">
        <v>0.12</v>
      </c>
      <c r="O147" s="36">
        <v>1</v>
      </c>
      <c r="P147" s="36">
        <v>1</v>
      </c>
      <c r="Q147" s="353">
        <f t="shared" si="6"/>
        <v>4</v>
      </c>
      <c r="R147" s="63">
        <f t="shared" ref="R147:R210" si="7">(SUM(S147:BJ147)*7.2)</f>
        <v>28.8</v>
      </c>
      <c r="S147" s="109"/>
      <c r="T147" s="43"/>
      <c r="U147" s="43"/>
      <c r="V147" s="43"/>
      <c r="W147" s="43"/>
      <c r="X147" s="43"/>
      <c r="Y147" s="43"/>
      <c r="Z147" s="44"/>
      <c r="AA147" s="44"/>
      <c r="AB147" s="45"/>
      <c r="AC147" s="46"/>
      <c r="AD147" s="47"/>
      <c r="AE147" s="48"/>
      <c r="AF147" s="48"/>
      <c r="AG147" s="50"/>
      <c r="AH147" s="114">
        <v>1</v>
      </c>
      <c r="AI147" s="114"/>
      <c r="AJ147" s="114"/>
      <c r="AK147" s="52"/>
      <c r="AL147" s="52"/>
      <c r="AM147" s="52"/>
      <c r="AN147" s="53"/>
      <c r="AO147" s="54"/>
      <c r="AP147" s="54"/>
      <c r="AQ147" s="55">
        <v>1</v>
      </c>
      <c r="AR147" s="55"/>
      <c r="AS147" s="55"/>
      <c r="AT147" s="55"/>
      <c r="AU147" s="56"/>
      <c r="AV147" s="56"/>
      <c r="AW147" s="57"/>
      <c r="AX147" s="57"/>
      <c r="AY147" s="57"/>
      <c r="AZ147" s="57"/>
      <c r="BA147" s="58"/>
      <c r="BB147" s="58"/>
      <c r="BC147" s="58"/>
      <c r="BD147" s="59"/>
      <c r="BE147" s="59">
        <v>1</v>
      </c>
      <c r="BF147" s="59"/>
      <c r="BG147" s="59"/>
      <c r="BH147" s="59"/>
      <c r="BI147" s="59"/>
      <c r="BJ147">
        <v>1</v>
      </c>
      <c r="BK147" s="298">
        <v>4</v>
      </c>
      <c r="BL147" s="33"/>
      <c r="BM147" s="60"/>
      <c r="BN147" s="60"/>
      <c r="BO147" s="60"/>
      <c r="BP147" s="60"/>
      <c r="BQ147" s="60"/>
      <c r="BR147" s="61"/>
      <c r="BS147" s="61"/>
      <c r="BT147" s="61"/>
      <c r="BU147" s="61"/>
      <c r="BV147" s="61"/>
      <c r="BW147" s="61"/>
      <c r="BX147" s="60"/>
      <c r="CB147" s="62"/>
      <c r="CC147" s="62"/>
      <c r="CD147" s="63"/>
      <c r="CF147" s="63"/>
      <c r="CH147" s="63"/>
      <c r="CJ147" s="63"/>
      <c r="CL147" s="63"/>
      <c r="CQ147" s="33"/>
    </row>
    <row r="148" spans="3:95" x14ac:dyDescent="0.25">
      <c r="C148" s="1" t="s">
        <v>247</v>
      </c>
      <c r="D148" s="35">
        <v>42932.080092592594</v>
      </c>
      <c r="E148" s="1">
        <v>100</v>
      </c>
      <c r="F148" t="s">
        <v>240</v>
      </c>
      <c r="G148">
        <v>74.5</v>
      </c>
      <c r="H148">
        <v>29.998740000000002</v>
      </c>
      <c r="I148">
        <v>359.31</v>
      </c>
      <c r="J148" s="37">
        <v>1.7788930000000001</v>
      </c>
      <c r="K148" s="38">
        <v>294.68247000000002</v>
      </c>
      <c r="L148" s="39">
        <v>6.0217E-2</v>
      </c>
      <c r="M148" s="40">
        <v>35.002780999999999</v>
      </c>
      <c r="N148" s="41">
        <v>0.12</v>
      </c>
      <c r="O148" s="36">
        <v>1</v>
      </c>
      <c r="P148" s="36">
        <v>1</v>
      </c>
      <c r="Q148" s="353">
        <f t="shared" si="6"/>
        <v>3</v>
      </c>
      <c r="R148" s="63">
        <f t="shared" si="7"/>
        <v>21.6</v>
      </c>
      <c r="S148" s="109"/>
      <c r="T148" s="43"/>
      <c r="U148" s="43"/>
      <c r="V148" s="43"/>
      <c r="W148" s="43"/>
      <c r="X148" s="43"/>
      <c r="Y148" s="43"/>
      <c r="Z148" s="44"/>
      <c r="AA148" s="44"/>
      <c r="AB148" s="45"/>
      <c r="AC148" s="46"/>
      <c r="AD148" s="47"/>
      <c r="AE148" s="48"/>
      <c r="AF148" s="48"/>
      <c r="AG148" s="50"/>
      <c r="AH148" s="114">
        <v>1</v>
      </c>
      <c r="AI148" s="114"/>
      <c r="AJ148" s="114"/>
      <c r="AK148" s="52"/>
      <c r="AL148" s="52">
        <v>1</v>
      </c>
      <c r="AM148" s="52"/>
      <c r="AN148" s="53"/>
      <c r="AO148" s="54"/>
      <c r="AP148" s="54"/>
      <c r="AQ148" s="55"/>
      <c r="AR148" s="55"/>
      <c r="AS148" s="55"/>
      <c r="AT148" s="55"/>
      <c r="AU148" s="56"/>
      <c r="AV148" s="56"/>
      <c r="AW148" s="57"/>
      <c r="AX148" s="57"/>
      <c r="AY148" s="57"/>
      <c r="AZ148" s="57"/>
      <c r="BA148" s="58"/>
      <c r="BB148" s="58"/>
      <c r="BC148" s="58"/>
      <c r="BD148" s="59"/>
      <c r="BE148" s="59"/>
      <c r="BF148" s="59"/>
      <c r="BG148" s="59"/>
      <c r="BH148" s="59">
        <v>1</v>
      </c>
      <c r="BI148" s="59"/>
      <c r="BK148" s="298">
        <v>3</v>
      </c>
      <c r="BL148" s="33"/>
      <c r="BM148" s="60"/>
      <c r="BN148" s="60"/>
      <c r="BO148" s="60"/>
      <c r="BP148" s="60"/>
      <c r="BQ148" s="60"/>
      <c r="BR148" s="61"/>
      <c r="BS148" s="61"/>
      <c r="BT148" s="61"/>
      <c r="BU148" s="61"/>
      <c r="BV148" s="61"/>
      <c r="BW148" s="61"/>
      <c r="BX148" s="60"/>
      <c r="CB148" s="62"/>
      <c r="CC148" s="62"/>
      <c r="CD148" s="63"/>
      <c r="CF148" s="63"/>
      <c r="CH148" s="63"/>
      <c r="CJ148" s="63"/>
      <c r="CL148" s="63"/>
      <c r="CQ148" s="33"/>
    </row>
    <row r="149" spans="3:95" x14ac:dyDescent="0.25">
      <c r="C149" s="1" t="s">
        <v>248</v>
      </c>
      <c r="D149" s="35">
        <v>42932.080393518518</v>
      </c>
      <c r="E149" s="1">
        <v>100</v>
      </c>
      <c r="F149" t="s">
        <v>240</v>
      </c>
      <c r="G149">
        <v>74.499989999999997</v>
      </c>
      <c r="H149">
        <v>29.99869</v>
      </c>
      <c r="I149">
        <v>359.01</v>
      </c>
      <c r="J149" s="37">
        <v>1.7788930000000001</v>
      </c>
      <c r="K149" s="38">
        <v>294.68247000000002</v>
      </c>
      <c r="L149" s="39">
        <v>6.0217E-2</v>
      </c>
      <c r="M149" s="40">
        <v>35.002780999999999</v>
      </c>
      <c r="N149" s="41">
        <v>0.12</v>
      </c>
      <c r="O149" s="36">
        <v>1</v>
      </c>
      <c r="P149" s="36">
        <v>1</v>
      </c>
      <c r="Q149" s="353">
        <f t="shared" si="6"/>
        <v>3</v>
      </c>
      <c r="R149" s="63">
        <f t="shared" si="7"/>
        <v>36</v>
      </c>
      <c r="S149" s="109"/>
      <c r="T149" s="43"/>
      <c r="U149" s="43"/>
      <c r="V149" s="43"/>
      <c r="W149" s="43"/>
      <c r="X149" s="43"/>
      <c r="Y149" s="43"/>
      <c r="Z149" s="44"/>
      <c r="AA149" s="44"/>
      <c r="AB149" s="45"/>
      <c r="AC149" s="46"/>
      <c r="AD149" s="47"/>
      <c r="AE149" s="48"/>
      <c r="AF149" s="48"/>
      <c r="AG149" s="50"/>
      <c r="AH149" s="114"/>
      <c r="AI149" s="114"/>
      <c r="AJ149" s="114"/>
      <c r="AK149" s="52"/>
      <c r="AL149" s="52">
        <v>2</v>
      </c>
      <c r="AM149" s="52"/>
      <c r="AN149" s="53"/>
      <c r="AO149" s="54"/>
      <c r="AP149" s="54"/>
      <c r="AQ149" s="55"/>
      <c r="AR149" s="55"/>
      <c r="AS149" s="55"/>
      <c r="AT149" s="55"/>
      <c r="AU149" s="56"/>
      <c r="AV149" s="56"/>
      <c r="AW149" s="57"/>
      <c r="AX149" s="57"/>
      <c r="AY149" s="57"/>
      <c r="AZ149" s="57"/>
      <c r="BA149" s="58"/>
      <c r="BB149" s="58"/>
      <c r="BC149" s="58"/>
      <c r="BD149" s="59"/>
      <c r="BE149" s="59"/>
      <c r="BF149" s="59"/>
      <c r="BG149" s="59"/>
      <c r="BH149" s="59">
        <v>1</v>
      </c>
      <c r="BI149" s="59"/>
      <c r="BJ149">
        <v>2</v>
      </c>
      <c r="BK149" s="298">
        <v>3</v>
      </c>
      <c r="BL149" s="33"/>
      <c r="BM149" s="60"/>
      <c r="BN149" s="60"/>
      <c r="BO149" s="60"/>
      <c r="BP149" s="60"/>
      <c r="BQ149" s="60"/>
      <c r="BR149" s="61"/>
      <c r="BS149" s="61"/>
      <c r="BT149" s="61"/>
      <c r="BU149" s="61"/>
      <c r="BV149" s="61"/>
      <c r="BW149" s="61"/>
      <c r="BX149" s="60"/>
      <c r="CB149" s="62"/>
      <c r="CC149" s="62"/>
      <c r="CD149" s="63"/>
      <c r="CF149" s="63"/>
      <c r="CH149" s="63"/>
      <c r="CJ149" s="63"/>
      <c r="CL149" s="63"/>
      <c r="CQ149" s="33"/>
    </row>
    <row r="150" spans="3:95" x14ac:dyDescent="0.25">
      <c r="C150" s="1" t="s">
        <v>249</v>
      </c>
      <c r="D150" s="35">
        <v>42932.081886574073</v>
      </c>
      <c r="E150" s="1">
        <v>100</v>
      </c>
      <c r="F150" t="s">
        <v>240</v>
      </c>
      <c r="G150">
        <v>74.499849999999995</v>
      </c>
      <c r="H150">
        <v>29.998249999999999</v>
      </c>
      <c r="I150">
        <v>359.28</v>
      </c>
      <c r="J150" s="37">
        <v>1.7788930000000001</v>
      </c>
      <c r="K150" s="38">
        <v>294.68247000000002</v>
      </c>
      <c r="L150" s="39">
        <v>6.0217E-2</v>
      </c>
      <c r="M150" s="40">
        <v>35.002780999999999</v>
      </c>
      <c r="N150" s="41">
        <v>0.12</v>
      </c>
      <c r="O150" s="36">
        <v>1</v>
      </c>
      <c r="P150" s="36">
        <v>1</v>
      </c>
      <c r="Q150" s="353">
        <f t="shared" si="6"/>
        <v>3</v>
      </c>
      <c r="R150" s="63">
        <f t="shared" si="7"/>
        <v>43.2</v>
      </c>
      <c r="S150" s="109"/>
      <c r="T150" s="43"/>
      <c r="U150" s="43"/>
      <c r="V150" s="43"/>
      <c r="W150" s="43"/>
      <c r="X150" s="43"/>
      <c r="Y150" s="43"/>
      <c r="Z150" s="44"/>
      <c r="AA150" s="44"/>
      <c r="AB150" s="45"/>
      <c r="AC150" s="46"/>
      <c r="AD150" s="47"/>
      <c r="AE150" s="48"/>
      <c r="AF150" s="48"/>
      <c r="AG150" s="50"/>
      <c r="AH150" s="114">
        <v>1</v>
      </c>
      <c r="AI150" s="114"/>
      <c r="AJ150" s="114"/>
      <c r="AK150" s="52"/>
      <c r="AL150" s="52">
        <v>4</v>
      </c>
      <c r="AM150" s="52"/>
      <c r="AN150" s="53"/>
      <c r="AO150" s="54"/>
      <c r="AP150" s="54"/>
      <c r="AQ150" s="55"/>
      <c r="AR150" s="55"/>
      <c r="AS150" s="55"/>
      <c r="AT150" s="55"/>
      <c r="AU150" s="56"/>
      <c r="AV150" s="56"/>
      <c r="AW150" s="57"/>
      <c r="AX150" s="57"/>
      <c r="AY150" s="57"/>
      <c r="AZ150" s="57"/>
      <c r="BA150" s="58"/>
      <c r="BB150" s="58"/>
      <c r="BC150" s="58"/>
      <c r="BD150" s="59">
        <v>1</v>
      </c>
      <c r="BE150" s="59"/>
      <c r="BF150" s="59"/>
      <c r="BG150" s="59"/>
      <c r="BH150" s="59"/>
      <c r="BI150" s="59"/>
      <c r="BK150" s="298">
        <v>3</v>
      </c>
      <c r="BL150" s="33"/>
      <c r="BM150" s="60"/>
      <c r="BN150" s="60"/>
      <c r="BO150" s="60"/>
      <c r="BP150" s="60"/>
      <c r="BQ150" s="60"/>
      <c r="BR150" s="61"/>
      <c r="BS150" s="61"/>
      <c r="BT150" s="61"/>
      <c r="BU150" s="61"/>
      <c r="BV150" s="61"/>
      <c r="BW150" s="61"/>
      <c r="BX150" s="60"/>
      <c r="CB150" s="62"/>
      <c r="CC150" s="62"/>
      <c r="CD150" s="63"/>
      <c r="CF150" s="63"/>
      <c r="CH150" s="63"/>
      <c r="CJ150" s="63"/>
      <c r="CL150" s="63"/>
      <c r="CQ150" s="33"/>
    </row>
    <row r="151" spans="3:95" x14ac:dyDescent="0.25">
      <c r="C151" s="1" t="s">
        <v>250</v>
      </c>
      <c r="D151" s="35">
        <v>42932.083310185182</v>
      </c>
      <c r="E151" s="1">
        <v>100</v>
      </c>
      <c r="F151" t="s">
        <v>240</v>
      </c>
      <c r="G151">
        <v>74.499849999999995</v>
      </c>
      <c r="H151">
        <v>29.998249999999999</v>
      </c>
      <c r="I151">
        <v>359.28</v>
      </c>
      <c r="J151" s="37">
        <v>1.7788930000000001</v>
      </c>
      <c r="K151" s="38">
        <v>294.68247000000002</v>
      </c>
      <c r="L151" s="39">
        <v>6.0217E-2</v>
      </c>
      <c r="M151" s="40">
        <v>35.002780999999999</v>
      </c>
      <c r="N151" s="41">
        <v>0.12</v>
      </c>
      <c r="O151" s="36">
        <v>1</v>
      </c>
      <c r="P151" s="36">
        <v>1</v>
      </c>
      <c r="Q151" s="353">
        <f t="shared" si="6"/>
        <v>5</v>
      </c>
      <c r="R151" s="63">
        <f t="shared" si="7"/>
        <v>57.6</v>
      </c>
      <c r="S151" s="109"/>
      <c r="T151" s="43"/>
      <c r="U151" s="43">
        <v>1</v>
      </c>
      <c r="V151" s="43"/>
      <c r="W151" s="43"/>
      <c r="X151" s="43"/>
      <c r="Y151" s="43"/>
      <c r="Z151" s="44"/>
      <c r="AA151" s="44"/>
      <c r="AB151" s="45"/>
      <c r="AC151" s="46"/>
      <c r="AD151" s="47"/>
      <c r="AE151" s="48"/>
      <c r="AF151" s="48"/>
      <c r="AG151" s="50"/>
      <c r="AH151" s="114">
        <v>1</v>
      </c>
      <c r="AI151" s="114"/>
      <c r="AJ151" s="114">
        <v>2</v>
      </c>
      <c r="AK151" s="52"/>
      <c r="AL151" s="52"/>
      <c r="AM151" s="52"/>
      <c r="AN151" s="53"/>
      <c r="AO151" s="54"/>
      <c r="AP151" s="54"/>
      <c r="AQ151" s="55"/>
      <c r="AR151" s="55">
        <v>3</v>
      </c>
      <c r="AS151" s="55"/>
      <c r="AT151" s="55"/>
      <c r="AU151" s="56"/>
      <c r="AV151" s="56"/>
      <c r="AW151" s="57"/>
      <c r="AX151" s="57"/>
      <c r="AY151" s="57"/>
      <c r="AZ151" s="57"/>
      <c r="BA151" s="58"/>
      <c r="BB151" s="58"/>
      <c r="BC151" s="58"/>
      <c r="BD151" s="59">
        <v>1</v>
      </c>
      <c r="BE151" s="59"/>
      <c r="BF151" s="59"/>
      <c r="BG151" s="59"/>
      <c r="BH151" s="59"/>
      <c r="BI151" s="59"/>
      <c r="BK151" s="298">
        <v>4</v>
      </c>
      <c r="BL151" s="33"/>
      <c r="BM151" s="60"/>
      <c r="BN151" s="60"/>
      <c r="BO151" s="60"/>
      <c r="BP151" s="60"/>
      <c r="BQ151" s="60"/>
      <c r="BR151" s="61"/>
      <c r="BS151" s="61"/>
      <c r="BT151" s="61"/>
      <c r="BU151" s="61"/>
      <c r="BV151" s="61"/>
      <c r="BW151" s="61"/>
      <c r="BX151" s="60"/>
      <c r="CB151" s="62"/>
      <c r="CC151" s="62"/>
      <c r="CD151" s="63"/>
      <c r="CF151" s="63"/>
      <c r="CH151" s="63"/>
      <c r="CJ151" s="63"/>
      <c r="CL151" s="63"/>
      <c r="CQ151" s="33"/>
    </row>
    <row r="152" spans="3:95" x14ac:dyDescent="0.25">
      <c r="C152" s="1" t="s">
        <v>251</v>
      </c>
      <c r="D152" s="35">
        <v>42932.086689814816</v>
      </c>
      <c r="E152" s="1">
        <v>100</v>
      </c>
      <c r="F152" t="s">
        <v>240</v>
      </c>
      <c r="G152">
        <v>74.499719999999996</v>
      </c>
      <c r="H152">
        <v>29.997820000000001</v>
      </c>
      <c r="I152">
        <v>359.78</v>
      </c>
      <c r="J152" s="37">
        <v>1.7788930000000001</v>
      </c>
      <c r="K152" s="38">
        <v>294.68247000000002</v>
      </c>
      <c r="L152" s="39">
        <v>6.0217E-2</v>
      </c>
      <c r="M152" s="40">
        <v>35.002780999999999</v>
      </c>
      <c r="N152" s="41">
        <v>0.12</v>
      </c>
      <c r="O152" s="36">
        <v>1</v>
      </c>
      <c r="P152" s="36">
        <v>1</v>
      </c>
      <c r="Q152" s="353">
        <f t="shared" si="6"/>
        <v>5</v>
      </c>
      <c r="R152" s="63">
        <f t="shared" si="7"/>
        <v>43.2</v>
      </c>
      <c r="S152" s="109"/>
      <c r="T152" s="43"/>
      <c r="U152" s="43"/>
      <c r="V152" s="43"/>
      <c r="W152" s="43"/>
      <c r="X152" s="43"/>
      <c r="Y152" s="43"/>
      <c r="Z152" s="44"/>
      <c r="AA152" s="44"/>
      <c r="AB152" s="45"/>
      <c r="AC152" s="46"/>
      <c r="AD152" s="47"/>
      <c r="AE152" s="48"/>
      <c r="AF152" s="48"/>
      <c r="AG152" s="50"/>
      <c r="AH152" s="114">
        <v>1</v>
      </c>
      <c r="AI152" s="114"/>
      <c r="AJ152" s="114">
        <v>2</v>
      </c>
      <c r="AK152" s="52"/>
      <c r="AL152" s="52">
        <v>1</v>
      </c>
      <c r="AM152" s="52"/>
      <c r="AN152" s="53"/>
      <c r="AO152" s="54"/>
      <c r="AP152" s="54"/>
      <c r="AQ152" s="55"/>
      <c r="AR152" s="55"/>
      <c r="AS152" s="55"/>
      <c r="AT152" s="55"/>
      <c r="AU152" s="56"/>
      <c r="AV152" s="56"/>
      <c r="AW152" s="57"/>
      <c r="AX152" s="57"/>
      <c r="AY152" s="57"/>
      <c r="AZ152" s="57"/>
      <c r="BA152" s="58"/>
      <c r="BB152" s="58"/>
      <c r="BC152" s="58"/>
      <c r="BD152" s="59"/>
      <c r="BE152" s="59"/>
      <c r="BF152" s="59"/>
      <c r="BG152" s="59"/>
      <c r="BH152" s="59">
        <v>1</v>
      </c>
      <c r="BI152" s="59"/>
      <c r="BJ152">
        <v>1</v>
      </c>
      <c r="BK152" s="298">
        <v>4</v>
      </c>
      <c r="BL152" s="33"/>
      <c r="BM152" s="60"/>
      <c r="BN152" s="60"/>
      <c r="BO152" s="60"/>
      <c r="BP152" s="60"/>
      <c r="BQ152" s="60"/>
      <c r="BR152" s="61"/>
      <c r="BS152" s="61"/>
      <c r="BT152" s="61"/>
      <c r="BU152" s="61"/>
      <c r="BV152" s="61"/>
      <c r="BW152" s="61"/>
      <c r="BX152" s="60"/>
      <c r="CB152" s="62"/>
      <c r="CC152" s="62"/>
      <c r="CD152" s="63"/>
      <c r="CF152" s="63"/>
      <c r="CH152" s="63"/>
      <c r="CJ152" s="63"/>
      <c r="CL152" s="63"/>
      <c r="CQ152" s="33"/>
    </row>
    <row r="153" spans="3:95" x14ac:dyDescent="0.25">
      <c r="C153" s="1" t="s">
        <v>252</v>
      </c>
      <c r="D153" s="35">
        <v>42932.088182870371</v>
      </c>
      <c r="E153" s="1">
        <v>100</v>
      </c>
      <c r="F153" t="s">
        <v>240</v>
      </c>
      <c r="G153">
        <v>74.499660000000006</v>
      </c>
      <c r="H153">
        <v>29.997610000000002</v>
      </c>
      <c r="I153">
        <v>359.9</v>
      </c>
      <c r="J153" s="37">
        <v>1.7788930000000001</v>
      </c>
      <c r="K153" s="38">
        <v>294.68247000000002</v>
      </c>
      <c r="L153" s="39">
        <v>6.0217E-2</v>
      </c>
      <c r="M153" s="40">
        <v>35.002780999999999</v>
      </c>
      <c r="N153" s="41">
        <v>0.12</v>
      </c>
      <c r="O153" s="36">
        <v>1</v>
      </c>
      <c r="P153" s="36">
        <v>1</v>
      </c>
      <c r="Q153" s="353">
        <f t="shared" si="6"/>
        <v>3</v>
      </c>
      <c r="R153" s="63">
        <f t="shared" si="7"/>
        <v>21.6</v>
      </c>
      <c r="S153" s="109"/>
      <c r="T153" s="43"/>
      <c r="U153" s="43"/>
      <c r="V153" s="43"/>
      <c r="W153" s="43"/>
      <c r="X153" s="43"/>
      <c r="Y153" s="43"/>
      <c r="Z153" s="44">
        <v>1</v>
      </c>
      <c r="AA153" s="44"/>
      <c r="AB153" s="45"/>
      <c r="AC153" s="46"/>
      <c r="AD153" s="47"/>
      <c r="AE153" s="48"/>
      <c r="AF153" s="48"/>
      <c r="AG153" s="50"/>
      <c r="AH153" s="114">
        <v>1</v>
      </c>
      <c r="AI153" s="114"/>
      <c r="AJ153" s="114"/>
      <c r="AK153" s="52"/>
      <c r="AL153" s="52"/>
      <c r="AM153" s="52"/>
      <c r="AN153" s="53"/>
      <c r="AO153" s="54"/>
      <c r="AP153" s="54"/>
      <c r="AQ153" s="55"/>
      <c r="AR153" s="55"/>
      <c r="AS153" s="55"/>
      <c r="AT153" s="55"/>
      <c r="AU153" s="56"/>
      <c r="AV153" s="56"/>
      <c r="AW153" s="57"/>
      <c r="AX153" s="57"/>
      <c r="AY153" s="57"/>
      <c r="AZ153" s="57"/>
      <c r="BA153" s="58"/>
      <c r="BB153" s="58"/>
      <c r="BC153" s="58"/>
      <c r="BD153" s="59"/>
      <c r="BE153" s="59"/>
      <c r="BF153" s="59"/>
      <c r="BG153" s="59"/>
      <c r="BH153" s="59">
        <v>1</v>
      </c>
      <c r="BI153" s="59"/>
      <c r="BK153" s="298">
        <v>3</v>
      </c>
      <c r="BL153" s="33"/>
      <c r="BM153" s="60"/>
      <c r="BN153" s="60"/>
      <c r="BO153" s="60"/>
      <c r="BP153" s="60"/>
      <c r="BQ153" s="60"/>
      <c r="BR153" s="61"/>
      <c r="BS153" s="61"/>
      <c r="BT153" s="61"/>
      <c r="BU153" s="61"/>
      <c r="BV153" s="61"/>
      <c r="BW153" s="61"/>
      <c r="BX153" s="60"/>
      <c r="CB153" s="62"/>
      <c r="CC153" s="62"/>
      <c r="CD153" s="63"/>
      <c r="CF153" s="63"/>
      <c r="CH153" s="63"/>
      <c r="CJ153" s="63"/>
      <c r="CL153" s="63"/>
      <c r="CQ153" s="33"/>
    </row>
    <row r="154" spans="3:95" x14ac:dyDescent="0.25">
      <c r="C154" s="1" t="s">
        <v>253</v>
      </c>
      <c r="D154" s="35">
        <v>42932.089201388888</v>
      </c>
      <c r="E154" s="1">
        <v>100</v>
      </c>
      <c r="F154" t="s">
        <v>240</v>
      </c>
      <c r="G154">
        <v>74.499619999999993</v>
      </c>
      <c r="H154">
        <v>29.997430000000001</v>
      </c>
      <c r="I154">
        <v>359.95</v>
      </c>
      <c r="J154" s="37">
        <v>1.7788930000000001</v>
      </c>
      <c r="K154" s="38">
        <v>294.68247000000002</v>
      </c>
      <c r="L154" s="39">
        <v>6.0217E-2</v>
      </c>
      <c r="M154" s="40">
        <v>35.002780999999999</v>
      </c>
      <c r="N154" s="41">
        <v>0.12</v>
      </c>
      <c r="O154" s="36">
        <v>1</v>
      </c>
      <c r="P154" s="36">
        <v>1</v>
      </c>
      <c r="Q154" s="353">
        <f t="shared" si="6"/>
        <v>3</v>
      </c>
      <c r="R154" s="63">
        <f t="shared" si="7"/>
        <v>21.6</v>
      </c>
      <c r="S154" s="109"/>
      <c r="T154" s="43"/>
      <c r="U154" s="43"/>
      <c r="V154" s="43"/>
      <c r="W154" s="43"/>
      <c r="X154" s="43"/>
      <c r="Y154" s="43"/>
      <c r="Z154" s="44"/>
      <c r="AA154" s="44"/>
      <c r="AB154" s="45"/>
      <c r="AC154" s="46"/>
      <c r="AD154" s="47"/>
      <c r="AE154" s="48"/>
      <c r="AF154" s="48"/>
      <c r="AG154" s="50"/>
      <c r="AH154" s="114">
        <v>1</v>
      </c>
      <c r="AI154" s="114"/>
      <c r="AJ154" s="114">
        <v>1</v>
      </c>
      <c r="AK154" s="52"/>
      <c r="AL154" s="52"/>
      <c r="AM154" s="52"/>
      <c r="AN154" s="53"/>
      <c r="AO154" s="54"/>
      <c r="AP154" s="54"/>
      <c r="AQ154" s="55"/>
      <c r="AR154" s="55"/>
      <c r="AS154" s="55"/>
      <c r="AT154" s="55"/>
      <c r="AU154" s="56"/>
      <c r="AV154" s="56"/>
      <c r="AW154" s="57"/>
      <c r="AX154" s="57"/>
      <c r="AY154" s="57"/>
      <c r="AZ154" s="57"/>
      <c r="BA154" s="58"/>
      <c r="BB154" s="58"/>
      <c r="BC154" s="58"/>
      <c r="BD154" s="59"/>
      <c r="BE154" s="59"/>
      <c r="BF154" s="59"/>
      <c r="BG154" s="59"/>
      <c r="BH154" s="59">
        <v>1</v>
      </c>
      <c r="BI154" s="59"/>
      <c r="BK154" s="298">
        <v>2</v>
      </c>
      <c r="BL154" s="33"/>
      <c r="BM154" s="60"/>
      <c r="BN154" s="60"/>
      <c r="BO154" s="60"/>
      <c r="BP154" s="60"/>
      <c r="BQ154" s="60"/>
      <c r="BR154" s="61"/>
      <c r="BS154" s="61"/>
      <c r="BT154" s="61"/>
      <c r="BU154" s="61"/>
      <c r="BV154" s="61"/>
      <c r="BW154" s="61"/>
      <c r="BX154" s="60"/>
      <c r="CB154" s="62"/>
      <c r="CC154" s="62"/>
      <c r="CD154" s="63"/>
      <c r="CF154" s="63"/>
      <c r="CH154" s="63"/>
      <c r="CJ154" s="63"/>
      <c r="CL154" s="63"/>
      <c r="CQ154" s="33"/>
    </row>
    <row r="155" spans="3:95" x14ac:dyDescent="0.25">
      <c r="C155" s="1" t="s">
        <v>254</v>
      </c>
      <c r="D155" s="35">
        <v>42932.09002314815</v>
      </c>
      <c r="E155" s="1">
        <v>100</v>
      </c>
      <c r="F155" t="s">
        <v>240</v>
      </c>
      <c r="G155">
        <v>74.499600000000001</v>
      </c>
      <c r="H155">
        <v>29.997319999999998</v>
      </c>
      <c r="I155">
        <v>360.11</v>
      </c>
      <c r="J155" s="37">
        <v>1.7788930000000001</v>
      </c>
      <c r="K155" s="38">
        <v>294.68247000000002</v>
      </c>
      <c r="L155" s="39">
        <v>6.0217E-2</v>
      </c>
      <c r="M155" s="40">
        <v>35.002780999999999</v>
      </c>
      <c r="N155" s="41">
        <v>0.12</v>
      </c>
      <c r="O155" s="36">
        <v>1</v>
      </c>
      <c r="P155" s="36">
        <v>1</v>
      </c>
      <c r="Q155" s="353">
        <f t="shared" si="6"/>
        <v>2</v>
      </c>
      <c r="R155" s="63">
        <f t="shared" si="7"/>
        <v>14.4</v>
      </c>
      <c r="S155" s="109"/>
      <c r="T155" s="43"/>
      <c r="U155" s="43"/>
      <c r="V155" s="43"/>
      <c r="W155" s="43"/>
      <c r="X155" s="43"/>
      <c r="Y155" s="43"/>
      <c r="Z155" s="44"/>
      <c r="AA155" s="44"/>
      <c r="AB155" s="45"/>
      <c r="AC155" s="46"/>
      <c r="AD155" s="47"/>
      <c r="AE155" s="48"/>
      <c r="AF155" s="48"/>
      <c r="AG155" s="50"/>
      <c r="AH155" s="114">
        <v>1</v>
      </c>
      <c r="AI155" s="114"/>
      <c r="AJ155" s="114"/>
      <c r="AK155" s="52"/>
      <c r="AL155" s="52"/>
      <c r="AM155" s="52"/>
      <c r="AN155" s="53"/>
      <c r="AO155" s="54"/>
      <c r="AP155" s="54"/>
      <c r="AQ155" s="55"/>
      <c r="AR155" s="55"/>
      <c r="AS155" s="55"/>
      <c r="AT155" s="55"/>
      <c r="AU155" s="56"/>
      <c r="AV155" s="56"/>
      <c r="AW155" s="57"/>
      <c r="AX155" s="57"/>
      <c r="AY155" s="57"/>
      <c r="AZ155" s="57"/>
      <c r="BA155" s="58"/>
      <c r="BB155" s="58">
        <v>1</v>
      </c>
      <c r="BC155" s="58"/>
      <c r="BD155" s="59"/>
      <c r="BE155" s="59"/>
      <c r="BF155" s="59"/>
      <c r="BG155" s="59"/>
      <c r="BH155" s="59"/>
      <c r="BI155" s="59"/>
      <c r="BK155" s="298">
        <v>2</v>
      </c>
      <c r="BL155" s="33"/>
      <c r="BM155" s="60"/>
      <c r="BN155" s="60"/>
      <c r="BO155" s="60"/>
      <c r="BP155" s="60"/>
      <c r="BQ155" s="60"/>
      <c r="BR155" s="61"/>
      <c r="BS155" s="61"/>
      <c r="BT155" s="61"/>
      <c r="BU155" s="61"/>
      <c r="BV155" s="61"/>
      <c r="BW155" s="61"/>
      <c r="BX155" s="60"/>
      <c r="CB155" s="62"/>
      <c r="CC155" s="62"/>
      <c r="CD155" s="63"/>
      <c r="CF155" s="63"/>
      <c r="CH155" s="63"/>
      <c r="CJ155" s="63"/>
      <c r="CL155" s="63"/>
      <c r="CQ155" s="33"/>
    </row>
    <row r="156" spans="3:95" x14ac:dyDescent="0.25">
      <c r="C156" s="1" t="s">
        <v>255</v>
      </c>
      <c r="D156" s="35">
        <v>42932.091111111113</v>
      </c>
      <c r="E156" s="1">
        <v>100</v>
      </c>
      <c r="F156" t="s">
        <v>240</v>
      </c>
      <c r="G156">
        <v>74.499539999999996</v>
      </c>
      <c r="H156">
        <v>29.997129999999999</v>
      </c>
      <c r="I156">
        <v>359.9</v>
      </c>
      <c r="J156" s="37">
        <v>1.7788930000000001</v>
      </c>
      <c r="K156" s="38">
        <v>294.68247000000002</v>
      </c>
      <c r="L156" s="39">
        <v>6.0217E-2</v>
      </c>
      <c r="M156" s="40">
        <v>35.002780999999999</v>
      </c>
      <c r="N156" s="41">
        <v>0.12</v>
      </c>
      <c r="O156" s="36">
        <v>1</v>
      </c>
      <c r="P156" s="36">
        <v>1</v>
      </c>
      <c r="Q156" s="353">
        <f t="shared" si="6"/>
        <v>5</v>
      </c>
      <c r="R156" s="63">
        <f t="shared" si="7"/>
        <v>43.2</v>
      </c>
      <c r="S156" s="109"/>
      <c r="T156" s="43"/>
      <c r="U156" s="43">
        <v>1</v>
      </c>
      <c r="V156" s="43"/>
      <c r="W156" s="43"/>
      <c r="X156" s="43"/>
      <c r="Y156" s="43"/>
      <c r="Z156" s="44"/>
      <c r="AA156" s="44"/>
      <c r="AB156" s="45"/>
      <c r="AC156" s="46"/>
      <c r="AD156" s="47"/>
      <c r="AE156" s="48"/>
      <c r="AF156" s="48"/>
      <c r="AG156" s="50"/>
      <c r="AH156" s="114">
        <v>1</v>
      </c>
      <c r="AI156" s="114"/>
      <c r="AJ156" s="114">
        <v>2</v>
      </c>
      <c r="AK156" s="52"/>
      <c r="AL156" s="52">
        <v>1</v>
      </c>
      <c r="AM156" s="52"/>
      <c r="AN156" s="53"/>
      <c r="AO156" s="54"/>
      <c r="AP156" s="54"/>
      <c r="AQ156" s="55"/>
      <c r="AR156" s="55"/>
      <c r="AS156" s="55"/>
      <c r="AT156" s="55"/>
      <c r="AU156" s="56"/>
      <c r="AV156" s="56"/>
      <c r="AW156" s="57"/>
      <c r="AX156" s="57"/>
      <c r="AY156" s="57"/>
      <c r="AZ156" s="57"/>
      <c r="BA156" s="58"/>
      <c r="BB156" s="58"/>
      <c r="BC156" s="58"/>
      <c r="BD156" s="59"/>
      <c r="BE156" s="59"/>
      <c r="BF156" s="59"/>
      <c r="BG156" s="59"/>
      <c r="BH156" s="59"/>
      <c r="BI156" s="59"/>
      <c r="BJ156">
        <v>1</v>
      </c>
      <c r="BK156" s="298">
        <v>4</v>
      </c>
      <c r="BL156" s="33"/>
      <c r="BM156" s="60"/>
      <c r="BN156" s="60"/>
      <c r="BO156" s="60"/>
      <c r="BP156" s="60"/>
      <c r="BQ156" s="60"/>
      <c r="BR156" s="61"/>
      <c r="BS156" s="61"/>
      <c r="BT156" s="61"/>
      <c r="BU156" s="61"/>
      <c r="BV156" s="61"/>
      <c r="BW156" s="61"/>
      <c r="BX156" s="60"/>
      <c r="CB156" s="62"/>
      <c r="CC156" s="62"/>
      <c r="CD156" s="63"/>
      <c r="CF156" s="63"/>
      <c r="CH156" s="63"/>
      <c r="CJ156" s="63"/>
      <c r="CL156" s="63"/>
      <c r="CQ156" s="33"/>
    </row>
    <row r="157" spans="3:95" x14ac:dyDescent="0.25">
      <c r="C157" s="1" t="s">
        <v>256</v>
      </c>
      <c r="D157" s="35">
        <v>42932.092060185183</v>
      </c>
      <c r="E157" s="1">
        <v>100</v>
      </c>
      <c r="F157" t="s">
        <v>240</v>
      </c>
      <c r="G157">
        <v>74.499499999999998</v>
      </c>
      <c r="H157">
        <v>29.99701</v>
      </c>
      <c r="I157">
        <v>359.78</v>
      </c>
      <c r="J157" s="37">
        <v>1.7788930000000001</v>
      </c>
      <c r="K157" s="38">
        <v>294.68247000000002</v>
      </c>
      <c r="L157" s="39">
        <v>6.0217E-2</v>
      </c>
      <c r="M157" s="40">
        <v>35.002780999999999</v>
      </c>
      <c r="N157" s="41">
        <v>0.12</v>
      </c>
      <c r="O157" s="36">
        <v>1</v>
      </c>
      <c r="P157" s="36">
        <v>1</v>
      </c>
      <c r="Q157" s="353">
        <f t="shared" si="6"/>
        <v>3</v>
      </c>
      <c r="R157" s="63">
        <f t="shared" si="7"/>
        <v>21.6</v>
      </c>
      <c r="S157" s="109"/>
      <c r="T157" s="43"/>
      <c r="U157" s="43"/>
      <c r="V157" s="43"/>
      <c r="W157" s="43"/>
      <c r="X157" s="43"/>
      <c r="Y157" s="43"/>
      <c r="Z157" s="44"/>
      <c r="AA157" s="44">
        <v>1</v>
      </c>
      <c r="AB157" s="45"/>
      <c r="AC157" s="46"/>
      <c r="AD157" s="47"/>
      <c r="AE157" s="48"/>
      <c r="AF157" s="48"/>
      <c r="AG157" s="50"/>
      <c r="AH157" s="114">
        <v>1</v>
      </c>
      <c r="AI157" s="114"/>
      <c r="AJ157" s="114"/>
      <c r="AK157" s="52"/>
      <c r="AL157" s="52"/>
      <c r="AM157" s="52"/>
      <c r="AN157" s="53"/>
      <c r="AO157" s="54"/>
      <c r="AP157" s="54"/>
      <c r="AQ157" s="55"/>
      <c r="AR157" s="55"/>
      <c r="AS157" s="55"/>
      <c r="AT157" s="55"/>
      <c r="AU157" s="56"/>
      <c r="AV157" s="56"/>
      <c r="AW157" s="57"/>
      <c r="AX157" s="57"/>
      <c r="AY157" s="57"/>
      <c r="AZ157" s="57"/>
      <c r="BA157" s="58">
        <v>1</v>
      </c>
      <c r="BB157" s="58"/>
      <c r="BC157" s="58"/>
      <c r="BD157" s="59"/>
      <c r="BE157" s="59"/>
      <c r="BF157" s="59"/>
      <c r="BG157" s="59"/>
      <c r="BH157" s="59"/>
      <c r="BI157" s="59"/>
      <c r="BK157" s="298">
        <v>3</v>
      </c>
      <c r="BL157" s="33"/>
      <c r="BM157" s="60"/>
      <c r="BN157" s="60"/>
      <c r="BO157" s="60"/>
      <c r="BP157" s="60"/>
      <c r="BQ157" s="60"/>
      <c r="BR157" s="61"/>
      <c r="BS157" s="61"/>
      <c r="BT157" s="61"/>
      <c r="BU157" s="61"/>
      <c r="BV157" s="61"/>
      <c r="BW157" s="61"/>
      <c r="BX157" s="60"/>
      <c r="CB157" s="62"/>
      <c r="CC157" s="62"/>
      <c r="CD157" s="63"/>
      <c r="CF157" s="63"/>
      <c r="CH157" s="63"/>
      <c r="CJ157" s="63"/>
      <c r="CL157" s="63"/>
      <c r="CQ157" s="33"/>
    </row>
    <row r="158" spans="3:95" x14ac:dyDescent="0.25">
      <c r="C158" s="1" t="s">
        <v>257</v>
      </c>
      <c r="D158" s="35">
        <v>42932.092986111114</v>
      </c>
      <c r="E158" s="1">
        <v>100</v>
      </c>
      <c r="F158" t="s">
        <v>240</v>
      </c>
      <c r="G158">
        <v>74.499470000000002</v>
      </c>
      <c r="H158">
        <v>29.9969</v>
      </c>
      <c r="I158">
        <v>359.93</v>
      </c>
      <c r="J158" s="37">
        <v>1.7788930000000001</v>
      </c>
      <c r="K158" s="38">
        <v>294.68247000000002</v>
      </c>
      <c r="L158" s="39">
        <v>6.0217E-2</v>
      </c>
      <c r="M158" s="40">
        <v>35.002780999999999</v>
      </c>
      <c r="N158" s="41">
        <v>0.12</v>
      </c>
      <c r="O158" s="36">
        <v>1</v>
      </c>
      <c r="P158" s="36">
        <v>1</v>
      </c>
      <c r="Q158" s="353">
        <f t="shared" si="6"/>
        <v>3</v>
      </c>
      <c r="R158" s="63">
        <f t="shared" si="7"/>
        <v>21.6</v>
      </c>
      <c r="S158" s="109"/>
      <c r="T158" s="43"/>
      <c r="U158" s="43">
        <v>1</v>
      </c>
      <c r="V158" s="43"/>
      <c r="W158" s="43"/>
      <c r="X158" s="43"/>
      <c r="Y158" s="43"/>
      <c r="Z158" s="44"/>
      <c r="AA158" s="44"/>
      <c r="AB158" s="45"/>
      <c r="AC158" s="46"/>
      <c r="AD158" s="47"/>
      <c r="AE158" s="48"/>
      <c r="AF158" s="48"/>
      <c r="AG158" s="50"/>
      <c r="AH158" s="114">
        <v>1</v>
      </c>
      <c r="AI158" s="114"/>
      <c r="AJ158" s="114"/>
      <c r="AK158" s="52"/>
      <c r="AL158" s="52">
        <v>1</v>
      </c>
      <c r="AM158" s="52"/>
      <c r="AN158" s="53"/>
      <c r="AO158" s="54"/>
      <c r="AP158" s="54"/>
      <c r="AQ158" s="55"/>
      <c r="AR158" s="55"/>
      <c r="AS158" s="55"/>
      <c r="AT158" s="55"/>
      <c r="AU158" s="56"/>
      <c r="AV158" s="56"/>
      <c r="AW158" s="57"/>
      <c r="AX158" s="57"/>
      <c r="AY158" s="57"/>
      <c r="AZ158" s="57"/>
      <c r="BA158" s="58"/>
      <c r="BB158" s="58"/>
      <c r="BC158" s="58"/>
      <c r="BD158" s="59"/>
      <c r="BE158" s="59"/>
      <c r="BF158" s="59"/>
      <c r="BG158" s="59"/>
      <c r="BH158" s="59"/>
      <c r="BI158" s="59"/>
      <c r="BK158" s="298">
        <v>3</v>
      </c>
      <c r="BL158" s="33"/>
      <c r="BM158" s="60"/>
      <c r="BN158" s="60"/>
      <c r="BO158" s="60"/>
      <c r="BP158" s="60"/>
      <c r="BQ158" s="60"/>
      <c r="BR158" s="61"/>
      <c r="BS158" s="61"/>
      <c r="BT158" s="61"/>
      <c r="BU158" s="61"/>
      <c r="BV158" s="61"/>
      <c r="BW158" s="61"/>
      <c r="BX158" s="60"/>
      <c r="CB158" s="62"/>
      <c r="CC158" s="62"/>
      <c r="CD158" s="63"/>
      <c r="CF158" s="63"/>
      <c r="CH158" s="63"/>
      <c r="CJ158" s="63"/>
      <c r="CL158" s="63"/>
      <c r="CQ158" s="33"/>
    </row>
    <row r="159" spans="3:95" x14ac:dyDescent="0.25">
      <c r="C159" s="1" t="s">
        <v>258</v>
      </c>
      <c r="D159" s="35">
        <v>42932.093865740739</v>
      </c>
      <c r="E159" s="1">
        <v>100</v>
      </c>
      <c r="F159" t="s">
        <v>240</v>
      </c>
      <c r="G159">
        <v>74.499440000000007</v>
      </c>
      <c r="H159">
        <v>29.996780000000001</v>
      </c>
      <c r="I159">
        <v>359.91</v>
      </c>
      <c r="J159" s="37">
        <v>1.7788930000000001</v>
      </c>
      <c r="K159" s="38">
        <v>294.68247000000002</v>
      </c>
      <c r="L159" s="39">
        <v>6.0217E-2</v>
      </c>
      <c r="M159" s="40">
        <v>35.002780999999999</v>
      </c>
      <c r="N159" s="41">
        <v>0.12</v>
      </c>
      <c r="O159" s="36">
        <v>1</v>
      </c>
      <c r="P159" s="36">
        <v>1</v>
      </c>
      <c r="Q159" s="353">
        <f t="shared" si="6"/>
        <v>3</v>
      </c>
      <c r="R159" s="63">
        <f t="shared" si="7"/>
        <v>28.8</v>
      </c>
      <c r="S159" s="109"/>
      <c r="T159" s="43"/>
      <c r="U159" s="43"/>
      <c r="V159" s="43"/>
      <c r="W159" s="43"/>
      <c r="X159" s="43"/>
      <c r="Y159" s="43"/>
      <c r="Z159" s="44"/>
      <c r="AA159" s="44"/>
      <c r="AB159" s="45"/>
      <c r="AC159" s="46"/>
      <c r="AD159" s="47"/>
      <c r="AE159" s="48"/>
      <c r="AF159" s="48"/>
      <c r="AG159" s="50"/>
      <c r="AH159" s="114">
        <v>2</v>
      </c>
      <c r="AI159" s="114"/>
      <c r="AJ159" s="114">
        <v>1</v>
      </c>
      <c r="AK159" s="52"/>
      <c r="AL159" s="52"/>
      <c r="AM159" s="52"/>
      <c r="AN159" s="53"/>
      <c r="AO159" s="54"/>
      <c r="AP159" s="54"/>
      <c r="AQ159" s="55"/>
      <c r="AR159" s="55"/>
      <c r="AS159" s="55"/>
      <c r="AT159" s="55"/>
      <c r="AU159" s="56"/>
      <c r="AV159" s="56"/>
      <c r="AW159" s="57">
        <v>1</v>
      </c>
      <c r="AX159" s="57"/>
      <c r="AY159" s="57"/>
      <c r="AZ159" s="57"/>
      <c r="BA159" s="58"/>
      <c r="BB159" s="58"/>
      <c r="BC159" s="58"/>
      <c r="BD159" s="59"/>
      <c r="BE159" s="59"/>
      <c r="BF159" s="59"/>
      <c r="BG159" s="59"/>
      <c r="BH159" s="59"/>
      <c r="BI159" s="59"/>
      <c r="BK159" s="298">
        <v>2</v>
      </c>
      <c r="BL159" s="33"/>
      <c r="BM159" s="60"/>
      <c r="BN159" s="60"/>
      <c r="BO159" s="60"/>
      <c r="BP159" s="60"/>
      <c r="BQ159" s="60"/>
      <c r="BR159" s="61"/>
      <c r="BS159" s="61"/>
      <c r="BT159" s="61"/>
      <c r="BU159" s="61"/>
      <c r="BV159" s="61"/>
      <c r="BW159" s="61"/>
      <c r="BX159" s="60"/>
      <c r="CB159" s="62"/>
      <c r="CC159" s="62"/>
      <c r="CD159" s="63"/>
      <c r="CF159" s="63"/>
      <c r="CH159" s="63"/>
      <c r="CJ159" s="63"/>
      <c r="CL159" s="63"/>
      <c r="CQ159" s="33"/>
    </row>
    <row r="160" spans="3:95" s="133" customFormat="1" x14ac:dyDescent="0.25">
      <c r="C160" s="131" t="s">
        <v>259</v>
      </c>
      <c r="D160" s="132">
        <v>42932.094363425924</v>
      </c>
      <c r="E160" s="131">
        <v>100</v>
      </c>
      <c r="F160" s="133" t="s">
        <v>240</v>
      </c>
      <c r="G160" s="133">
        <v>74.499409999999997</v>
      </c>
      <c r="H160" s="133">
        <v>29.996649999999999</v>
      </c>
      <c r="I160" s="133">
        <v>359.9</v>
      </c>
      <c r="J160" s="134">
        <v>1.7788930000000001</v>
      </c>
      <c r="K160" s="89">
        <v>294.68247000000002</v>
      </c>
      <c r="L160" s="90">
        <v>6.0217E-2</v>
      </c>
      <c r="M160" s="91">
        <v>35.002780999999999</v>
      </c>
      <c r="N160" s="41">
        <v>0.12</v>
      </c>
      <c r="O160" s="133">
        <v>1</v>
      </c>
      <c r="P160" s="133">
        <v>1</v>
      </c>
      <c r="Q160" s="356">
        <f t="shared" si="6"/>
        <v>3</v>
      </c>
      <c r="R160" s="63">
        <f t="shared" si="7"/>
        <v>36</v>
      </c>
      <c r="S160" s="136"/>
      <c r="T160" s="137"/>
      <c r="U160" s="137"/>
      <c r="V160" s="137"/>
      <c r="W160" s="137"/>
      <c r="X160" s="137"/>
      <c r="Y160" s="137"/>
      <c r="Z160" s="138"/>
      <c r="AA160" s="138"/>
      <c r="AB160" s="138"/>
      <c r="AC160" s="139"/>
      <c r="AD160" s="139"/>
      <c r="AE160" s="48"/>
      <c r="AF160" s="48"/>
      <c r="AG160" s="140"/>
      <c r="AH160" s="141"/>
      <c r="AI160" s="141"/>
      <c r="AJ160" s="141">
        <v>1</v>
      </c>
      <c r="AK160" s="142"/>
      <c r="AL160" s="142"/>
      <c r="AM160" s="142"/>
      <c r="AN160" s="143"/>
      <c r="AO160" s="143"/>
      <c r="AP160" s="143"/>
      <c r="AQ160" s="144"/>
      <c r="AR160" s="144"/>
      <c r="AS160" s="144"/>
      <c r="AT160" s="144"/>
      <c r="AU160" s="145"/>
      <c r="AV160" s="145"/>
      <c r="AW160" s="146">
        <v>1</v>
      </c>
      <c r="AX160" s="146"/>
      <c r="AY160" s="146"/>
      <c r="AZ160" s="146"/>
      <c r="BA160" s="147"/>
      <c r="BB160" s="147"/>
      <c r="BC160" s="147"/>
      <c r="BD160" s="148"/>
      <c r="BE160" s="148"/>
      <c r="BF160" s="148"/>
      <c r="BG160" s="148"/>
      <c r="BH160" s="148">
        <v>3</v>
      </c>
      <c r="BI160" s="148"/>
      <c r="BK160" s="312">
        <v>3</v>
      </c>
      <c r="BL160" s="135"/>
      <c r="BR160" s="149"/>
      <c r="BS160" s="149"/>
      <c r="BT160" s="149"/>
      <c r="BU160" s="149"/>
      <c r="BV160" s="149"/>
      <c r="BW160" s="149"/>
      <c r="CB160" s="150"/>
      <c r="CC160" s="150"/>
      <c r="CD160" s="151"/>
      <c r="CF160" s="151"/>
      <c r="CH160" s="151"/>
      <c r="CJ160" s="151"/>
      <c r="CL160" s="151"/>
      <c r="CQ160" s="135"/>
    </row>
    <row r="161" spans="3:95" x14ac:dyDescent="0.25">
      <c r="C161" s="1" t="s">
        <v>260</v>
      </c>
      <c r="D161" s="35">
        <v>42946.074988425928</v>
      </c>
      <c r="E161" s="1">
        <v>291</v>
      </c>
      <c r="F161" s="36" t="s">
        <v>261</v>
      </c>
      <c r="G161">
        <v>76.49888</v>
      </c>
      <c r="H161">
        <v>30.50366</v>
      </c>
      <c r="I161">
        <v>293.52999999999997</v>
      </c>
      <c r="J161" s="37">
        <v>1.9498580000000001</v>
      </c>
      <c r="K161" s="38">
        <v>276.581298</v>
      </c>
      <c r="L161" s="39">
        <v>3.6595000000000003E-2</v>
      </c>
      <c r="M161" s="40">
        <v>34.999285999999998</v>
      </c>
      <c r="N161" s="41">
        <v>0.1</v>
      </c>
      <c r="O161" s="36">
        <v>1</v>
      </c>
      <c r="P161" s="36">
        <v>1</v>
      </c>
      <c r="Q161" s="353">
        <f t="shared" si="6"/>
        <v>2</v>
      </c>
      <c r="R161" s="63">
        <f t="shared" si="7"/>
        <v>21.6</v>
      </c>
      <c r="S161" s="42"/>
      <c r="T161" s="43"/>
      <c r="U161" s="43"/>
      <c r="V161" s="43"/>
      <c r="W161" s="43"/>
      <c r="X161" s="43"/>
      <c r="Y161" s="43"/>
      <c r="Z161" s="44"/>
      <c r="AA161" s="44"/>
      <c r="AB161" s="45"/>
      <c r="AC161" s="46"/>
      <c r="AD161" s="47"/>
      <c r="AE161" s="48"/>
      <c r="AF161" s="49"/>
      <c r="AG161" s="50"/>
      <c r="AH161" s="51"/>
      <c r="AI161" s="51"/>
      <c r="AJ161" s="51"/>
      <c r="AK161" s="52"/>
      <c r="AL161" s="52"/>
      <c r="AM161" s="52"/>
      <c r="AN161" s="53"/>
      <c r="AO161" s="54"/>
      <c r="AP161" s="54"/>
      <c r="AQ161" s="55"/>
      <c r="AR161" s="55"/>
      <c r="AS161" s="55"/>
      <c r="AT161" s="55"/>
      <c r="AU161" s="56"/>
      <c r="AV161" s="56"/>
      <c r="AW161" s="57"/>
      <c r="AX161" s="57"/>
      <c r="AY161" s="57"/>
      <c r="AZ161" s="57"/>
      <c r="BA161" s="58"/>
      <c r="BB161" s="58"/>
      <c r="BC161" s="58"/>
      <c r="BD161" s="59"/>
      <c r="BE161" s="59"/>
      <c r="BF161" s="59"/>
      <c r="BG161" s="59"/>
      <c r="BH161" s="59">
        <v>1</v>
      </c>
      <c r="BI161" s="59"/>
      <c r="BJ161" s="36">
        <v>2</v>
      </c>
      <c r="BK161" s="298">
        <v>2</v>
      </c>
      <c r="BL161" s="33"/>
      <c r="BM161" s="60"/>
      <c r="BN161" s="60"/>
      <c r="BO161" s="60"/>
      <c r="BP161" s="60"/>
      <c r="BQ161" s="60"/>
      <c r="BR161" s="61"/>
      <c r="BS161" s="61"/>
      <c r="BT161" s="61"/>
      <c r="BU161" s="61"/>
      <c r="BV161" s="61"/>
      <c r="BW161" s="61"/>
      <c r="BX161" s="60"/>
      <c r="CB161" s="62"/>
      <c r="CC161" s="62"/>
      <c r="CD161" s="63"/>
      <c r="CF161" s="63"/>
      <c r="CH161" s="63"/>
      <c r="CJ161" s="63"/>
      <c r="CL161" s="63"/>
      <c r="CQ161" s="33"/>
    </row>
    <row r="162" spans="3:95" x14ac:dyDescent="0.25">
      <c r="C162" s="1" t="s">
        <v>262</v>
      </c>
      <c r="D162" s="35">
        <v>42946.078680555554</v>
      </c>
      <c r="E162" s="1">
        <v>291</v>
      </c>
      <c r="F162" s="36" t="s">
        <v>261</v>
      </c>
      <c r="G162">
        <v>76.498919999999998</v>
      </c>
      <c r="H162">
        <v>30.504159999999999</v>
      </c>
      <c r="I162">
        <v>293.37</v>
      </c>
      <c r="J162" s="37">
        <v>1.9498580000000001</v>
      </c>
      <c r="K162" s="38">
        <v>276.581298</v>
      </c>
      <c r="L162" s="39">
        <v>3.6595000000000003E-2</v>
      </c>
      <c r="M162" s="40">
        <v>34.999285999999998</v>
      </c>
      <c r="N162" s="41">
        <v>0.1</v>
      </c>
      <c r="O162" s="36">
        <v>1</v>
      </c>
      <c r="P162" s="36">
        <v>1</v>
      </c>
      <c r="Q162" s="353">
        <f t="shared" si="6"/>
        <v>3</v>
      </c>
      <c r="R162" s="63">
        <f t="shared" si="7"/>
        <v>21.6</v>
      </c>
      <c r="S162" s="42"/>
      <c r="T162" s="43"/>
      <c r="U162" s="43"/>
      <c r="V162" s="43"/>
      <c r="W162" s="43"/>
      <c r="X162" s="43"/>
      <c r="Y162" s="43"/>
      <c r="Z162" s="44"/>
      <c r="AA162" s="44"/>
      <c r="AB162" s="45"/>
      <c r="AC162" s="46"/>
      <c r="AD162" s="47"/>
      <c r="AE162" s="48"/>
      <c r="AF162" s="49"/>
      <c r="AG162" s="50"/>
      <c r="AH162" s="51">
        <v>1</v>
      </c>
      <c r="AI162" s="51"/>
      <c r="AJ162" s="51"/>
      <c r="AK162" s="52"/>
      <c r="AL162" s="52"/>
      <c r="AM162" s="52"/>
      <c r="AN162" s="53"/>
      <c r="AO162" s="54"/>
      <c r="AP162" s="54"/>
      <c r="AQ162" s="55"/>
      <c r="AR162" s="55"/>
      <c r="AS162" s="55"/>
      <c r="AT162" s="55"/>
      <c r="AU162" s="56"/>
      <c r="AV162" s="56"/>
      <c r="AW162" s="57"/>
      <c r="AX162" s="57"/>
      <c r="AY162" s="57"/>
      <c r="AZ162" s="57"/>
      <c r="BA162" s="58"/>
      <c r="BB162" s="58"/>
      <c r="BC162" s="58"/>
      <c r="BD162" s="59"/>
      <c r="BE162" s="59"/>
      <c r="BF162" s="59"/>
      <c r="BG162" s="59"/>
      <c r="BH162" s="59">
        <v>1</v>
      </c>
      <c r="BI162" s="59"/>
      <c r="BJ162" s="36">
        <v>1</v>
      </c>
      <c r="BK162" s="298">
        <v>3</v>
      </c>
      <c r="BL162" s="33"/>
      <c r="BM162" s="60"/>
      <c r="BN162" s="60"/>
      <c r="BO162" s="60"/>
      <c r="BP162" s="60"/>
      <c r="BQ162" s="60"/>
      <c r="BR162" s="61"/>
      <c r="BS162" s="61"/>
      <c r="BT162" s="61"/>
      <c r="BU162" s="61"/>
      <c r="BV162" s="61"/>
      <c r="BW162" s="61"/>
      <c r="BX162" s="60"/>
      <c r="CB162" s="62"/>
      <c r="CC162" s="62"/>
      <c r="CD162" s="63"/>
      <c r="CF162" s="63"/>
      <c r="CH162" s="63"/>
      <c r="CJ162" s="63"/>
      <c r="CL162" s="63"/>
      <c r="CQ162" s="33"/>
    </row>
    <row r="163" spans="3:95" x14ac:dyDescent="0.25">
      <c r="C163" s="1" t="s">
        <v>263</v>
      </c>
      <c r="D163" s="35">
        <v>42946.079976851855</v>
      </c>
      <c r="E163" s="1">
        <v>291</v>
      </c>
      <c r="F163" s="36" t="s">
        <v>261</v>
      </c>
      <c r="G163">
        <v>76.49897</v>
      </c>
      <c r="H163">
        <v>30.504259999999999</v>
      </c>
      <c r="I163">
        <v>293.48</v>
      </c>
      <c r="J163" s="37">
        <v>1.9498580000000001</v>
      </c>
      <c r="K163" s="38">
        <v>276.581298</v>
      </c>
      <c r="L163" s="39">
        <v>3.6595000000000003E-2</v>
      </c>
      <c r="M163" s="40">
        <v>34.999285999999998</v>
      </c>
      <c r="N163" s="41">
        <v>0.1</v>
      </c>
      <c r="O163" s="36">
        <v>1</v>
      </c>
      <c r="P163" s="36">
        <v>1</v>
      </c>
      <c r="Q163" s="353">
        <f t="shared" si="6"/>
        <v>2</v>
      </c>
      <c r="R163" s="63">
        <f t="shared" si="7"/>
        <v>43.2</v>
      </c>
      <c r="S163" s="42"/>
      <c r="T163" s="43"/>
      <c r="U163" s="43"/>
      <c r="V163" s="43"/>
      <c r="W163" s="43"/>
      <c r="X163" s="43"/>
      <c r="Y163" s="43"/>
      <c r="Z163" s="44"/>
      <c r="AA163" s="44"/>
      <c r="AB163" s="45"/>
      <c r="AC163" s="46"/>
      <c r="AD163" s="47"/>
      <c r="AE163" s="48"/>
      <c r="AF163" s="49"/>
      <c r="AG163" s="50"/>
      <c r="AH163" s="51">
        <v>1</v>
      </c>
      <c r="AI163" s="51"/>
      <c r="AJ163" s="51"/>
      <c r="AK163" s="52"/>
      <c r="AL163" s="52"/>
      <c r="AM163" s="52"/>
      <c r="AN163" s="53"/>
      <c r="AO163" s="54"/>
      <c r="AP163" s="54"/>
      <c r="AQ163" s="55"/>
      <c r="AR163" s="55"/>
      <c r="AS163" s="55"/>
      <c r="AT163" s="55"/>
      <c r="AU163" s="56"/>
      <c r="AV163" s="56"/>
      <c r="AW163" s="57"/>
      <c r="AX163" s="57"/>
      <c r="AY163" s="57"/>
      <c r="AZ163" s="57"/>
      <c r="BA163" s="58"/>
      <c r="BB163" s="58"/>
      <c r="BC163" s="58"/>
      <c r="BD163" s="59"/>
      <c r="BE163" s="59"/>
      <c r="BF163" s="59"/>
      <c r="BG163" s="59"/>
      <c r="BH163" s="59">
        <v>5</v>
      </c>
      <c r="BI163" s="59"/>
      <c r="BK163" s="298">
        <v>2</v>
      </c>
      <c r="BL163" s="33"/>
      <c r="BM163" s="60"/>
      <c r="BN163" s="60"/>
      <c r="BO163" s="60"/>
      <c r="BP163" s="60"/>
      <c r="BQ163" s="60"/>
      <c r="BR163" s="61"/>
      <c r="BS163" s="61"/>
      <c r="BT163" s="61"/>
      <c r="BU163" s="61"/>
      <c r="BV163" s="61"/>
      <c r="BW163" s="61"/>
      <c r="BX163" s="60"/>
      <c r="CB163" s="62"/>
      <c r="CC163" s="62"/>
      <c r="CD163" s="63"/>
      <c r="CF163" s="63"/>
      <c r="CH163" s="63"/>
      <c r="CJ163" s="63"/>
      <c r="CL163" s="63"/>
      <c r="CQ163" s="33"/>
    </row>
    <row r="164" spans="3:95" x14ac:dyDescent="0.25">
      <c r="C164" s="1" t="s">
        <v>264</v>
      </c>
      <c r="D164" s="35">
        <v>42946.080995370372</v>
      </c>
      <c r="E164" s="1">
        <v>291</v>
      </c>
      <c r="F164" s="36" t="s">
        <v>261</v>
      </c>
      <c r="G164">
        <v>76.498999999999995</v>
      </c>
      <c r="H164">
        <v>30.504270000000002</v>
      </c>
      <c r="I164">
        <v>293.45999999999998</v>
      </c>
      <c r="J164" s="37">
        <v>1.9498580000000001</v>
      </c>
      <c r="K164" s="38">
        <v>276.581298</v>
      </c>
      <c r="L164" s="39">
        <v>3.6595000000000003E-2</v>
      </c>
      <c r="M164" s="40">
        <v>34.999285999999998</v>
      </c>
      <c r="N164" s="41">
        <v>0.1</v>
      </c>
      <c r="O164" s="36">
        <v>1</v>
      </c>
      <c r="P164" s="36">
        <v>1</v>
      </c>
      <c r="Q164" s="353">
        <f t="shared" si="6"/>
        <v>3</v>
      </c>
      <c r="R164" s="63">
        <f t="shared" si="7"/>
        <v>43.2</v>
      </c>
      <c r="S164" s="42"/>
      <c r="T164" s="43"/>
      <c r="U164" s="43"/>
      <c r="V164" s="43"/>
      <c r="W164" s="43"/>
      <c r="X164" s="43"/>
      <c r="Y164" s="43"/>
      <c r="Z164" s="44"/>
      <c r="AA164" s="44"/>
      <c r="AB164" s="45"/>
      <c r="AC164" s="46"/>
      <c r="AD164" s="47"/>
      <c r="AE164" s="48"/>
      <c r="AF164" s="49"/>
      <c r="AG164" s="50"/>
      <c r="AH164" s="51">
        <v>2</v>
      </c>
      <c r="AI164" s="51"/>
      <c r="AJ164" s="51"/>
      <c r="AK164" s="52"/>
      <c r="AL164" s="52"/>
      <c r="AM164" s="52"/>
      <c r="AN164" s="53"/>
      <c r="AO164" s="54"/>
      <c r="AP164" s="54"/>
      <c r="AQ164" s="55"/>
      <c r="AR164" s="55"/>
      <c r="AS164" s="55"/>
      <c r="AT164" s="55"/>
      <c r="AU164" s="56"/>
      <c r="AV164" s="56"/>
      <c r="AW164" s="57"/>
      <c r="AX164" s="57"/>
      <c r="AY164" s="57"/>
      <c r="AZ164" s="57"/>
      <c r="BA164" s="58">
        <v>1</v>
      </c>
      <c r="BB164" s="58"/>
      <c r="BC164" s="58"/>
      <c r="BD164" s="59"/>
      <c r="BE164" s="59"/>
      <c r="BF164" s="59"/>
      <c r="BG164" s="59"/>
      <c r="BH164" s="59"/>
      <c r="BI164" s="59"/>
      <c r="BJ164">
        <v>3</v>
      </c>
      <c r="BK164" s="298">
        <v>3</v>
      </c>
      <c r="BL164" s="33"/>
      <c r="BM164" s="60"/>
      <c r="BN164" s="60"/>
      <c r="BO164" s="60"/>
      <c r="BP164" s="60"/>
      <c r="BQ164" s="60"/>
      <c r="BR164" s="61"/>
      <c r="BS164" s="61"/>
      <c r="BT164" s="61"/>
      <c r="BU164" s="61"/>
      <c r="BV164" s="61"/>
      <c r="BW164" s="61"/>
      <c r="BX164" s="60"/>
      <c r="CB164" s="62"/>
      <c r="CC164" s="62"/>
      <c r="CD164" s="63"/>
      <c r="CF164" s="63"/>
      <c r="CH164" s="63"/>
      <c r="CJ164" s="63"/>
      <c r="CL164" s="63"/>
      <c r="CQ164" s="33"/>
    </row>
    <row r="165" spans="3:95" x14ac:dyDescent="0.25">
      <c r="C165" s="1" t="s">
        <v>265</v>
      </c>
      <c r="D165" s="35">
        <v>42946.082141203704</v>
      </c>
      <c r="E165" s="1">
        <v>291</v>
      </c>
      <c r="F165" s="36" t="s">
        <v>261</v>
      </c>
      <c r="G165">
        <v>76.499030000000005</v>
      </c>
      <c r="H165">
        <v>30.504259999999999</v>
      </c>
      <c r="I165">
        <v>293.3</v>
      </c>
      <c r="J165" s="37">
        <v>1.9498580000000001</v>
      </c>
      <c r="K165" s="38">
        <v>276.581298</v>
      </c>
      <c r="L165" s="39">
        <v>3.6595000000000003E-2</v>
      </c>
      <c r="M165" s="40">
        <v>34.999285999999998</v>
      </c>
      <c r="N165" s="41">
        <v>0.1</v>
      </c>
      <c r="O165" s="36">
        <v>1</v>
      </c>
      <c r="P165" s="36">
        <v>1</v>
      </c>
      <c r="Q165" s="353">
        <f t="shared" si="6"/>
        <v>4</v>
      </c>
      <c r="R165" s="63">
        <f t="shared" si="7"/>
        <v>43.2</v>
      </c>
      <c r="S165" s="42"/>
      <c r="T165" s="43"/>
      <c r="U165" s="43"/>
      <c r="V165" s="43"/>
      <c r="W165" s="43"/>
      <c r="X165" s="43"/>
      <c r="Y165" s="43"/>
      <c r="Z165" s="44"/>
      <c r="AA165" s="44">
        <v>1</v>
      </c>
      <c r="AB165" s="45"/>
      <c r="AC165" s="46"/>
      <c r="AD165" s="47"/>
      <c r="AE165" s="48"/>
      <c r="AF165" s="49"/>
      <c r="AG165" s="50"/>
      <c r="AH165" s="51">
        <v>1</v>
      </c>
      <c r="AI165" s="51"/>
      <c r="AJ165" s="51"/>
      <c r="AK165" s="52"/>
      <c r="AL165" s="52"/>
      <c r="AM165" s="52"/>
      <c r="AN165" s="53"/>
      <c r="AO165" s="54"/>
      <c r="AP165" s="54"/>
      <c r="AQ165" s="55"/>
      <c r="AR165" s="55"/>
      <c r="AS165" s="55"/>
      <c r="AT165" s="55"/>
      <c r="AU165" s="56"/>
      <c r="AV165" s="56"/>
      <c r="AW165" s="57"/>
      <c r="AX165" s="57"/>
      <c r="AY165" s="57"/>
      <c r="AZ165" s="57"/>
      <c r="BA165" s="58"/>
      <c r="BB165" s="58"/>
      <c r="BC165" s="58"/>
      <c r="BD165" s="59"/>
      <c r="BE165" s="59"/>
      <c r="BF165" s="59"/>
      <c r="BG165" s="59"/>
      <c r="BH165" s="59">
        <v>1</v>
      </c>
      <c r="BI165" s="59"/>
      <c r="BJ165">
        <v>3</v>
      </c>
      <c r="BK165" s="298">
        <v>4</v>
      </c>
      <c r="BL165" s="33"/>
      <c r="BM165" s="60"/>
      <c r="BN165" s="60"/>
      <c r="BO165" s="60"/>
      <c r="BP165" s="60"/>
      <c r="BQ165" s="60"/>
      <c r="BR165" s="61"/>
      <c r="BS165" s="61"/>
      <c r="BT165" s="61"/>
      <c r="BU165" s="61"/>
      <c r="BV165" s="61"/>
      <c r="BW165" s="61"/>
      <c r="BX165" s="60"/>
      <c r="CB165" s="62"/>
      <c r="CC165" s="62"/>
      <c r="CD165" s="63"/>
      <c r="CF165" s="63"/>
      <c r="CH165" s="63"/>
      <c r="CJ165" s="63"/>
      <c r="CL165" s="63"/>
      <c r="CQ165" s="33"/>
    </row>
    <row r="166" spans="3:95" x14ac:dyDescent="0.25">
      <c r="C166" s="1" t="s">
        <v>266</v>
      </c>
      <c r="D166" s="35">
        <v>42946.083310185182</v>
      </c>
      <c r="E166" s="1">
        <v>291</v>
      </c>
      <c r="F166" s="36" t="s">
        <v>261</v>
      </c>
      <c r="G166">
        <v>76.49906</v>
      </c>
      <c r="H166">
        <v>30.50414</v>
      </c>
      <c r="I166">
        <v>293.42</v>
      </c>
      <c r="J166" s="37">
        <v>1.9498580000000001</v>
      </c>
      <c r="K166" s="38">
        <v>276.581298</v>
      </c>
      <c r="L166" s="39">
        <v>3.6595000000000003E-2</v>
      </c>
      <c r="M166" s="40">
        <v>34.999285999999998</v>
      </c>
      <c r="N166" s="41">
        <v>0.1</v>
      </c>
      <c r="O166" s="36">
        <v>1</v>
      </c>
      <c r="P166" s="36">
        <v>1</v>
      </c>
      <c r="Q166" s="353">
        <f t="shared" si="6"/>
        <v>4</v>
      </c>
      <c r="R166" s="63">
        <f t="shared" si="7"/>
        <v>43.2</v>
      </c>
      <c r="S166" s="42"/>
      <c r="T166" s="43"/>
      <c r="U166" s="43"/>
      <c r="V166" s="43"/>
      <c r="W166" s="43"/>
      <c r="X166" s="43"/>
      <c r="Y166" s="43"/>
      <c r="Z166" s="44"/>
      <c r="AA166" s="44"/>
      <c r="AB166" s="45"/>
      <c r="AC166" s="46"/>
      <c r="AD166" s="47"/>
      <c r="AE166" s="48"/>
      <c r="AF166" s="49"/>
      <c r="AG166" s="50"/>
      <c r="AH166" s="51">
        <v>3</v>
      </c>
      <c r="AI166" s="51"/>
      <c r="AJ166" s="51"/>
      <c r="AK166" s="52"/>
      <c r="AL166" s="52">
        <v>1</v>
      </c>
      <c r="AM166" s="52"/>
      <c r="AN166" s="53"/>
      <c r="AO166" s="54"/>
      <c r="AP166" s="54"/>
      <c r="AQ166" s="55"/>
      <c r="AR166" s="55"/>
      <c r="AS166" s="55"/>
      <c r="AT166" s="55"/>
      <c r="AU166" s="56"/>
      <c r="AV166" s="56"/>
      <c r="AW166" s="57"/>
      <c r="AX166" s="57"/>
      <c r="AY166" s="57"/>
      <c r="AZ166" s="57"/>
      <c r="BA166" s="58">
        <v>1</v>
      </c>
      <c r="BB166" s="58"/>
      <c r="BC166" s="58"/>
      <c r="BD166" s="59"/>
      <c r="BE166" s="59"/>
      <c r="BF166" s="59"/>
      <c r="BG166" s="59"/>
      <c r="BH166" s="59"/>
      <c r="BI166" s="59"/>
      <c r="BJ166">
        <v>1</v>
      </c>
      <c r="BK166" s="298">
        <v>4</v>
      </c>
      <c r="BL166" s="33"/>
      <c r="BM166" s="60"/>
      <c r="BN166" s="60"/>
      <c r="BO166" s="60"/>
      <c r="BP166" s="60"/>
      <c r="BQ166" s="60"/>
      <c r="BR166" s="61"/>
      <c r="BS166" s="61"/>
      <c r="BT166" s="61"/>
      <c r="BU166" s="61"/>
      <c r="BV166" s="61"/>
      <c r="BW166" s="61"/>
      <c r="BX166" s="60"/>
      <c r="CB166" s="62"/>
      <c r="CC166" s="62"/>
      <c r="CD166" s="63"/>
      <c r="CF166" s="63"/>
      <c r="CH166" s="63"/>
      <c r="CJ166" s="63"/>
      <c r="CL166" s="63"/>
      <c r="CQ166" s="33"/>
    </row>
    <row r="167" spans="3:95" x14ac:dyDescent="0.25">
      <c r="C167" s="1" t="s">
        <v>267</v>
      </c>
      <c r="D167" s="35">
        <v>42946.084456018521</v>
      </c>
      <c r="E167" s="1">
        <v>291</v>
      </c>
      <c r="F167" s="36" t="s">
        <v>261</v>
      </c>
      <c r="G167">
        <v>76.499099999999999</v>
      </c>
      <c r="H167">
        <v>30.50421</v>
      </c>
      <c r="I167">
        <v>293.64</v>
      </c>
      <c r="J167" s="37">
        <v>1.9498580000000001</v>
      </c>
      <c r="K167" s="38">
        <v>276.581298</v>
      </c>
      <c r="L167" s="39">
        <v>3.6595000000000003E-2</v>
      </c>
      <c r="M167" s="40">
        <v>34.999285999999998</v>
      </c>
      <c r="N167" s="41">
        <v>0.1</v>
      </c>
      <c r="O167" s="36">
        <v>1</v>
      </c>
      <c r="P167" s="36">
        <v>1</v>
      </c>
      <c r="Q167" s="353">
        <f t="shared" si="6"/>
        <v>4</v>
      </c>
      <c r="R167" s="63">
        <f t="shared" si="7"/>
        <v>36</v>
      </c>
      <c r="S167" s="42"/>
      <c r="T167" s="43"/>
      <c r="U167" s="43"/>
      <c r="V167" s="43"/>
      <c r="W167" s="43"/>
      <c r="X167" s="43"/>
      <c r="Y167" s="43"/>
      <c r="Z167" s="44"/>
      <c r="AA167" s="44">
        <v>1</v>
      </c>
      <c r="AB167" s="45"/>
      <c r="AC167" s="46"/>
      <c r="AD167" s="47"/>
      <c r="AE167" s="48"/>
      <c r="AF167" s="49"/>
      <c r="AG167" s="50"/>
      <c r="AH167" s="51"/>
      <c r="AI167" s="51"/>
      <c r="AJ167" s="51"/>
      <c r="AK167" s="52"/>
      <c r="AL167" s="52"/>
      <c r="AM167" s="52"/>
      <c r="AN167" s="53"/>
      <c r="AO167" s="54"/>
      <c r="AP167" s="54"/>
      <c r="AQ167" s="55">
        <v>1</v>
      </c>
      <c r="AR167" s="55"/>
      <c r="AS167" s="55"/>
      <c r="AT167" s="55"/>
      <c r="AU167" s="56"/>
      <c r="AV167" s="56"/>
      <c r="AW167" s="57"/>
      <c r="AX167" s="57"/>
      <c r="AY167" s="57"/>
      <c r="AZ167" s="57"/>
      <c r="BA167" s="58"/>
      <c r="BB167" s="58"/>
      <c r="BC167" s="58">
        <v>1</v>
      </c>
      <c r="BD167" s="59"/>
      <c r="BE167" s="59"/>
      <c r="BF167" s="59"/>
      <c r="BG167" s="59"/>
      <c r="BH167" s="59"/>
      <c r="BI167" s="59"/>
      <c r="BJ167">
        <v>2</v>
      </c>
      <c r="BK167" s="298">
        <v>4</v>
      </c>
      <c r="BL167" s="33"/>
      <c r="BM167" s="60"/>
      <c r="BN167" s="60"/>
      <c r="BO167" s="60"/>
      <c r="BP167" s="60"/>
      <c r="BQ167" s="60"/>
      <c r="BR167" s="61"/>
      <c r="BS167" s="61"/>
      <c r="BT167" s="61"/>
      <c r="BU167" s="61"/>
      <c r="BV167" s="61"/>
      <c r="BW167" s="61"/>
      <c r="BX167" s="60"/>
      <c r="CB167" s="62"/>
      <c r="CC167" s="62"/>
      <c r="CD167" s="63"/>
      <c r="CF167" s="63"/>
      <c r="CH167" s="63"/>
      <c r="CJ167" s="63"/>
      <c r="CL167" s="63"/>
      <c r="CQ167" s="33"/>
    </row>
    <row r="168" spans="3:95" x14ac:dyDescent="0.25">
      <c r="C168" s="1" t="s">
        <v>268</v>
      </c>
      <c r="D168" s="35">
        <v>42946.085625</v>
      </c>
      <c r="E168" s="1">
        <v>291</v>
      </c>
      <c r="F168" s="36" t="s">
        <v>261</v>
      </c>
      <c r="G168">
        <v>76.499170000000007</v>
      </c>
      <c r="H168">
        <v>30.50422</v>
      </c>
      <c r="I168">
        <v>293.25</v>
      </c>
      <c r="J168" s="37">
        <v>1.9498580000000001</v>
      </c>
      <c r="K168" s="38">
        <v>276.581298</v>
      </c>
      <c r="L168" s="39">
        <v>3.6595000000000003E-2</v>
      </c>
      <c r="M168" s="40">
        <v>34.999285999999998</v>
      </c>
      <c r="N168" s="41">
        <v>0.1</v>
      </c>
      <c r="O168" s="36">
        <v>1</v>
      </c>
      <c r="P168" s="36">
        <v>1</v>
      </c>
      <c r="Q168" s="353">
        <f t="shared" si="6"/>
        <v>4</v>
      </c>
      <c r="R168" s="63">
        <f t="shared" si="7"/>
        <v>86.4</v>
      </c>
      <c r="S168" s="42"/>
      <c r="T168" s="43"/>
      <c r="U168" s="43"/>
      <c r="V168" s="43"/>
      <c r="W168" s="43"/>
      <c r="X168" s="43"/>
      <c r="Y168" s="43"/>
      <c r="Z168" s="44"/>
      <c r="AA168" s="44"/>
      <c r="AB168" s="45"/>
      <c r="AC168" s="46"/>
      <c r="AD168" s="47"/>
      <c r="AE168" s="48"/>
      <c r="AF168" s="49"/>
      <c r="AG168" s="50"/>
      <c r="AH168" s="51">
        <v>5</v>
      </c>
      <c r="AI168" s="51"/>
      <c r="AJ168" s="51"/>
      <c r="AK168" s="52"/>
      <c r="AL168" s="52"/>
      <c r="AM168" s="52"/>
      <c r="AN168" s="53"/>
      <c r="AO168" s="54"/>
      <c r="AP168" s="54"/>
      <c r="AQ168" s="55"/>
      <c r="AR168" s="55"/>
      <c r="AS168" s="55"/>
      <c r="AT168" s="55"/>
      <c r="AU168" s="56"/>
      <c r="AV168" s="56"/>
      <c r="AW168" s="57"/>
      <c r="AX168" s="57">
        <v>1</v>
      </c>
      <c r="AY168" s="57"/>
      <c r="AZ168" s="57"/>
      <c r="BA168" s="58"/>
      <c r="BB168" s="58"/>
      <c r="BC168" s="58"/>
      <c r="BD168" s="59"/>
      <c r="BE168" s="59"/>
      <c r="BF168" s="59"/>
      <c r="BG168" s="59"/>
      <c r="BH168" s="59">
        <v>1</v>
      </c>
      <c r="BI168" s="59"/>
      <c r="BJ168">
        <v>5</v>
      </c>
      <c r="BK168" s="298">
        <v>4</v>
      </c>
      <c r="BL168" s="33"/>
      <c r="BM168" s="60"/>
      <c r="BN168" s="60"/>
      <c r="BO168" s="60"/>
      <c r="BP168" s="60"/>
      <c r="BQ168" s="60"/>
      <c r="BR168" s="61"/>
      <c r="BS168" s="61"/>
      <c r="BT168" s="61"/>
      <c r="BU168" s="61"/>
      <c r="BV168" s="61"/>
      <c r="BW168" s="61"/>
      <c r="BX168" s="60"/>
      <c r="CB168" s="62"/>
      <c r="CC168" s="62"/>
      <c r="CD168" s="63"/>
      <c r="CF168" s="63"/>
      <c r="CH168" s="63"/>
      <c r="CJ168" s="63"/>
      <c r="CL168" s="63"/>
      <c r="CQ168" s="33"/>
    </row>
    <row r="169" spans="3:95" x14ac:dyDescent="0.25">
      <c r="C169" s="1" t="s">
        <v>269</v>
      </c>
      <c r="D169" s="35">
        <v>42946.08766203704</v>
      </c>
      <c r="E169" s="1">
        <v>291</v>
      </c>
      <c r="F169" s="36" t="s">
        <v>261</v>
      </c>
      <c r="G169">
        <v>76.49924</v>
      </c>
      <c r="H169">
        <v>30.504239999999999</v>
      </c>
      <c r="I169">
        <v>293.58</v>
      </c>
      <c r="J169" s="37">
        <v>1.9498580000000001</v>
      </c>
      <c r="K169" s="38">
        <v>276.581298</v>
      </c>
      <c r="L169" s="39">
        <v>3.6595000000000003E-2</v>
      </c>
      <c r="M169" s="40">
        <v>34.999285999999998</v>
      </c>
      <c r="N169" s="41">
        <v>0.1</v>
      </c>
      <c r="O169" s="36">
        <v>1</v>
      </c>
      <c r="P169" s="36">
        <v>1</v>
      </c>
      <c r="Q169" s="353">
        <f t="shared" si="6"/>
        <v>2</v>
      </c>
      <c r="R169" s="63">
        <f t="shared" si="7"/>
        <v>21.6</v>
      </c>
      <c r="S169" s="42"/>
      <c r="T169" s="43"/>
      <c r="U169" s="43"/>
      <c r="V169" s="43"/>
      <c r="W169" s="43"/>
      <c r="X169" s="43"/>
      <c r="Y169" s="43"/>
      <c r="Z169" s="44"/>
      <c r="AA169" s="44"/>
      <c r="AB169" s="45"/>
      <c r="AC169" s="46"/>
      <c r="AD169" s="47"/>
      <c r="AE169" s="48"/>
      <c r="AF169" s="49"/>
      <c r="AG169" s="50"/>
      <c r="AH169" s="51">
        <v>1</v>
      </c>
      <c r="AI169" s="51"/>
      <c r="AJ169" s="51"/>
      <c r="AK169" s="52"/>
      <c r="AL169" s="52"/>
      <c r="AM169" s="52"/>
      <c r="AN169" s="53"/>
      <c r="AO169" s="54"/>
      <c r="AP169" s="54"/>
      <c r="AQ169" s="55"/>
      <c r="AR169" s="55"/>
      <c r="AS169" s="55"/>
      <c r="AT169" s="55"/>
      <c r="AU169" s="56"/>
      <c r="AV169" s="56"/>
      <c r="AW169" s="57"/>
      <c r="AX169" s="57"/>
      <c r="AY169" s="57"/>
      <c r="AZ169" s="57"/>
      <c r="BA169" s="58"/>
      <c r="BB169" s="58"/>
      <c r="BC169" s="58"/>
      <c r="BD169" s="59"/>
      <c r="BE169" s="59"/>
      <c r="BF169" s="59"/>
      <c r="BG169" s="59"/>
      <c r="BH169" s="59"/>
      <c r="BI169" s="59"/>
      <c r="BJ169">
        <v>2</v>
      </c>
      <c r="BK169" s="298">
        <v>2</v>
      </c>
      <c r="BL169" s="33"/>
      <c r="BM169" s="60"/>
      <c r="BN169" s="60"/>
      <c r="BO169" s="60"/>
      <c r="BP169" s="60"/>
      <c r="BQ169" s="60"/>
      <c r="BR169" s="61"/>
      <c r="BS169" s="61"/>
      <c r="BT169" s="61"/>
      <c r="BU169" s="61"/>
      <c r="BV169" s="61"/>
      <c r="BW169" s="61"/>
      <c r="BX169" s="60"/>
      <c r="CB169" s="62"/>
      <c r="CC169" s="62"/>
      <c r="CD169" s="63"/>
      <c r="CF169" s="63"/>
      <c r="CH169" s="63"/>
      <c r="CJ169" s="63"/>
      <c r="CL169" s="63"/>
      <c r="CQ169" s="33"/>
    </row>
    <row r="170" spans="3:95" x14ac:dyDescent="0.25">
      <c r="C170" s="1" t="s">
        <v>270</v>
      </c>
      <c r="D170" s="35">
        <v>42946.088148148148</v>
      </c>
      <c r="E170" s="1">
        <v>291</v>
      </c>
      <c r="F170" s="36" t="s">
        <v>261</v>
      </c>
      <c r="G170">
        <v>76.499229999999997</v>
      </c>
      <c r="H170">
        <v>30.50442</v>
      </c>
      <c r="I170">
        <v>293.26</v>
      </c>
      <c r="J170" s="37">
        <v>1.9498580000000001</v>
      </c>
      <c r="K170" s="38">
        <v>276.581298</v>
      </c>
      <c r="L170" s="39">
        <v>3.6595000000000003E-2</v>
      </c>
      <c r="M170" s="40">
        <v>34.999285999999998</v>
      </c>
      <c r="N170" s="41">
        <v>0.1</v>
      </c>
      <c r="O170" s="36">
        <v>1</v>
      </c>
      <c r="P170" s="36">
        <v>1</v>
      </c>
      <c r="Q170" s="353">
        <f t="shared" si="6"/>
        <v>4</v>
      </c>
      <c r="R170" s="63">
        <f t="shared" si="7"/>
        <v>28.8</v>
      </c>
      <c r="S170" s="42"/>
      <c r="T170" s="43"/>
      <c r="U170" s="43"/>
      <c r="V170" s="43"/>
      <c r="W170" s="43"/>
      <c r="X170" s="43"/>
      <c r="Y170" s="43"/>
      <c r="Z170" s="44"/>
      <c r="AA170" s="44"/>
      <c r="AB170" s="45"/>
      <c r="AC170" s="46"/>
      <c r="AD170" s="47"/>
      <c r="AE170" s="48"/>
      <c r="AF170" s="49"/>
      <c r="AG170" s="50"/>
      <c r="AH170" s="51">
        <v>1</v>
      </c>
      <c r="AI170" s="51"/>
      <c r="AJ170" s="51"/>
      <c r="AK170" s="52"/>
      <c r="AL170" s="52"/>
      <c r="AM170" s="52"/>
      <c r="AN170" s="53"/>
      <c r="AO170" s="54"/>
      <c r="AP170" s="54"/>
      <c r="AQ170" s="55">
        <v>1</v>
      </c>
      <c r="AR170" s="55"/>
      <c r="AS170" s="55"/>
      <c r="AT170" s="55"/>
      <c r="AU170" s="56"/>
      <c r="AV170" s="56"/>
      <c r="AW170" s="57"/>
      <c r="AX170" s="57"/>
      <c r="AY170" s="57"/>
      <c r="AZ170" s="57"/>
      <c r="BA170" s="58"/>
      <c r="BB170" s="58"/>
      <c r="BC170" s="58"/>
      <c r="BD170" s="59"/>
      <c r="BE170" s="59"/>
      <c r="BF170" s="59"/>
      <c r="BG170" s="59"/>
      <c r="BH170" s="59">
        <v>1</v>
      </c>
      <c r="BI170" s="59"/>
      <c r="BJ170">
        <v>1</v>
      </c>
      <c r="BK170" s="298">
        <v>4</v>
      </c>
      <c r="BL170" s="33"/>
      <c r="BM170" s="60"/>
      <c r="BN170" s="60"/>
      <c r="BO170" s="60"/>
      <c r="BP170" s="60"/>
      <c r="BQ170" s="60"/>
      <c r="BR170" s="61"/>
      <c r="BS170" s="61"/>
      <c r="BT170" s="61"/>
      <c r="BU170" s="61"/>
      <c r="BV170" s="61"/>
      <c r="BW170" s="61"/>
      <c r="BX170" s="60"/>
      <c r="CB170" s="62"/>
      <c r="CC170" s="62"/>
      <c r="CD170" s="63"/>
      <c r="CF170" s="63"/>
      <c r="CH170" s="63"/>
      <c r="CJ170" s="63"/>
      <c r="CL170" s="63"/>
      <c r="CQ170" s="33"/>
    </row>
    <row r="171" spans="3:95" x14ac:dyDescent="0.25">
      <c r="C171" s="1" t="s">
        <v>271</v>
      </c>
      <c r="D171" s="35">
        <v>42946.089108796295</v>
      </c>
      <c r="E171" s="1">
        <v>291</v>
      </c>
      <c r="F171" s="36" t="s">
        <v>261</v>
      </c>
      <c r="G171">
        <v>76.499260000000007</v>
      </c>
      <c r="H171">
        <v>30.50432</v>
      </c>
      <c r="I171">
        <v>293.24</v>
      </c>
      <c r="J171" s="37">
        <v>1.9498580000000001</v>
      </c>
      <c r="K171" s="38">
        <v>276.581298</v>
      </c>
      <c r="L171" s="39">
        <v>3.6595000000000003E-2</v>
      </c>
      <c r="M171" s="40">
        <v>34.999285999999998</v>
      </c>
      <c r="N171" s="41">
        <v>0.1</v>
      </c>
      <c r="O171" s="36">
        <v>1</v>
      </c>
      <c r="P171" s="36">
        <v>1</v>
      </c>
      <c r="Q171" s="353">
        <f t="shared" si="6"/>
        <v>3</v>
      </c>
      <c r="R171" s="63">
        <f t="shared" si="7"/>
        <v>21.6</v>
      </c>
      <c r="S171" s="42"/>
      <c r="T171" s="43"/>
      <c r="U171" s="43"/>
      <c r="V171" s="43"/>
      <c r="W171" s="43"/>
      <c r="X171" s="43"/>
      <c r="Y171" s="43"/>
      <c r="Z171" s="44"/>
      <c r="AA171" s="44"/>
      <c r="AB171" s="45"/>
      <c r="AC171" s="46"/>
      <c r="AD171" s="47"/>
      <c r="AE171" s="48"/>
      <c r="AF171" s="49"/>
      <c r="AG171" s="50"/>
      <c r="AH171" s="51">
        <v>1</v>
      </c>
      <c r="AI171" s="51"/>
      <c r="AJ171" s="51"/>
      <c r="AK171" s="52"/>
      <c r="AL171" s="52"/>
      <c r="AM171" s="52"/>
      <c r="AN171" s="53"/>
      <c r="AO171" s="54"/>
      <c r="AP171" s="54"/>
      <c r="AQ171" s="55">
        <v>1</v>
      </c>
      <c r="AR171" s="55"/>
      <c r="AS171" s="55"/>
      <c r="AT171" s="55"/>
      <c r="AU171" s="56"/>
      <c r="AV171" s="56"/>
      <c r="AW171" s="57"/>
      <c r="AX171" s="57"/>
      <c r="AY171" s="57"/>
      <c r="AZ171" s="57"/>
      <c r="BA171" s="58"/>
      <c r="BB171" s="58"/>
      <c r="BC171" s="58"/>
      <c r="BD171" s="59"/>
      <c r="BE171" s="59"/>
      <c r="BF171" s="59"/>
      <c r="BG171" s="59"/>
      <c r="BH171" s="59">
        <v>1</v>
      </c>
      <c r="BI171" s="59"/>
      <c r="BK171" s="298">
        <v>2</v>
      </c>
      <c r="BL171" s="33"/>
      <c r="BM171" s="60"/>
      <c r="BN171" s="60"/>
      <c r="BO171" s="60"/>
      <c r="BP171" s="60"/>
      <c r="BQ171" s="60"/>
      <c r="BR171" s="61"/>
      <c r="BS171" s="61"/>
      <c r="BT171" s="61"/>
      <c r="BU171" s="61"/>
      <c r="BV171" s="61"/>
      <c r="BW171" s="61"/>
      <c r="BX171" s="60"/>
      <c r="CB171" s="62"/>
      <c r="CC171" s="62"/>
      <c r="CD171" s="63"/>
      <c r="CF171" s="63"/>
      <c r="CH171" s="63"/>
      <c r="CJ171" s="63"/>
      <c r="CL171" s="63"/>
      <c r="CQ171" s="33"/>
    </row>
    <row r="172" spans="3:95" x14ac:dyDescent="0.25">
      <c r="C172" s="1" t="s">
        <v>272</v>
      </c>
      <c r="D172" s="35">
        <v>42946.090231481481</v>
      </c>
      <c r="E172" s="1">
        <v>291</v>
      </c>
      <c r="F172" s="36" t="s">
        <v>261</v>
      </c>
      <c r="G172">
        <v>76.499350000000007</v>
      </c>
      <c r="H172">
        <v>30.504429999999999</v>
      </c>
      <c r="I172">
        <v>293.44</v>
      </c>
      <c r="J172" s="37">
        <v>1.9498580000000001</v>
      </c>
      <c r="K172" s="38">
        <v>276.581298</v>
      </c>
      <c r="L172" s="39">
        <v>3.6595000000000003E-2</v>
      </c>
      <c r="M172" s="40">
        <v>34.999285999999998</v>
      </c>
      <c r="N172" s="41">
        <v>0.1</v>
      </c>
      <c r="O172" s="36">
        <v>1</v>
      </c>
      <c r="P172" s="36">
        <v>1</v>
      </c>
      <c r="Q172" s="353">
        <f t="shared" si="6"/>
        <v>2</v>
      </c>
      <c r="R172" s="63">
        <f t="shared" si="7"/>
        <v>28.8</v>
      </c>
      <c r="S172" s="42"/>
      <c r="T172" s="43"/>
      <c r="U172" s="43"/>
      <c r="V172" s="43"/>
      <c r="W172" s="43"/>
      <c r="X172" s="43"/>
      <c r="Y172" s="43"/>
      <c r="Z172" s="44"/>
      <c r="AA172" s="44">
        <v>2</v>
      </c>
      <c r="AB172" s="45"/>
      <c r="AC172" s="46"/>
      <c r="AD172" s="47"/>
      <c r="AE172" s="48"/>
      <c r="AF172" s="49"/>
      <c r="AG172" s="50"/>
      <c r="AH172" s="51"/>
      <c r="AI172" s="51"/>
      <c r="AJ172" s="51"/>
      <c r="AK172" s="52"/>
      <c r="AL172" s="52"/>
      <c r="AM172" s="52"/>
      <c r="AN172" s="53"/>
      <c r="AO172" s="54"/>
      <c r="AP172" s="54"/>
      <c r="AQ172" s="55"/>
      <c r="AR172" s="55"/>
      <c r="AS172" s="55"/>
      <c r="AT172" s="55"/>
      <c r="AU172" s="56"/>
      <c r="AV172" s="56"/>
      <c r="AW172" s="57"/>
      <c r="AX172" s="57"/>
      <c r="AY172" s="57"/>
      <c r="AZ172" s="57"/>
      <c r="BA172" s="58"/>
      <c r="BB172" s="58"/>
      <c r="BC172" s="58"/>
      <c r="BD172" s="59"/>
      <c r="BE172" s="59"/>
      <c r="BF172" s="59"/>
      <c r="BG172" s="59"/>
      <c r="BH172" s="59">
        <v>2</v>
      </c>
      <c r="BI172" s="59"/>
      <c r="BK172" s="298">
        <v>2</v>
      </c>
      <c r="BL172" s="33"/>
      <c r="BM172" s="60"/>
      <c r="BN172" s="60"/>
      <c r="BO172" s="60"/>
      <c r="BP172" s="60"/>
      <c r="BQ172" s="60"/>
      <c r="BR172" s="61"/>
      <c r="BS172" s="61"/>
      <c r="BT172" s="61"/>
      <c r="BU172" s="61"/>
      <c r="BV172" s="61"/>
      <c r="BW172" s="61"/>
      <c r="BX172" s="60"/>
      <c r="CB172" s="62"/>
      <c r="CC172" s="62"/>
      <c r="CD172" s="63"/>
      <c r="CF172" s="63"/>
      <c r="CH172" s="63"/>
      <c r="CJ172" s="63"/>
      <c r="CL172" s="63"/>
      <c r="CQ172" s="33"/>
    </row>
    <row r="173" spans="3:95" x14ac:dyDescent="0.25">
      <c r="C173" s="1" t="s">
        <v>273</v>
      </c>
      <c r="D173" s="35">
        <v>42946.091481481482</v>
      </c>
      <c r="E173" s="1">
        <v>291</v>
      </c>
      <c r="F173" s="36" t="s">
        <v>261</v>
      </c>
      <c r="G173">
        <v>76.499409999999997</v>
      </c>
      <c r="H173">
        <v>30.504470000000001</v>
      </c>
      <c r="I173">
        <v>293.29000000000002</v>
      </c>
      <c r="J173" s="37">
        <v>1.9498580000000001</v>
      </c>
      <c r="K173" s="38">
        <v>276.581298</v>
      </c>
      <c r="L173" s="39">
        <v>3.6595000000000003E-2</v>
      </c>
      <c r="M173" s="40">
        <v>34.999285999999998</v>
      </c>
      <c r="N173" s="41">
        <v>0.1</v>
      </c>
      <c r="O173" s="36">
        <v>1</v>
      </c>
      <c r="P173" s="36">
        <v>1</v>
      </c>
      <c r="Q173" s="353">
        <f t="shared" si="6"/>
        <v>3</v>
      </c>
      <c r="R173" s="63">
        <f t="shared" si="7"/>
        <v>43.2</v>
      </c>
      <c r="S173" s="42"/>
      <c r="T173" s="43"/>
      <c r="U173" s="43"/>
      <c r="V173" s="43"/>
      <c r="W173" s="43"/>
      <c r="X173" s="43"/>
      <c r="Y173" s="43"/>
      <c r="Z173" s="44"/>
      <c r="AA173" s="44"/>
      <c r="AB173" s="45"/>
      <c r="AC173" s="46"/>
      <c r="AD173" s="47"/>
      <c r="AE173" s="48"/>
      <c r="AF173" s="49"/>
      <c r="AG173" s="50"/>
      <c r="AH173" s="51">
        <v>2</v>
      </c>
      <c r="AI173" s="51"/>
      <c r="AJ173" s="51"/>
      <c r="AK173" s="52"/>
      <c r="AL173" s="52"/>
      <c r="AM173" s="52"/>
      <c r="AN173" s="53"/>
      <c r="AO173" s="54"/>
      <c r="AP173" s="54"/>
      <c r="AQ173" s="55"/>
      <c r="AR173" s="55"/>
      <c r="AS173" s="55"/>
      <c r="AT173" s="55"/>
      <c r="AU173" s="56"/>
      <c r="AV173" s="56"/>
      <c r="AW173" s="57"/>
      <c r="AX173" s="57"/>
      <c r="AY173" s="57"/>
      <c r="AZ173" s="57"/>
      <c r="BA173" s="58"/>
      <c r="BB173" s="58"/>
      <c r="BC173" s="58"/>
      <c r="BD173" s="59"/>
      <c r="BE173" s="59"/>
      <c r="BF173" s="59"/>
      <c r="BG173" s="59"/>
      <c r="BH173" s="59">
        <v>3</v>
      </c>
      <c r="BI173" s="59"/>
      <c r="BJ173">
        <v>1</v>
      </c>
      <c r="BK173" s="298">
        <v>3</v>
      </c>
      <c r="BL173" s="33"/>
      <c r="BM173" s="60"/>
      <c r="BN173" s="60"/>
      <c r="BO173" s="60"/>
      <c r="BP173" s="60"/>
      <c r="BQ173" s="60"/>
      <c r="BR173" s="61"/>
      <c r="BS173" s="61"/>
      <c r="BT173" s="61"/>
      <c r="BU173" s="61"/>
      <c r="BV173" s="61"/>
      <c r="BW173" s="61"/>
      <c r="BX173" s="60"/>
      <c r="CB173" s="62"/>
      <c r="CC173" s="62"/>
      <c r="CD173" s="63"/>
      <c r="CF173" s="63"/>
      <c r="CH173" s="63"/>
      <c r="CJ173" s="63"/>
      <c r="CL173" s="63"/>
      <c r="CQ173" s="33"/>
    </row>
    <row r="174" spans="3:95" x14ac:dyDescent="0.25">
      <c r="C174" s="1" t="s">
        <v>274</v>
      </c>
      <c r="D174" s="35">
        <v>42946.092569444445</v>
      </c>
      <c r="E174" s="1">
        <v>291</v>
      </c>
      <c r="F174" s="36" t="s">
        <v>261</v>
      </c>
      <c r="G174">
        <v>76.499470000000002</v>
      </c>
      <c r="H174">
        <v>30.504429999999999</v>
      </c>
      <c r="I174">
        <v>293.39999999999998</v>
      </c>
      <c r="J174" s="37">
        <v>1.9498580000000001</v>
      </c>
      <c r="K174" s="38">
        <v>276.581298</v>
      </c>
      <c r="L174" s="39">
        <v>3.6595000000000003E-2</v>
      </c>
      <c r="M174" s="40">
        <v>34.999285999999998</v>
      </c>
      <c r="N174" s="41">
        <v>0.1</v>
      </c>
      <c r="O174" s="36">
        <v>1</v>
      </c>
      <c r="P174" s="36">
        <v>1</v>
      </c>
      <c r="Q174" s="353">
        <f t="shared" si="6"/>
        <v>3</v>
      </c>
      <c r="R174" s="63">
        <f t="shared" si="7"/>
        <v>28.8</v>
      </c>
      <c r="S174" s="42"/>
      <c r="T174" s="43"/>
      <c r="U174" s="43"/>
      <c r="V174" s="43"/>
      <c r="W174" s="43"/>
      <c r="X174" s="43"/>
      <c r="Y174" s="43"/>
      <c r="Z174" s="44"/>
      <c r="AA174" s="44">
        <v>1</v>
      </c>
      <c r="AB174" s="45"/>
      <c r="AC174" s="46"/>
      <c r="AD174" s="47"/>
      <c r="AE174" s="48"/>
      <c r="AF174" s="49"/>
      <c r="AG174" s="50"/>
      <c r="AH174" s="51"/>
      <c r="AI174" s="51"/>
      <c r="AJ174" s="51"/>
      <c r="AK174" s="52"/>
      <c r="AL174" s="52"/>
      <c r="AM174" s="52"/>
      <c r="AN174" s="53"/>
      <c r="AO174" s="54"/>
      <c r="AP174" s="54"/>
      <c r="AQ174" s="55"/>
      <c r="AR174" s="55"/>
      <c r="AS174" s="55"/>
      <c r="AT174" s="55"/>
      <c r="AU174" s="56"/>
      <c r="AV174" s="56"/>
      <c r="AW174" s="57"/>
      <c r="AX174" s="57"/>
      <c r="AY174" s="57"/>
      <c r="AZ174" s="57"/>
      <c r="BA174" s="58"/>
      <c r="BB174" s="58"/>
      <c r="BC174" s="58"/>
      <c r="BD174" s="59"/>
      <c r="BE174" s="59"/>
      <c r="BF174" s="59"/>
      <c r="BG174" s="59"/>
      <c r="BH174" s="59">
        <v>1</v>
      </c>
      <c r="BI174" s="59"/>
      <c r="BJ174">
        <v>2</v>
      </c>
      <c r="BK174" s="298">
        <v>3</v>
      </c>
      <c r="BL174" s="33"/>
      <c r="BM174" s="60"/>
      <c r="BN174" s="60"/>
      <c r="BO174" s="60"/>
      <c r="BP174" s="60"/>
      <c r="BQ174" s="60"/>
      <c r="BR174" s="61"/>
      <c r="BS174" s="61"/>
      <c r="BT174" s="61"/>
      <c r="BU174" s="61"/>
      <c r="BV174" s="61"/>
      <c r="BW174" s="61"/>
      <c r="BX174" s="60"/>
      <c r="CB174" s="62"/>
      <c r="CC174" s="62"/>
      <c r="CD174" s="63"/>
      <c r="CF174" s="63"/>
      <c r="CH174" s="63"/>
      <c r="CJ174" s="63"/>
      <c r="CL174" s="63"/>
      <c r="CQ174" s="33"/>
    </row>
    <row r="175" spans="3:95" x14ac:dyDescent="0.25">
      <c r="C175" s="1" t="s">
        <v>275</v>
      </c>
      <c r="D175" s="35">
        <v>42946.093611111108</v>
      </c>
      <c r="E175" s="1">
        <v>291</v>
      </c>
      <c r="F175" s="36" t="s">
        <v>261</v>
      </c>
      <c r="G175">
        <v>76.499499999999998</v>
      </c>
      <c r="H175">
        <v>30.50431</v>
      </c>
      <c r="I175">
        <v>293.29000000000002</v>
      </c>
      <c r="J175" s="37">
        <v>1.9498580000000001</v>
      </c>
      <c r="K175" s="38">
        <v>276.581298</v>
      </c>
      <c r="L175" s="39">
        <v>3.6595000000000003E-2</v>
      </c>
      <c r="M175" s="40">
        <v>34.999285999999998</v>
      </c>
      <c r="N175" s="41">
        <v>0.1</v>
      </c>
      <c r="O175" s="36">
        <v>1</v>
      </c>
      <c r="P175" s="36">
        <v>1</v>
      </c>
      <c r="Q175" s="353">
        <f t="shared" si="6"/>
        <v>4</v>
      </c>
      <c r="R175" s="63">
        <f t="shared" si="7"/>
        <v>43.2</v>
      </c>
      <c r="S175" s="42"/>
      <c r="T175" s="43"/>
      <c r="U175" s="43"/>
      <c r="V175" s="43"/>
      <c r="W175" s="43"/>
      <c r="X175" s="43"/>
      <c r="Y175" s="43"/>
      <c r="Z175" s="44"/>
      <c r="AA175" s="44"/>
      <c r="AB175" s="45"/>
      <c r="AC175" s="46"/>
      <c r="AD175" s="47"/>
      <c r="AE175" s="48"/>
      <c r="AF175" s="49"/>
      <c r="AG175" s="50"/>
      <c r="AH175" s="51">
        <v>1</v>
      </c>
      <c r="AI175" s="51"/>
      <c r="AJ175" s="51"/>
      <c r="AK175" s="52"/>
      <c r="AL175" s="52"/>
      <c r="AM175" s="52"/>
      <c r="AN175" s="53"/>
      <c r="AO175" s="54"/>
      <c r="AP175" s="54"/>
      <c r="AQ175" s="55">
        <v>1</v>
      </c>
      <c r="AR175" s="55"/>
      <c r="AS175" s="55"/>
      <c r="AT175" s="55"/>
      <c r="AU175" s="56"/>
      <c r="AV175" s="56"/>
      <c r="AW175" s="57"/>
      <c r="AX175" s="57"/>
      <c r="AY175" s="57"/>
      <c r="AZ175" s="57"/>
      <c r="BA175" s="58"/>
      <c r="BB175" s="58"/>
      <c r="BC175" s="58"/>
      <c r="BD175" s="59"/>
      <c r="BE175" s="59"/>
      <c r="BF175" s="59"/>
      <c r="BG175" s="59"/>
      <c r="BH175" s="59">
        <v>1</v>
      </c>
      <c r="BI175" s="59"/>
      <c r="BJ175">
        <v>3</v>
      </c>
      <c r="BK175" s="298">
        <v>4</v>
      </c>
      <c r="BL175" s="33"/>
      <c r="BM175" s="60"/>
      <c r="BN175" s="60"/>
      <c r="BO175" s="60"/>
      <c r="BP175" s="60"/>
      <c r="BQ175" s="60"/>
      <c r="BR175" s="61"/>
      <c r="BS175" s="61"/>
      <c r="BT175" s="61"/>
      <c r="BU175" s="61"/>
      <c r="BV175" s="61"/>
      <c r="BW175" s="61"/>
      <c r="BX175" s="60"/>
      <c r="CB175" s="62"/>
      <c r="CC175" s="62"/>
      <c r="CD175" s="63"/>
      <c r="CF175" s="63"/>
      <c r="CH175" s="63"/>
      <c r="CJ175" s="63"/>
      <c r="CL175" s="63"/>
      <c r="CQ175" s="33"/>
    </row>
    <row r="176" spans="3:95" x14ac:dyDescent="0.25">
      <c r="C176" s="1" t="s">
        <v>276</v>
      </c>
      <c r="D176" s="35">
        <v>42946.094664351855</v>
      </c>
      <c r="E176" s="1">
        <v>291</v>
      </c>
      <c r="F176" s="36" t="s">
        <v>261</v>
      </c>
      <c r="G176">
        <v>76.499539999999996</v>
      </c>
      <c r="H176">
        <v>30.50431</v>
      </c>
      <c r="I176">
        <v>293.25</v>
      </c>
      <c r="J176" s="37">
        <v>1.9498580000000001</v>
      </c>
      <c r="K176" s="38">
        <v>276.581298</v>
      </c>
      <c r="L176" s="39">
        <v>3.6595000000000003E-2</v>
      </c>
      <c r="M176" s="40">
        <v>34.999285999999998</v>
      </c>
      <c r="N176" s="41">
        <v>0.1</v>
      </c>
      <c r="O176" s="36">
        <v>1</v>
      </c>
      <c r="P176" s="36">
        <v>1</v>
      </c>
      <c r="Q176" s="353">
        <f t="shared" si="6"/>
        <v>3</v>
      </c>
      <c r="R176" s="63">
        <f t="shared" si="7"/>
        <v>28.8</v>
      </c>
      <c r="S176" s="42"/>
      <c r="T176" s="43"/>
      <c r="U176" s="43"/>
      <c r="V176" s="43"/>
      <c r="W176" s="43"/>
      <c r="X176" s="43"/>
      <c r="Y176" s="43"/>
      <c r="Z176" s="44"/>
      <c r="AA176" s="44">
        <v>1</v>
      </c>
      <c r="AB176" s="45"/>
      <c r="AC176" s="46"/>
      <c r="AD176" s="47"/>
      <c r="AE176" s="48"/>
      <c r="AF176" s="49"/>
      <c r="AG176" s="50"/>
      <c r="AH176" s="51">
        <v>2</v>
      </c>
      <c r="AI176" s="51"/>
      <c r="AJ176" s="51"/>
      <c r="AK176" s="52"/>
      <c r="AL176" s="52"/>
      <c r="AM176" s="52"/>
      <c r="AN176" s="53"/>
      <c r="AO176" s="54"/>
      <c r="AP176" s="54"/>
      <c r="AQ176" s="55"/>
      <c r="AR176" s="55">
        <v>1</v>
      </c>
      <c r="AS176" s="55"/>
      <c r="AT176" s="55"/>
      <c r="AU176" s="56"/>
      <c r="AV176" s="56"/>
      <c r="AW176" s="57"/>
      <c r="AX176" s="57"/>
      <c r="AY176" s="57"/>
      <c r="AZ176" s="57"/>
      <c r="BA176" s="58"/>
      <c r="BB176" s="58"/>
      <c r="BC176" s="58"/>
      <c r="BD176" s="59"/>
      <c r="BE176" s="59"/>
      <c r="BF176" s="59"/>
      <c r="BG176" s="59"/>
      <c r="BH176" s="59"/>
      <c r="BI176" s="59"/>
      <c r="BK176" s="298">
        <v>3</v>
      </c>
      <c r="BL176" s="33"/>
      <c r="BM176" s="60"/>
      <c r="BN176" s="60"/>
      <c r="BO176" s="60"/>
      <c r="BP176" s="60"/>
      <c r="BQ176" s="60"/>
      <c r="BR176" s="61"/>
      <c r="BS176" s="61"/>
      <c r="BT176" s="61"/>
      <c r="BU176" s="61"/>
      <c r="BV176" s="61"/>
      <c r="BW176" s="61"/>
      <c r="BX176" s="60"/>
      <c r="CB176" s="62"/>
      <c r="CC176" s="62"/>
      <c r="CD176" s="63"/>
      <c r="CF176" s="63"/>
      <c r="CH176" s="63"/>
      <c r="CJ176" s="63"/>
      <c r="CL176" s="63"/>
      <c r="CQ176" s="33"/>
    </row>
    <row r="177" spans="3:95" x14ac:dyDescent="0.25">
      <c r="C177" s="1" t="s">
        <v>277</v>
      </c>
      <c r="D177" s="35">
        <v>42946.095868055556</v>
      </c>
      <c r="E177" s="1">
        <v>291</v>
      </c>
      <c r="F177" s="36" t="s">
        <v>261</v>
      </c>
      <c r="G177">
        <v>76.499570000000006</v>
      </c>
      <c r="H177">
        <v>30.504460000000002</v>
      </c>
      <c r="I177">
        <v>293.26</v>
      </c>
      <c r="J177" s="37">
        <v>1.9498580000000001</v>
      </c>
      <c r="K177" s="38">
        <v>276.581298</v>
      </c>
      <c r="L177" s="39">
        <v>3.6595000000000003E-2</v>
      </c>
      <c r="M177" s="40">
        <v>34.999285999999998</v>
      </c>
      <c r="N177" s="41">
        <v>0.1</v>
      </c>
      <c r="O177" s="36">
        <v>1</v>
      </c>
      <c r="P177" s="36">
        <v>1</v>
      </c>
      <c r="Q177" s="353">
        <f t="shared" si="6"/>
        <v>5</v>
      </c>
      <c r="R177" s="63">
        <f t="shared" si="7"/>
        <v>43.2</v>
      </c>
      <c r="S177" s="42"/>
      <c r="T177" s="43"/>
      <c r="U177" s="43"/>
      <c r="V177" s="43"/>
      <c r="W177" s="43"/>
      <c r="X177" s="43"/>
      <c r="Y177" s="43"/>
      <c r="Z177" s="44"/>
      <c r="AA177" s="44">
        <v>1</v>
      </c>
      <c r="AB177" s="45"/>
      <c r="AC177" s="46"/>
      <c r="AD177" s="47"/>
      <c r="AE177" s="48"/>
      <c r="AF177" s="49"/>
      <c r="AG177" s="50"/>
      <c r="AH177" s="51">
        <v>1</v>
      </c>
      <c r="AI177" s="51"/>
      <c r="AJ177" s="51"/>
      <c r="AK177" s="52"/>
      <c r="AL177" s="52"/>
      <c r="AM177" s="52"/>
      <c r="AN177" s="53"/>
      <c r="AO177" s="54"/>
      <c r="AP177" s="54"/>
      <c r="AQ177" s="55">
        <v>1</v>
      </c>
      <c r="AR177" s="55"/>
      <c r="AS177" s="55"/>
      <c r="AT177" s="55"/>
      <c r="AU177" s="56"/>
      <c r="AV177" s="56"/>
      <c r="AW177" s="57"/>
      <c r="AX177" s="57"/>
      <c r="AY177" s="57"/>
      <c r="AZ177" s="57"/>
      <c r="BA177" s="58"/>
      <c r="BB177" s="58"/>
      <c r="BC177" s="58"/>
      <c r="BD177" s="59"/>
      <c r="BE177" s="59"/>
      <c r="BF177" s="59"/>
      <c r="BG177" s="59"/>
      <c r="BH177" s="59">
        <v>1</v>
      </c>
      <c r="BI177" s="59"/>
      <c r="BJ177">
        <v>2</v>
      </c>
      <c r="BK177" s="298">
        <v>5</v>
      </c>
      <c r="BL177" s="33"/>
      <c r="BM177" s="60"/>
      <c r="BN177" s="60"/>
      <c r="BO177" s="60"/>
      <c r="BP177" s="60"/>
      <c r="BQ177" s="60"/>
      <c r="BR177" s="61"/>
      <c r="BS177" s="61"/>
      <c r="BT177" s="61"/>
      <c r="BU177" s="61"/>
      <c r="BV177" s="61"/>
      <c r="BW177" s="61"/>
      <c r="BX177" s="60"/>
      <c r="CB177" s="62"/>
      <c r="CC177" s="62"/>
      <c r="CD177" s="63"/>
      <c r="CF177" s="63"/>
      <c r="CH177" s="63"/>
      <c r="CJ177" s="63"/>
      <c r="CL177" s="63"/>
      <c r="CQ177" s="33"/>
    </row>
    <row r="178" spans="3:95" x14ac:dyDescent="0.25">
      <c r="C178" s="1" t="s">
        <v>278</v>
      </c>
      <c r="D178" s="35">
        <v>42946.096759259257</v>
      </c>
      <c r="E178" s="1">
        <v>291</v>
      </c>
      <c r="F178" s="36" t="s">
        <v>261</v>
      </c>
      <c r="G178">
        <v>76.499629999999996</v>
      </c>
      <c r="H178">
        <v>30.50441</v>
      </c>
      <c r="I178">
        <v>293.27999999999997</v>
      </c>
      <c r="J178" s="37">
        <v>1.9498580000000001</v>
      </c>
      <c r="K178" s="38">
        <v>276.581298</v>
      </c>
      <c r="L178" s="39">
        <v>3.6595000000000003E-2</v>
      </c>
      <c r="M178" s="40">
        <v>34.999285999999998</v>
      </c>
      <c r="N178" s="41">
        <v>0.1</v>
      </c>
      <c r="O178" s="36">
        <v>1</v>
      </c>
      <c r="P178" s="36">
        <v>1</v>
      </c>
      <c r="Q178" s="353">
        <f t="shared" si="6"/>
        <v>5</v>
      </c>
      <c r="R178" s="63">
        <f t="shared" si="7"/>
        <v>50.4</v>
      </c>
      <c r="S178" s="42"/>
      <c r="T178" s="43"/>
      <c r="U178" s="43"/>
      <c r="V178" s="43"/>
      <c r="W178" s="43"/>
      <c r="X178" s="43"/>
      <c r="Y178" s="43"/>
      <c r="Z178" s="44"/>
      <c r="AA178" s="44"/>
      <c r="AB178" s="45"/>
      <c r="AC178" s="46"/>
      <c r="AD178" s="47"/>
      <c r="AE178" s="48"/>
      <c r="AF178" s="49"/>
      <c r="AG178" s="50"/>
      <c r="AH178" s="51">
        <v>1</v>
      </c>
      <c r="AI178" s="51"/>
      <c r="AJ178" s="51"/>
      <c r="AK178" s="52"/>
      <c r="AL178" s="52"/>
      <c r="AM178" s="52"/>
      <c r="AN178" s="53"/>
      <c r="AO178" s="54"/>
      <c r="AP178" s="54"/>
      <c r="AQ178" s="55"/>
      <c r="AR178" s="55">
        <v>1</v>
      </c>
      <c r="AS178" s="55"/>
      <c r="AT178" s="55"/>
      <c r="AU178" s="56"/>
      <c r="AV178" s="56"/>
      <c r="AW178" s="57"/>
      <c r="AX178" s="57"/>
      <c r="AY178" s="57"/>
      <c r="AZ178" s="57"/>
      <c r="BA178" s="58">
        <v>1</v>
      </c>
      <c r="BB178" s="58"/>
      <c r="BC178" s="58"/>
      <c r="BD178" s="59"/>
      <c r="BE178" s="59"/>
      <c r="BF178" s="59"/>
      <c r="BG178" s="59"/>
      <c r="BH178" s="59">
        <v>2</v>
      </c>
      <c r="BI178" s="59"/>
      <c r="BJ178">
        <v>2</v>
      </c>
      <c r="BK178" s="298">
        <v>5</v>
      </c>
      <c r="BL178" s="33"/>
      <c r="BM178" s="60"/>
      <c r="BN178" s="60"/>
      <c r="BO178" s="60"/>
      <c r="BP178" s="60"/>
      <c r="BQ178" s="60"/>
      <c r="BR178" s="61"/>
      <c r="BS178" s="61"/>
      <c r="BT178" s="61"/>
      <c r="BU178" s="61"/>
      <c r="BV178" s="61"/>
      <c r="BW178" s="61"/>
      <c r="BX178" s="60"/>
      <c r="CB178" s="62"/>
      <c r="CC178" s="62"/>
      <c r="CD178" s="63"/>
      <c r="CF178" s="63"/>
      <c r="CH178" s="63"/>
      <c r="CJ178" s="63"/>
      <c r="CL178" s="63"/>
      <c r="CQ178" s="33"/>
    </row>
    <row r="179" spans="3:95" x14ac:dyDescent="0.25">
      <c r="C179" s="1" t="s">
        <v>279</v>
      </c>
      <c r="D179" s="35">
        <v>42946.098136574074</v>
      </c>
      <c r="E179" s="1">
        <v>291</v>
      </c>
      <c r="F179" s="36" t="s">
        <v>261</v>
      </c>
      <c r="G179">
        <v>76.499679999999998</v>
      </c>
      <c r="H179">
        <v>30.504339999999999</v>
      </c>
      <c r="I179">
        <v>293.35000000000002</v>
      </c>
      <c r="J179" s="37">
        <v>1.9498580000000001</v>
      </c>
      <c r="K179" s="38">
        <v>276.581298</v>
      </c>
      <c r="L179" s="39">
        <v>3.6595000000000003E-2</v>
      </c>
      <c r="M179" s="40">
        <v>34.999285999999998</v>
      </c>
      <c r="N179" s="41">
        <v>0.1</v>
      </c>
      <c r="O179" s="36">
        <v>1</v>
      </c>
      <c r="P179" s="36">
        <v>1</v>
      </c>
      <c r="Q179" s="353">
        <f t="shared" si="6"/>
        <v>3</v>
      </c>
      <c r="R179" s="63">
        <f t="shared" si="7"/>
        <v>21.6</v>
      </c>
      <c r="S179" s="42"/>
      <c r="T179" s="43"/>
      <c r="U179" s="43"/>
      <c r="V179" s="43"/>
      <c r="W179" s="43"/>
      <c r="X179" s="43"/>
      <c r="Y179" s="43"/>
      <c r="Z179" s="44"/>
      <c r="AA179" s="44"/>
      <c r="AB179" s="45"/>
      <c r="AC179" s="46"/>
      <c r="AD179" s="47"/>
      <c r="AE179" s="48"/>
      <c r="AF179" s="49"/>
      <c r="AG179" s="50"/>
      <c r="AH179" s="51"/>
      <c r="AI179" s="51"/>
      <c r="AJ179" s="51"/>
      <c r="AK179" s="52"/>
      <c r="AL179" s="52">
        <v>1</v>
      </c>
      <c r="AM179" s="52"/>
      <c r="AN179" s="53"/>
      <c r="AO179" s="54"/>
      <c r="AP179" s="54"/>
      <c r="AQ179" s="55">
        <v>1</v>
      </c>
      <c r="AR179" s="55"/>
      <c r="AS179" s="55"/>
      <c r="AT179" s="55"/>
      <c r="AU179" s="56"/>
      <c r="AV179" s="56"/>
      <c r="AW179" s="57"/>
      <c r="AX179" s="57"/>
      <c r="AY179" s="57"/>
      <c r="AZ179" s="57"/>
      <c r="BA179" s="58"/>
      <c r="BB179" s="58"/>
      <c r="BC179" s="58"/>
      <c r="BD179" s="59"/>
      <c r="BE179" s="59"/>
      <c r="BF179" s="59"/>
      <c r="BG179" s="59"/>
      <c r="BH179" s="59">
        <v>1</v>
      </c>
      <c r="BI179" s="59"/>
      <c r="BK179" s="298">
        <v>3</v>
      </c>
      <c r="BL179" s="33"/>
      <c r="BM179" s="60"/>
      <c r="BN179" s="60"/>
      <c r="BO179" s="60"/>
      <c r="BP179" s="60"/>
      <c r="BQ179" s="60"/>
      <c r="BR179" s="61"/>
      <c r="BS179" s="61"/>
      <c r="BT179" s="61"/>
      <c r="BU179" s="61"/>
      <c r="BV179" s="61"/>
      <c r="BW179" s="61"/>
      <c r="BX179" s="60"/>
      <c r="CB179" s="62"/>
      <c r="CC179" s="62"/>
      <c r="CD179" s="63"/>
      <c r="CF179" s="63"/>
      <c r="CH179" s="63"/>
      <c r="CJ179" s="63"/>
      <c r="CL179" s="63"/>
      <c r="CQ179" s="33"/>
    </row>
    <row r="180" spans="3:95" s="64" customFormat="1" x14ac:dyDescent="0.25">
      <c r="C180" s="83" t="s">
        <v>280</v>
      </c>
      <c r="D180" s="123">
        <v>42946.099374999998</v>
      </c>
      <c r="E180" s="83">
        <v>291</v>
      </c>
      <c r="F180" s="152" t="s">
        <v>261</v>
      </c>
      <c r="G180" s="64">
        <v>76.499750000000006</v>
      </c>
      <c r="H180" s="64">
        <v>30.504380000000001</v>
      </c>
      <c r="I180" s="64">
        <v>293.33</v>
      </c>
      <c r="J180" s="124">
        <v>1.9498580000000001</v>
      </c>
      <c r="K180" s="38">
        <v>276.581298</v>
      </c>
      <c r="L180" s="39">
        <v>3.6595000000000003E-2</v>
      </c>
      <c r="M180" s="40">
        <v>34.999285999999998</v>
      </c>
      <c r="N180" s="41">
        <v>0.1</v>
      </c>
      <c r="O180" s="64">
        <v>1</v>
      </c>
      <c r="P180" s="64">
        <v>1</v>
      </c>
      <c r="Q180" s="354">
        <f t="shared" si="6"/>
        <v>4</v>
      </c>
      <c r="R180" s="63">
        <f t="shared" si="7"/>
        <v>28.8</v>
      </c>
      <c r="S180" s="65"/>
      <c r="T180" s="66"/>
      <c r="U180" s="66"/>
      <c r="V180" s="66"/>
      <c r="W180" s="66"/>
      <c r="X180" s="66"/>
      <c r="Y180" s="66"/>
      <c r="Z180" s="67"/>
      <c r="AA180" s="67"/>
      <c r="AB180" s="67"/>
      <c r="AC180" s="68"/>
      <c r="AD180" s="68"/>
      <c r="AE180" s="69"/>
      <c r="AF180" s="69"/>
      <c r="AG180" s="70"/>
      <c r="AH180" s="71">
        <v>1</v>
      </c>
      <c r="AI180" s="71"/>
      <c r="AJ180" s="71"/>
      <c r="AK180" s="72"/>
      <c r="AL180" s="72"/>
      <c r="AM180" s="72"/>
      <c r="AN180" s="73"/>
      <c r="AO180" s="73"/>
      <c r="AP180" s="73"/>
      <c r="AQ180" s="74"/>
      <c r="AR180" s="74"/>
      <c r="AS180" s="74"/>
      <c r="AT180" s="74"/>
      <c r="AU180" s="75"/>
      <c r="AV180" s="75"/>
      <c r="AW180" s="76"/>
      <c r="AX180" s="76"/>
      <c r="AY180" s="76"/>
      <c r="AZ180" s="76"/>
      <c r="BA180" s="77"/>
      <c r="BB180" s="77"/>
      <c r="BC180" s="77">
        <v>1</v>
      </c>
      <c r="BD180" s="78"/>
      <c r="BE180" s="78"/>
      <c r="BF180" s="78"/>
      <c r="BG180" s="78"/>
      <c r="BH180" s="78">
        <v>1</v>
      </c>
      <c r="BI180" s="78"/>
      <c r="BJ180" s="64">
        <v>1</v>
      </c>
      <c r="BK180" s="298">
        <v>4</v>
      </c>
      <c r="BL180" s="79"/>
      <c r="BR180" s="80"/>
      <c r="BS180" s="80"/>
      <c r="BT180" s="80"/>
      <c r="BU180" s="80"/>
      <c r="BV180" s="80"/>
      <c r="BW180" s="80"/>
      <c r="CB180" s="81"/>
      <c r="CC180" s="81"/>
      <c r="CD180" s="82"/>
      <c r="CF180" s="82"/>
      <c r="CH180" s="82"/>
      <c r="CJ180" s="82"/>
      <c r="CL180" s="82"/>
      <c r="CQ180" s="79"/>
    </row>
    <row r="181" spans="3:95" x14ac:dyDescent="0.25">
      <c r="C181" s="1" t="s">
        <v>281</v>
      </c>
      <c r="D181" s="35">
        <v>42946.139305555553</v>
      </c>
      <c r="E181" s="1">
        <v>291</v>
      </c>
      <c r="F181" s="36" t="s">
        <v>282</v>
      </c>
      <c r="G181">
        <v>76.50076</v>
      </c>
      <c r="H181">
        <v>30.501270000000002</v>
      </c>
      <c r="I181">
        <v>292.91000000000003</v>
      </c>
      <c r="J181" s="37">
        <v>1.9498580000000001</v>
      </c>
      <c r="K181" s="38">
        <v>276.581298</v>
      </c>
      <c r="L181" s="39">
        <v>3.6595000000000003E-2</v>
      </c>
      <c r="M181" s="40">
        <v>34.999285999999998</v>
      </c>
      <c r="N181" s="41">
        <v>0.1</v>
      </c>
      <c r="O181" s="36">
        <v>1</v>
      </c>
      <c r="P181" s="36">
        <v>1</v>
      </c>
      <c r="Q181" s="353">
        <f t="shared" si="6"/>
        <v>3</v>
      </c>
      <c r="R181" s="63">
        <f t="shared" si="7"/>
        <v>28.8</v>
      </c>
      <c r="S181" s="42"/>
      <c r="T181" s="43"/>
      <c r="U181" s="43"/>
      <c r="V181" s="43"/>
      <c r="W181" s="43"/>
      <c r="X181" s="43"/>
      <c r="Y181" s="43"/>
      <c r="Z181" s="44"/>
      <c r="AA181" s="44"/>
      <c r="AB181" s="45"/>
      <c r="AC181" s="46"/>
      <c r="AD181" s="47"/>
      <c r="AE181" s="48"/>
      <c r="AF181" s="49"/>
      <c r="AG181" s="50"/>
      <c r="AH181" s="51">
        <v>1</v>
      </c>
      <c r="AI181" s="51"/>
      <c r="AJ181" s="51"/>
      <c r="AK181" s="52"/>
      <c r="AL181" s="52">
        <v>1</v>
      </c>
      <c r="AM181" s="52"/>
      <c r="AN181" s="53"/>
      <c r="AO181" s="54"/>
      <c r="AP181" s="54"/>
      <c r="AQ181" s="55"/>
      <c r="AR181" s="55"/>
      <c r="AS181" s="55"/>
      <c r="AT181" s="55"/>
      <c r="AU181" s="56"/>
      <c r="AV181" s="56"/>
      <c r="AW181" s="57"/>
      <c r="AX181" s="57"/>
      <c r="AY181" s="57"/>
      <c r="AZ181" s="57"/>
      <c r="BA181" s="58"/>
      <c r="BB181" s="58"/>
      <c r="BC181" s="58">
        <v>2</v>
      </c>
      <c r="BD181" s="59"/>
      <c r="BE181" s="59"/>
      <c r="BF181" s="59"/>
      <c r="BG181" s="59"/>
      <c r="BH181" s="59"/>
      <c r="BI181" s="59"/>
      <c r="BK181" s="298">
        <v>3</v>
      </c>
      <c r="BL181" s="33"/>
      <c r="BM181" s="60"/>
      <c r="BN181" s="60"/>
      <c r="BO181" s="60"/>
      <c r="BP181" s="60"/>
      <c r="BQ181" s="60"/>
      <c r="BR181" s="61"/>
      <c r="BS181" s="61"/>
      <c r="BT181" s="61"/>
      <c r="BU181" s="61"/>
      <c r="BV181" s="61"/>
      <c r="BW181" s="61"/>
      <c r="BX181" s="60"/>
      <c r="CB181" s="62"/>
      <c r="CC181" s="62"/>
      <c r="CD181" s="63"/>
      <c r="CF181" s="63"/>
      <c r="CH181" s="63"/>
      <c r="CJ181" s="63"/>
      <c r="CL181" s="63"/>
      <c r="CQ181" s="33"/>
    </row>
    <row r="182" spans="3:95" x14ac:dyDescent="0.25">
      <c r="C182" s="1" t="s">
        <v>283</v>
      </c>
      <c r="D182" s="35">
        <v>42946.138136574074</v>
      </c>
      <c r="E182" s="1">
        <v>291</v>
      </c>
      <c r="F182" s="36" t="s">
        <v>282</v>
      </c>
      <c r="G182">
        <v>76.50076</v>
      </c>
      <c r="H182">
        <v>30.501329999999999</v>
      </c>
      <c r="I182">
        <v>293.16000000000003</v>
      </c>
      <c r="J182" s="37">
        <v>1.9498580000000001</v>
      </c>
      <c r="K182" s="38">
        <v>276.581298</v>
      </c>
      <c r="L182" s="39">
        <v>3.6595000000000003E-2</v>
      </c>
      <c r="M182" s="40">
        <v>34.999285999999998</v>
      </c>
      <c r="N182" s="41">
        <v>0.1</v>
      </c>
      <c r="O182" s="36">
        <v>1</v>
      </c>
      <c r="P182" s="36">
        <v>1</v>
      </c>
      <c r="Q182" s="353">
        <f t="shared" si="6"/>
        <v>4</v>
      </c>
      <c r="R182" s="63">
        <f t="shared" si="7"/>
        <v>57.6</v>
      </c>
      <c r="S182" s="42"/>
      <c r="T182" s="43"/>
      <c r="U182" s="43"/>
      <c r="V182" s="43"/>
      <c r="W182" s="43"/>
      <c r="X182" s="43"/>
      <c r="Y182" s="43"/>
      <c r="Z182" s="44"/>
      <c r="AA182" s="44"/>
      <c r="AB182" s="45"/>
      <c r="AC182" s="46"/>
      <c r="AD182" s="47"/>
      <c r="AE182" s="48"/>
      <c r="AF182" s="49"/>
      <c r="AG182" s="50"/>
      <c r="AH182" s="51">
        <v>3</v>
      </c>
      <c r="AI182" s="51"/>
      <c r="AJ182" s="51"/>
      <c r="AK182" s="52"/>
      <c r="AL182" s="52"/>
      <c r="AM182" s="52"/>
      <c r="AN182" s="53"/>
      <c r="AO182" s="54"/>
      <c r="AP182" s="54"/>
      <c r="AQ182" s="55">
        <v>1</v>
      </c>
      <c r="AR182" s="55"/>
      <c r="AS182" s="55"/>
      <c r="AT182" s="55"/>
      <c r="AU182" s="56"/>
      <c r="AV182" s="56"/>
      <c r="AW182" s="57"/>
      <c r="AX182" s="57"/>
      <c r="AY182" s="57"/>
      <c r="AZ182" s="57"/>
      <c r="BA182" s="58"/>
      <c r="BB182" s="58"/>
      <c r="BC182" s="58"/>
      <c r="BD182" s="59"/>
      <c r="BE182" s="59"/>
      <c r="BF182" s="59"/>
      <c r="BG182" s="59"/>
      <c r="BH182" s="59">
        <v>2</v>
      </c>
      <c r="BI182" s="59"/>
      <c r="BJ182">
        <v>2</v>
      </c>
      <c r="BK182" s="298">
        <v>4</v>
      </c>
      <c r="BL182" s="33"/>
      <c r="BM182" s="60"/>
      <c r="BN182" s="60"/>
      <c r="BO182" s="60"/>
      <c r="BP182" s="60"/>
      <c r="BQ182" s="60"/>
      <c r="BR182" s="61"/>
      <c r="BS182" s="61"/>
      <c r="BT182" s="61"/>
      <c r="BU182" s="61"/>
      <c r="BV182" s="61"/>
      <c r="BW182" s="61"/>
      <c r="BX182" s="60"/>
      <c r="CB182" s="62"/>
      <c r="CC182" s="62"/>
      <c r="CD182" s="63"/>
      <c r="CF182" s="63"/>
      <c r="CH182" s="63"/>
      <c r="CJ182" s="63"/>
      <c r="CL182" s="63"/>
      <c r="CQ182" s="33"/>
    </row>
    <row r="183" spans="3:95" x14ac:dyDescent="0.25">
      <c r="C183" s="1" t="s">
        <v>284</v>
      </c>
      <c r="D183" s="35">
        <v>42946.137037037035</v>
      </c>
      <c r="E183" s="1">
        <v>291</v>
      </c>
      <c r="F183" s="36" t="s">
        <v>282</v>
      </c>
      <c r="G183">
        <v>76.500739999999993</v>
      </c>
      <c r="H183">
        <v>30.501550000000002</v>
      </c>
      <c r="I183">
        <v>293.58</v>
      </c>
      <c r="J183" s="37">
        <v>1.9498580000000001</v>
      </c>
      <c r="K183" s="38">
        <v>276.581298</v>
      </c>
      <c r="L183" s="39">
        <v>3.6595000000000003E-2</v>
      </c>
      <c r="M183" s="40">
        <v>34.999285999999998</v>
      </c>
      <c r="N183" s="41">
        <v>0.1</v>
      </c>
      <c r="O183" s="36">
        <v>1</v>
      </c>
      <c r="P183" s="36">
        <v>1</v>
      </c>
      <c r="Q183" s="353">
        <f t="shared" si="6"/>
        <v>4</v>
      </c>
      <c r="R183" s="63">
        <f t="shared" si="7"/>
        <v>28.8</v>
      </c>
      <c r="S183" s="42"/>
      <c r="T183" s="43"/>
      <c r="U183" s="43"/>
      <c r="V183" s="43"/>
      <c r="W183" s="43"/>
      <c r="X183" s="43"/>
      <c r="Y183" s="43"/>
      <c r="Z183" s="44"/>
      <c r="AA183" s="44"/>
      <c r="AB183" s="45"/>
      <c r="AC183" s="46"/>
      <c r="AD183" s="47"/>
      <c r="AE183" s="48"/>
      <c r="AF183" s="49"/>
      <c r="AG183" s="50"/>
      <c r="AH183" s="51"/>
      <c r="AI183" s="51"/>
      <c r="AJ183" s="51"/>
      <c r="AK183" s="52"/>
      <c r="AL183" s="52"/>
      <c r="AM183" s="52"/>
      <c r="AN183" s="53"/>
      <c r="AO183" s="54"/>
      <c r="AP183" s="54"/>
      <c r="AQ183" s="55"/>
      <c r="AR183" s="55"/>
      <c r="AS183" s="55"/>
      <c r="AT183" s="55"/>
      <c r="AU183" s="56"/>
      <c r="AV183" s="56"/>
      <c r="AW183" s="57"/>
      <c r="AX183" s="57"/>
      <c r="AY183" s="57"/>
      <c r="AZ183" s="57"/>
      <c r="BA183" s="58">
        <v>1</v>
      </c>
      <c r="BB183" s="58">
        <v>1</v>
      </c>
      <c r="BC183" s="58">
        <v>1</v>
      </c>
      <c r="BD183" s="59"/>
      <c r="BE183" s="59"/>
      <c r="BF183" s="59"/>
      <c r="BG183" s="59"/>
      <c r="BH183" s="59"/>
      <c r="BI183" s="59"/>
      <c r="BJ183">
        <v>1</v>
      </c>
      <c r="BK183" s="298">
        <v>2</v>
      </c>
      <c r="BL183" s="33"/>
      <c r="BM183" s="60"/>
      <c r="BN183" s="60"/>
      <c r="BO183" s="60"/>
      <c r="BP183" s="60"/>
      <c r="BQ183" s="60"/>
      <c r="BR183" s="61"/>
      <c r="BS183" s="61"/>
      <c r="BT183" s="61"/>
      <c r="BU183" s="61"/>
      <c r="BV183" s="61"/>
      <c r="BW183" s="61"/>
      <c r="BX183" s="60"/>
      <c r="CB183" s="62"/>
      <c r="CC183" s="62"/>
      <c r="CD183" s="63"/>
      <c r="CF183" s="63"/>
      <c r="CH183" s="63"/>
      <c r="CJ183" s="63"/>
      <c r="CL183" s="63"/>
      <c r="CQ183" s="33"/>
    </row>
    <row r="184" spans="3:95" x14ac:dyDescent="0.25">
      <c r="C184" s="1" t="s">
        <v>285</v>
      </c>
      <c r="D184" s="35">
        <v>42946.136122685188</v>
      </c>
      <c r="E184" s="1">
        <v>291</v>
      </c>
      <c r="F184" s="36" t="s">
        <v>282</v>
      </c>
      <c r="G184">
        <v>76.500789999999995</v>
      </c>
      <c r="H184">
        <v>30.50179</v>
      </c>
      <c r="I184">
        <v>293.27</v>
      </c>
      <c r="J184" s="37">
        <v>1.9498580000000001</v>
      </c>
      <c r="K184" s="38">
        <v>276.581298</v>
      </c>
      <c r="L184" s="39">
        <v>3.6595000000000003E-2</v>
      </c>
      <c r="M184" s="40">
        <v>34.999285999999998</v>
      </c>
      <c r="N184" s="41">
        <v>0.1</v>
      </c>
      <c r="O184" s="36">
        <v>1</v>
      </c>
      <c r="P184" s="36">
        <v>1</v>
      </c>
      <c r="Q184" s="353">
        <f t="shared" si="6"/>
        <v>2</v>
      </c>
      <c r="R184" s="63">
        <f t="shared" si="7"/>
        <v>36</v>
      </c>
      <c r="S184" s="42"/>
      <c r="T184" s="43"/>
      <c r="U184" s="43"/>
      <c r="V184" s="43"/>
      <c r="W184" s="43"/>
      <c r="X184" s="43"/>
      <c r="Y184" s="43"/>
      <c r="Z184" s="44"/>
      <c r="AA184" s="44"/>
      <c r="AB184" s="45"/>
      <c r="AC184" s="46"/>
      <c r="AD184" s="47"/>
      <c r="AE184" s="48"/>
      <c r="AF184" s="49"/>
      <c r="AG184" s="50"/>
      <c r="AH184" s="51">
        <v>3</v>
      </c>
      <c r="AI184" s="51"/>
      <c r="AJ184" s="51"/>
      <c r="AK184" s="52"/>
      <c r="AL184" s="52"/>
      <c r="AM184" s="52"/>
      <c r="AN184" s="53"/>
      <c r="AO184" s="54"/>
      <c r="AP184" s="54"/>
      <c r="AQ184" s="55"/>
      <c r="AR184" s="55"/>
      <c r="AS184" s="55"/>
      <c r="AT184" s="55"/>
      <c r="AU184" s="56"/>
      <c r="AV184" s="56"/>
      <c r="AW184" s="57"/>
      <c r="AX184" s="57"/>
      <c r="AY184" s="57"/>
      <c r="AZ184" s="57"/>
      <c r="BA184" s="58"/>
      <c r="BB184" s="58"/>
      <c r="BC184" s="58"/>
      <c r="BD184" s="59"/>
      <c r="BE184" s="59"/>
      <c r="BF184" s="59"/>
      <c r="BG184" s="59"/>
      <c r="BH184" s="59">
        <v>2</v>
      </c>
      <c r="BI184" s="59"/>
      <c r="BK184" s="298">
        <v>2</v>
      </c>
      <c r="BL184" s="33"/>
      <c r="BM184" s="60"/>
      <c r="BN184" s="60"/>
      <c r="BO184" s="60"/>
      <c r="BP184" s="60"/>
      <c r="BQ184" s="60"/>
      <c r="BR184" s="61"/>
      <c r="BS184" s="61"/>
      <c r="BT184" s="61"/>
      <c r="BU184" s="61"/>
      <c r="BV184" s="61"/>
      <c r="BW184" s="61"/>
      <c r="BX184" s="60"/>
      <c r="CB184" s="62"/>
      <c r="CC184" s="62"/>
      <c r="CD184" s="63"/>
      <c r="CF184" s="63"/>
      <c r="CH184" s="63"/>
      <c r="CJ184" s="63"/>
      <c r="CL184" s="63"/>
      <c r="CQ184" s="33"/>
    </row>
    <row r="185" spans="3:95" x14ac:dyDescent="0.25">
      <c r="C185" s="1" t="s">
        <v>286</v>
      </c>
      <c r="D185" s="35">
        <v>42946.135034722225</v>
      </c>
      <c r="E185" s="1">
        <v>291</v>
      </c>
      <c r="F185" s="36" t="s">
        <v>282</v>
      </c>
      <c r="G185">
        <v>76.500780000000006</v>
      </c>
      <c r="H185">
        <v>30.501950000000001</v>
      </c>
      <c r="I185">
        <v>293.05</v>
      </c>
      <c r="J185" s="37">
        <v>1.9498580000000001</v>
      </c>
      <c r="K185" s="38">
        <v>276.581298</v>
      </c>
      <c r="L185" s="39">
        <v>3.6595000000000003E-2</v>
      </c>
      <c r="M185" s="40">
        <v>34.999285999999998</v>
      </c>
      <c r="N185" s="41">
        <v>0.1</v>
      </c>
      <c r="O185" s="36">
        <v>1</v>
      </c>
      <c r="P185" s="36">
        <v>1</v>
      </c>
      <c r="Q185" s="353">
        <f t="shared" si="6"/>
        <v>4</v>
      </c>
      <c r="R185" s="63">
        <f t="shared" si="7"/>
        <v>28.8</v>
      </c>
      <c r="S185" s="42"/>
      <c r="T185" s="43"/>
      <c r="U185" s="43"/>
      <c r="V185" s="43"/>
      <c r="W185" s="43"/>
      <c r="X185" s="43"/>
      <c r="Y185" s="43"/>
      <c r="Z185" s="44"/>
      <c r="AA185" s="44"/>
      <c r="AB185" s="45"/>
      <c r="AC185" s="46"/>
      <c r="AD185" s="47"/>
      <c r="AE185" s="48"/>
      <c r="AF185" s="49"/>
      <c r="AG185" s="50"/>
      <c r="AH185" s="51">
        <v>1</v>
      </c>
      <c r="AI185" s="51"/>
      <c r="AJ185" s="51"/>
      <c r="AK185" s="52"/>
      <c r="AL185" s="52"/>
      <c r="AM185" s="52"/>
      <c r="AN185" s="53"/>
      <c r="AO185" s="54"/>
      <c r="AP185" s="54"/>
      <c r="AQ185" s="55">
        <v>1</v>
      </c>
      <c r="AR185" s="55"/>
      <c r="AS185" s="55"/>
      <c r="AT185" s="55">
        <v>1</v>
      </c>
      <c r="AU185" s="56"/>
      <c r="AV185" s="56"/>
      <c r="AW185" s="57"/>
      <c r="AX185" s="57"/>
      <c r="AY185" s="57"/>
      <c r="AZ185" s="57"/>
      <c r="BA185" s="58"/>
      <c r="BB185" s="58"/>
      <c r="BC185" s="58"/>
      <c r="BD185" s="59"/>
      <c r="BE185" s="59"/>
      <c r="BF185" s="59"/>
      <c r="BG185" s="59"/>
      <c r="BH185" s="59"/>
      <c r="BI185" s="59"/>
      <c r="BJ185">
        <v>1</v>
      </c>
      <c r="BK185" s="298">
        <v>3</v>
      </c>
      <c r="BL185" s="33"/>
      <c r="BM185" s="60"/>
      <c r="BN185" s="60"/>
      <c r="BO185" s="60"/>
      <c r="BP185" s="60"/>
      <c r="BQ185" s="60"/>
      <c r="BR185" s="61"/>
      <c r="BS185" s="61"/>
      <c r="BT185" s="61"/>
      <c r="BU185" s="61"/>
      <c r="BV185" s="61"/>
      <c r="BW185" s="61"/>
      <c r="BX185" s="60"/>
      <c r="CB185" s="62"/>
      <c r="CC185" s="62"/>
      <c r="CD185" s="63"/>
      <c r="CF185" s="63"/>
      <c r="CH185" s="63"/>
      <c r="CJ185" s="63"/>
      <c r="CL185" s="63"/>
      <c r="CQ185" s="33"/>
    </row>
    <row r="186" spans="3:95" x14ac:dyDescent="0.25">
      <c r="C186" s="1" t="s">
        <v>287</v>
      </c>
      <c r="D186" s="35">
        <v>42946.133888888886</v>
      </c>
      <c r="E186" s="1">
        <v>291</v>
      </c>
      <c r="F186" s="36" t="s">
        <v>282</v>
      </c>
      <c r="G186">
        <v>76.500749999999996</v>
      </c>
      <c r="H186">
        <v>30.502050000000001</v>
      </c>
      <c r="I186">
        <v>293.14</v>
      </c>
      <c r="J186" s="37">
        <v>1.9498580000000001</v>
      </c>
      <c r="K186" s="38">
        <v>276.581298</v>
      </c>
      <c r="L186" s="39">
        <v>3.6595000000000003E-2</v>
      </c>
      <c r="M186" s="40">
        <v>34.999285999999998</v>
      </c>
      <c r="N186" s="41">
        <v>0.1</v>
      </c>
      <c r="O186" s="36">
        <v>1</v>
      </c>
      <c r="P186" s="36">
        <v>1</v>
      </c>
      <c r="Q186" s="353">
        <f t="shared" si="6"/>
        <v>2</v>
      </c>
      <c r="R186" s="63">
        <f t="shared" si="7"/>
        <v>21.6</v>
      </c>
      <c r="S186" s="42"/>
      <c r="T186" s="43"/>
      <c r="U186" s="43"/>
      <c r="V186" s="43"/>
      <c r="W186" s="43"/>
      <c r="X186" s="43"/>
      <c r="Y186" s="43"/>
      <c r="Z186" s="44"/>
      <c r="AA186" s="44"/>
      <c r="AB186" s="45"/>
      <c r="AC186" s="46"/>
      <c r="AD186" s="47"/>
      <c r="AE186" s="48"/>
      <c r="AF186" s="49"/>
      <c r="AG186" s="50"/>
      <c r="AH186" s="51">
        <v>1</v>
      </c>
      <c r="AI186" s="51"/>
      <c r="AJ186" s="51"/>
      <c r="AK186" s="52"/>
      <c r="AL186" s="52"/>
      <c r="AM186" s="52"/>
      <c r="AN186" s="53"/>
      <c r="AO186" s="54"/>
      <c r="AP186" s="54"/>
      <c r="AQ186" s="55"/>
      <c r="AR186" s="55"/>
      <c r="AS186" s="55"/>
      <c r="AT186" s="55"/>
      <c r="AU186" s="56"/>
      <c r="AV186" s="56"/>
      <c r="AW186" s="57"/>
      <c r="AX186" s="57"/>
      <c r="AY186" s="57"/>
      <c r="AZ186" s="57"/>
      <c r="BA186" s="58"/>
      <c r="BB186" s="58"/>
      <c r="BC186" s="58">
        <v>2</v>
      </c>
      <c r="BD186" s="59"/>
      <c r="BE186" s="59"/>
      <c r="BF186" s="59"/>
      <c r="BG186" s="59"/>
      <c r="BH186" s="59"/>
      <c r="BI186" s="59"/>
      <c r="BK186" s="298">
        <v>2</v>
      </c>
      <c r="BL186" s="33"/>
      <c r="BM186" s="60"/>
      <c r="BN186" s="60"/>
      <c r="BO186" s="60"/>
      <c r="BP186" s="60"/>
      <c r="BQ186" s="60"/>
      <c r="BR186" s="61"/>
      <c r="BS186" s="61"/>
      <c r="BT186" s="61"/>
      <c r="BU186" s="61"/>
      <c r="BV186" s="61"/>
      <c r="BW186" s="61"/>
      <c r="BX186" s="60"/>
      <c r="CB186" s="62"/>
      <c r="CC186" s="62"/>
      <c r="CD186" s="63"/>
      <c r="CF186" s="63"/>
      <c r="CH186" s="63"/>
      <c r="CJ186" s="63"/>
      <c r="CL186" s="63"/>
      <c r="CQ186" s="33"/>
    </row>
    <row r="187" spans="3:95" x14ac:dyDescent="0.25">
      <c r="C187" s="1" t="s">
        <v>288</v>
      </c>
      <c r="D187" s="35">
        <v>42946.132534722223</v>
      </c>
      <c r="E187" s="1">
        <v>291</v>
      </c>
      <c r="F187" s="36" t="s">
        <v>282</v>
      </c>
      <c r="G187">
        <v>76.499210000000005</v>
      </c>
      <c r="H187">
        <v>30.5014</v>
      </c>
      <c r="I187">
        <v>293.24</v>
      </c>
      <c r="J187" s="37">
        <v>1.9498580000000001</v>
      </c>
      <c r="K187" s="38">
        <v>276.581298</v>
      </c>
      <c r="L187" s="39">
        <v>3.6595000000000003E-2</v>
      </c>
      <c r="M187" s="40">
        <v>34.999285999999998</v>
      </c>
      <c r="N187" s="41">
        <v>0.1</v>
      </c>
      <c r="O187" s="36">
        <v>1</v>
      </c>
      <c r="P187" s="36">
        <v>1</v>
      </c>
      <c r="Q187" s="353">
        <f t="shared" si="6"/>
        <v>2</v>
      </c>
      <c r="R187" s="63">
        <f t="shared" si="7"/>
        <v>14.4</v>
      </c>
      <c r="S187" s="42"/>
      <c r="T187" s="43"/>
      <c r="U187" s="43"/>
      <c r="V187" s="43"/>
      <c r="W187" s="43"/>
      <c r="X187" s="43"/>
      <c r="Y187" s="43"/>
      <c r="Z187" s="44"/>
      <c r="AA187" s="44"/>
      <c r="AB187" s="45"/>
      <c r="AC187" s="46"/>
      <c r="AD187" s="47"/>
      <c r="AE187" s="48"/>
      <c r="AF187" s="49"/>
      <c r="AG187" s="50"/>
      <c r="AH187" s="51"/>
      <c r="AI187" s="51"/>
      <c r="AJ187" s="51"/>
      <c r="AK187" s="52"/>
      <c r="AL187" s="52"/>
      <c r="AM187" s="52"/>
      <c r="AN187" s="53"/>
      <c r="AO187" s="54"/>
      <c r="AP187" s="54"/>
      <c r="AQ187" s="55"/>
      <c r="AR187" s="55"/>
      <c r="AS187" s="55"/>
      <c r="AT187" s="55"/>
      <c r="AU187" s="56"/>
      <c r="AV187" s="56"/>
      <c r="AW187" s="57"/>
      <c r="AX187" s="57"/>
      <c r="AY187" s="57"/>
      <c r="AZ187" s="57"/>
      <c r="BA187" s="58"/>
      <c r="BB187" s="58"/>
      <c r="BC187" s="58"/>
      <c r="BD187" s="59"/>
      <c r="BE187" s="59"/>
      <c r="BF187" s="59"/>
      <c r="BG187" s="59"/>
      <c r="BH187" s="59">
        <v>1</v>
      </c>
      <c r="BI187" s="59"/>
      <c r="BJ187">
        <v>1</v>
      </c>
      <c r="BK187" s="298">
        <v>2</v>
      </c>
      <c r="BL187" s="33"/>
      <c r="BM187" s="60"/>
      <c r="BN187" s="60"/>
      <c r="BO187" s="60"/>
      <c r="BP187" s="60"/>
      <c r="BQ187" s="60"/>
      <c r="BR187" s="61"/>
      <c r="BS187" s="61"/>
      <c r="BT187" s="61"/>
      <c r="BU187" s="61"/>
      <c r="BV187" s="61"/>
      <c r="BW187" s="61"/>
      <c r="BX187" s="60"/>
      <c r="CB187" s="62"/>
      <c r="CC187" s="62"/>
      <c r="CD187" s="63"/>
      <c r="CF187" s="63"/>
      <c r="CH187" s="63"/>
      <c r="CJ187" s="63"/>
      <c r="CL187" s="63"/>
      <c r="CQ187" s="33"/>
    </row>
    <row r="188" spans="3:95" x14ac:dyDescent="0.25">
      <c r="C188" s="1" t="s">
        <v>289</v>
      </c>
      <c r="D188" s="35">
        <v>42946.131469907406</v>
      </c>
      <c r="E188" s="1">
        <v>291</v>
      </c>
      <c r="F188" s="36" t="s">
        <v>282</v>
      </c>
      <c r="G188">
        <v>76.500789999999995</v>
      </c>
      <c r="H188">
        <v>30.502389999999998</v>
      </c>
      <c r="I188">
        <v>293.01</v>
      </c>
      <c r="J188" s="37">
        <v>1.9498580000000001</v>
      </c>
      <c r="K188" s="38">
        <v>276.581298</v>
      </c>
      <c r="L188" s="39">
        <v>3.6595000000000003E-2</v>
      </c>
      <c r="M188" s="40">
        <v>34.999285999999998</v>
      </c>
      <c r="N188" s="41">
        <v>0.1</v>
      </c>
      <c r="O188" s="36">
        <v>1</v>
      </c>
      <c r="P188" s="36">
        <v>1</v>
      </c>
      <c r="Q188" s="353">
        <f t="shared" si="6"/>
        <v>2</v>
      </c>
      <c r="R188" s="63">
        <f t="shared" si="7"/>
        <v>28.8</v>
      </c>
      <c r="S188" s="42"/>
      <c r="T188" s="43"/>
      <c r="U188" s="43"/>
      <c r="V188" s="43"/>
      <c r="W188" s="43"/>
      <c r="X188" s="43"/>
      <c r="Y188" s="43"/>
      <c r="Z188" s="44"/>
      <c r="AA188" s="44"/>
      <c r="AB188" s="45"/>
      <c r="AC188" s="46"/>
      <c r="AD188" s="47"/>
      <c r="AE188" s="48"/>
      <c r="AF188" s="49"/>
      <c r="AG188" s="50"/>
      <c r="AH188" s="51">
        <v>2</v>
      </c>
      <c r="AI188" s="51"/>
      <c r="AJ188" s="51"/>
      <c r="AK188" s="52"/>
      <c r="AL188" s="52"/>
      <c r="AM188" s="52"/>
      <c r="AN188" s="53"/>
      <c r="AO188" s="54"/>
      <c r="AP188" s="54"/>
      <c r="AQ188" s="55"/>
      <c r="AR188" s="55"/>
      <c r="AS188" s="55"/>
      <c r="AT188" s="55"/>
      <c r="AU188" s="56"/>
      <c r="AV188" s="56"/>
      <c r="AW188" s="57"/>
      <c r="AX188" s="57"/>
      <c r="AY188" s="57"/>
      <c r="AZ188" s="57"/>
      <c r="BA188" s="58"/>
      <c r="BB188" s="58"/>
      <c r="BC188" s="58"/>
      <c r="BD188" s="59"/>
      <c r="BE188" s="59"/>
      <c r="BF188" s="59"/>
      <c r="BG188" s="59"/>
      <c r="BH188" s="59"/>
      <c r="BI188" s="59"/>
      <c r="BJ188">
        <v>2</v>
      </c>
      <c r="BK188" s="298">
        <v>2</v>
      </c>
      <c r="BL188" s="33"/>
      <c r="BM188" s="60"/>
      <c r="BN188" s="60"/>
      <c r="BO188" s="60"/>
      <c r="BP188" s="60"/>
      <c r="BQ188" s="60"/>
      <c r="BR188" s="61"/>
      <c r="BS188" s="61"/>
      <c r="BT188" s="61"/>
      <c r="BU188" s="61"/>
      <c r="BV188" s="61"/>
      <c r="BW188" s="61"/>
      <c r="BX188" s="60"/>
      <c r="CB188" s="62"/>
      <c r="CC188" s="62"/>
      <c r="CD188" s="63"/>
      <c r="CF188" s="63"/>
      <c r="CH188" s="63"/>
      <c r="CJ188" s="63"/>
      <c r="CL188" s="63"/>
      <c r="CQ188" s="33"/>
    </row>
    <row r="189" spans="3:95" x14ac:dyDescent="0.25">
      <c r="C189" s="1" t="s">
        <v>290</v>
      </c>
      <c r="D189" s="35">
        <v>42946.130462962959</v>
      </c>
      <c r="E189" s="1">
        <v>291</v>
      </c>
      <c r="F189" s="36" t="s">
        <v>282</v>
      </c>
      <c r="G189">
        <v>76.500789999999995</v>
      </c>
      <c r="H189">
        <v>30.502469999999999</v>
      </c>
      <c r="I189">
        <v>292.95999999999998</v>
      </c>
      <c r="J189" s="37">
        <v>1.9498580000000001</v>
      </c>
      <c r="K189" s="38">
        <v>276.581298</v>
      </c>
      <c r="L189" s="39">
        <v>3.6595000000000003E-2</v>
      </c>
      <c r="M189" s="40">
        <v>34.999285999999998</v>
      </c>
      <c r="N189" s="41">
        <v>0.1</v>
      </c>
      <c r="O189" s="36">
        <v>1</v>
      </c>
      <c r="P189" s="36">
        <v>1</v>
      </c>
      <c r="Q189" s="353">
        <f t="shared" si="6"/>
        <v>3</v>
      </c>
      <c r="R189" s="63">
        <f t="shared" si="7"/>
        <v>21.6</v>
      </c>
      <c r="S189" s="42"/>
      <c r="T189" s="43"/>
      <c r="U189" s="43"/>
      <c r="V189" s="43"/>
      <c r="W189" s="43"/>
      <c r="X189" s="43"/>
      <c r="Y189" s="43"/>
      <c r="Z189" s="44"/>
      <c r="AA189" s="44"/>
      <c r="AB189" s="45"/>
      <c r="AC189" s="46"/>
      <c r="AD189" s="47"/>
      <c r="AE189" s="48"/>
      <c r="AF189" s="49"/>
      <c r="AG189" s="50"/>
      <c r="AH189" s="51">
        <v>1</v>
      </c>
      <c r="AI189" s="51"/>
      <c r="AJ189" s="51"/>
      <c r="AK189" s="52"/>
      <c r="AL189" s="52"/>
      <c r="AM189" s="52"/>
      <c r="AN189" s="53"/>
      <c r="AO189" s="54"/>
      <c r="AP189" s="54"/>
      <c r="AQ189" s="55"/>
      <c r="AR189" s="55"/>
      <c r="AS189" s="55"/>
      <c r="AT189" s="55"/>
      <c r="AU189" s="56"/>
      <c r="AV189" s="56"/>
      <c r="AW189" s="57"/>
      <c r="AX189" s="57"/>
      <c r="AY189" s="57"/>
      <c r="AZ189" s="57"/>
      <c r="BA189" s="58"/>
      <c r="BB189" s="58"/>
      <c r="BC189" s="58"/>
      <c r="BD189" s="59"/>
      <c r="BE189" s="59"/>
      <c r="BF189" s="59"/>
      <c r="BG189" s="59"/>
      <c r="BH189" s="59">
        <v>1</v>
      </c>
      <c r="BI189" s="59"/>
      <c r="BJ189">
        <v>1</v>
      </c>
      <c r="BK189" s="298">
        <v>3</v>
      </c>
      <c r="BL189" s="33"/>
      <c r="BM189" s="60"/>
      <c r="BN189" s="60"/>
      <c r="BO189" s="60"/>
      <c r="BP189" s="60"/>
      <c r="BQ189" s="60"/>
      <c r="BR189" s="61"/>
      <c r="BS189" s="61"/>
      <c r="BT189" s="61"/>
      <c r="BU189" s="61"/>
      <c r="BV189" s="61"/>
      <c r="BW189" s="61"/>
      <c r="BX189" s="60"/>
      <c r="CB189" s="62"/>
      <c r="CC189" s="62"/>
      <c r="CD189" s="63"/>
      <c r="CF189" s="63"/>
      <c r="CH189" s="63"/>
      <c r="CJ189" s="63"/>
      <c r="CL189" s="63"/>
      <c r="CQ189" s="33"/>
    </row>
    <row r="190" spans="3:95" x14ac:dyDescent="0.25">
      <c r="C190" s="1" t="s">
        <v>291</v>
      </c>
      <c r="D190" s="35">
        <v>42946.129282407404</v>
      </c>
      <c r="E190" s="1">
        <v>291</v>
      </c>
      <c r="F190" s="36" t="s">
        <v>282</v>
      </c>
      <c r="G190">
        <v>76.50076</v>
      </c>
      <c r="H190">
        <v>30.50272</v>
      </c>
      <c r="I190">
        <v>293.55</v>
      </c>
      <c r="J190" s="37">
        <v>1.9498580000000001</v>
      </c>
      <c r="K190" s="38">
        <v>276.581298</v>
      </c>
      <c r="L190" s="39">
        <v>3.6595000000000003E-2</v>
      </c>
      <c r="M190" s="40">
        <v>34.999285999999998</v>
      </c>
      <c r="N190" s="41">
        <v>0.1</v>
      </c>
      <c r="O190" s="36">
        <v>1</v>
      </c>
      <c r="P190" s="36">
        <v>1</v>
      </c>
      <c r="Q190" s="353">
        <f t="shared" si="6"/>
        <v>3</v>
      </c>
      <c r="R190" s="63">
        <f t="shared" si="7"/>
        <v>36</v>
      </c>
      <c r="S190" s="42"/>
      <c r="T190" s="43"/>
      <c r="U190" s="43"/>
      <c r="V190" s="43"/>
      <c r="W190" s="43"/>
      <c r="X190" s="43"/>
      <c r="Y190" s="43"/>
      <c r="Z190" s="44"/>
      <c r="AA190" s="44"/>
      <c r="AB190" s="45"/>
      <c r="AC190" s="46"/>
      <c r="AD190" s="47"/>
      <c r="AE190" s="48"/>
      <c r="AF190" s="49"/>
      <c r="AG190" s="50"/>
      <c r="AH190" s="51">
        <v>2</v>
      </c>
      <c r="AI190" s="51"/>
      <c r="AJ190" s="51"/>
      <c r="AK190" s="52"/>
      <c r="AL190" s="52"/>
      <c r="AM190" s="52"/>
      <c r="AN190" s="53"/>
      <c r="AO190" s="54"/>
      <c r="AP190" s="54"/>
      <c r="AQ190" s="55"/>
      <c r="AR190" s="55"/>
      <c r="AS190" s="55"/>
      <c r="AT190" s="55"/>
      <c r="AU190" s="56"/>
      <c r="AV190" s="56"/>
      <c r="AW190" s="57"/>
      <c r="AX190" s="57"/>
      <c r="AY190" s="57"/>
      <c r="AZ190" s="57"/>
      <c r="BA190" s="58">
        <v>1</v>
      </c>
      <c r="BB190" s="58"/>
      <c r="BC190" s="58"/>
      <c r="BD190" s="59"/>
      <c r="BE190" s="59"/>
      <c r="BF190" s="59"/>
      <c r="BG190" s="59"/>
      <c r="BH190" s="59"/>
      <c r="BI190" s="59"/>
      <c r="BJ190">
        <v>2</v>
      </c>
      <c r="BK190" s="298">
        <v>3</v>
      </c>
      <c r="BL190" s="33"/>
      <c r="BM190" s="60"/>
      <c r="BN190" s="60"/>
      <c r="BO190" s="60"/>
      <c r="BP190" s="60"/>
      <c r="BQ190" s="60"/>
      <c r="BR190" s="61"/>
      <c r="BS190" s="61"/>
      <c r="BT190" s="61"/>
      <c r="BU190" s="61"/>
      <c r="BV190" s="61"/>
      <c r="BW190" s="61"/>
      <c r="BX190" s="60"/>
      <c r="CB190" s="62"/>
      <c r="CC190" s="62"/>
      <c r="CD190" s="63"/>
      <c r="CF190" s="63"/>
      <c r="CH190" s="63"/>
      <c r="CJ190" s="63"/>
      <c r="CL190" s="63"/>
      <c r="CQ190" s="33"/>
    </row>
    <row r="191" spans="3:95" x14ac:dyDescent="0.25">
      <c r="C191" s="1" t="s">
        <v>292</v>
      </c>
      <c r="D191" s="35">
        <v>42946.127766203703</v>
      </c>
      <c r="E191" s="1">
        <v>291</v>
      </c>
      <c r="F191" s="36" t="s">
        <v>282</v>
      </c>
      <c r="G191">
        <v>76.500749999999996</v>
      </c>
      <c r="H191">
        <v>30.502949999999998</v>
      </c>
      <c r="I191">
        <v>293.14999999999998</v>
      </c>
      <c r="J191" s="37">
        <v>1.9498580000000001</v>
      </c>
      <c r="K191" s="38">
        <v>276.581298</v>
      </c>
      <c r="L191" s="39">
        <v>3.6595000000000003E-2</v>
      </c>
      <c r="M191" s="40">
        <v>34.999285999999998</v>
      </c>
      <c r="N191" s="41">
        <v>0.1</v>
      </c>
      <c r="O191" s="36">
        <v>1</v>
      </c>
      <c r="P191" s="36">
        <v>1</v>
      </c>
      <c r="Q191" s="353">
        <f t="shared" si="6"/>
        <v>4</v>
      </c>
      <c r="R191" s="63">
        <f t="shared" si="7"/>
        <v>28.8</v>
      </c>
      <c r="S191" s="42"/>
      <c r="T191" s="43"/>
      <c r="U191" s="43"/>
      <c r="V191" s="43"/>
      <c r="W191" s="43"/>
      <c r="X191" s="43"/>
      <c r="Y191" s="43"/>
      <c r="Z191" s="44"/>
      <c r="AA191" s="44">
        <v>1</v>
      </c>
      <c r="AB191" s="45"/>
      <c r="AC191" s="46"/>
      <c r="AD191" s="47"/>
      <c r="AE191" s="48"/>
      <c r="AF191" s="49"/>
      <c r="AG191" s="50"/>
      <c r="AH191" s="51">
        <v>1</v>
      </c>
      <c r="AI191" s="51"/>
      <c r="AJ191" s="51"/>
      <c r="AK191" s="52"/>
      <c r="AL191" s="52"/>
      <c r="AM191" s="52"/>
      <c r="AN191" s="53"/>
      <c r="AO191" s="54"/>
      <c r="AP191" s="54"/>
      <c r="AQ191" s="55"/>
      <c r="AR191" s="55">
        <v>1</v>
      </c>
      <c r="AS191" s="55"/>
      <c r="AT191" s="55"/>
      <c r="AU191" s="56"/>
      <c r="AV191" s="56"/>
      <c r="AW191" s="57"/>
      <c r="AX191" s="57"/>
      <c r="AY191" s="57"/>
      <c r="AZ191" s="57"/>
      <c r="BA191" s="58"/>
      <c r="BB191" s="58"/>
      <c r="BC191" s="58"/>
      <c r="BD191" s="59"/>
      <c r="BE191" s="59"/>
      <c r="BF191" s="59"/>
      <c r="BG191" s="59"/>
      <c r="BH191" s="59">
        <v>1</v>
      </c>
      <c r="BI191" s="59"/>
      <c r="BK191" s="298">
        <v>4</v>
      </c>
      <c r="BL191" s="33"/>
      <c r="BM191" s="60"/>
      <c r="BN191" s="60"/>
      <c r="BO191" s="60"/>
      <c r="BP191" s="60"/>
      <c r="BQ191" s="60"/>
      <c r="BR191" s="61"/>
      <c r="BS191" s="61"/>
      <c r="BT191" s="61"/>
      <c r="BU191" s="61"/>
      <c r="BV191" s="61"/>
      <c r="BW191" s="61"/>
      <c r="BX191" s="60"/>
      <c r="CB191" s="62"/>
      <c r="CC191" s="62"/>
      <c r="CD191" s="63"/>
      <c r="CF191" s="63"/>
      <c r="CH191" s="63"/>
      <c r="CJ191" s="63"/>
      <c r="CL191" s="63"/>
      <c r="CQ191" s="33"/>
    </row>
    <row r="192" spans="3:95" x14ac:dyDescent="0.25">
      <c r="C192" s="1" t="s">
        <v>293</v>
      </c>
      <c r="D192" s="35">
        <v>42946.126296296294</v>
      </c>
      <c r="E192" s="1">
        <v>291</v>
      </c>
      <c r="F192" s="36" t="s">
        <v>282</v>
      </c>
      <c r="G192">
        <v>76.500739999999993</v>
      </c>
      <c r="H192">
        <v>30.50311</v>
      </c>
      <c r="I192">
        <v>293.26</v>
      </c>
      <c r="J192" s="37">
        <v>1.9498580000000001</v>
      </c>
      <c r="K192" s="38">
        <v>276.581298</v>
      </c>
      <c r="L192" s="39">
        <v>3.6595000000000003E-2</v>
      </c>
      <c r="M192" s="40">
        <v>34.999285999999998</v>
      </c>
      <c r="N192" s="41">
        <v>0.1</v>
      </c>
      <c r="O192" s="36">
        <v>1</v>
      </c>
      <c r="P192" s="36">
        <v>1</v>
      </c>
      <c r="Q192" s="353">
        <f t="shared" si="6"/>
        <v>5</v>
      </c>
      <c r="R192" s="63">
        <f t="shared" si="7"/>
        <v>50.4</v>
      </c>
      <c r="S192" s="42"/>
      <c r="T192" s="43"/>
      <c r="U192" s="43">
        <v>1</v>
      </c>
      <c r="V192" s="43"/>
      <c r="W192" s="43"/>
      <c r="X192" s="43">
        <v>1</v>
      </c>
      <c r="Y192" s="43"/>
      <c r="Z192" s="44"/>
      <c r="AA192" s="44"/>
      <c r="AB192" s="45"/>
      <c r="AC192" s="46"/>
      <c r="AD192" s="47"/>
      <c r="AE192" s="48"/>
      <c r="AF192" s="49"/>
      <c r="AG192" s="50"/>
      <c r="AH192" s="51"/>
      <c r="AI192" s="51"/>
      <c r="AJ192" s="51"/>
      <c r="AK192" s="52"/>
      <c r="AL192" s="52"/>
      <c r="AM192" s="52"/>
      <c r="AN192" s="53"/>
      <c r="AO192" s="54"/>
      <c r="AP192" s="54"/>
      <c r="AQ192" s="55">
        <v>1</v>
      </c>
      <c r="AR192" s="55"/>
      <c r="AS192" s="55"/>
      <c r="AT192" s="55"/>
      <c r="AU192" s="56"/>
      <c r="AV192" s="56"/>
      <c r="AW192" s="57"/>
      <c r="AX192" s="57"/>
      <c r="AY192" s="57"/>
      <c r="AZ192" s="57"/>
      <c r="BA192" s="58"/>
      <c r="BB192" s="58"/>
      <c r="BC192" s="58"/>
      <c r="BD192" s="59"/>
      <c r="BE192" s="59"/>
      <c r="BF192" s="59"/>
      <c r="BG192" s="59"/>
      <c r="BH192" s="59">
        <v>2</v>
      </c>
      <c r="BI192" s="59"/>
      <c r="BJ192">
        <v>2</v>
      </c>
      <c r="BK192" s="298">
        <v>3</v>
      </c>
      <c r="BL192" s="33"/>
      <c r="BM192" s="60"/>
      <c r="BN192" s="60"/>
      <c r="BO192" s="60"/>
      <c r="BP192" s="60"/>
      <c r="BQ192" s="60"/>
      <c r="BR192" s="61"/>
      <c r="BS192" s="61"/>
      <c r="BT192" s="61"/>
      <c r="BU192" s="61"/>
      <c r="BV192" s="61"/>
      <c r="BW192" s="61"/>
      <c r="BX192" s="60"/>
      <c r="CB192" s="62"/>
      <c r="CC192" s="62"/>
      <c r="CD192" s="63"/>
      <c r="CF192" s="63"/>
      <c r="CH192" s="63"/>
      <c r="CJ192" s="63"/>
      <c r="CL192" s="63"/>
      <c r="CQ192" s="33"/>
    </row>
    <row r="193" spans="3:95" x14ac:dyDescent="0.25">
      <c r="C193" s="1" t="s">
        <v>294</v>
      </c>
      <c r="D193" s="35">
        <v>42946.121145833335</v>
      </c>
      <c r="E193" s="1">
        <v>291</v>
      </c>
      <c r="F193" s="36" t="s">
        <v>282</v>
      </c>
      <c r="G193">
        <v>76.500720000000001</v>
      </c>
      <c r="H193">
        <v>30.503540000000001</v>
      </c>
      <c r="I193">
        <v>293.14</v>
      </c>
      <c r="J193" s="37">
        <v>1.9498580000000001</v>
      </c>
      <c r="K193" s="38">
        <v>276.581298</v>
      </c>
      <c r="L193" s="39">
        <v>3.6595000000000003E-2</v>
      </c>
      <c r="M193" s="40">
        <v>34.999285999999998</v>
      </c>
      <c r="N193" s="41">
        <v>0.1</v>
      </c>
      <c r="O193" s="36">
        <v>1</v>
      </c>
      <c r="P193" s="36">
        <v>1</v>
      </c>
      <c r="Q193" s="353">
        <f t="shared" si="6"/>
        <v>4</v>
      </c>
      <c r="R193" s="63">
        <f t="shared" si="7"/>
        <v>28.8</v>
      </c>
      <c r="S193" s="42"/>
      <c r="T193" s="43"/>
      <c r="U193" s="43"/>
      <c r="V193" s="43"/>
      <c r="W193" s="43"/>
      <c r="X193" s="43"/>
      <c r="Y193" s="43"/>
      <c r="Z193" s="44"/>
      <c r="AA193" s="44"/>
      <c r="AB193" s="45"/>
      <c r="AC193" s="46"/>
      <c r="AD193" s="47"/>
      <c r="AE193" s="48"/>
      <c r="AF193" s="49"/>
      <c r="AG193" s="50"/>
      <c r="AH193" s="51">
        <v>1</v>
      </c>
      <c r="AI193" s="51"/>
      <c r="AJ193" s="51"/>
      <c r="AK193" s="52"/>
      <c r="AL193" s="52"/>
      <c r="AM193" s="52"/>
      <c r="AN193" s="53"/>
      <c r="AO193" s="54"/>
      <c r="AP193" s="54"/>
      <c r="AQ193" s="55"/>
      <c r="AR193" s="55"/>
      <c r="AS193" s="55"/>
      <c r="AT193" s="55"/>
      <c r="AU193" s="56"/>
      <c r="AV193" s="56"/>
      <c r="AW193" s="57"/>
      <c r="AX193" s="57"/>
      <c r="AY193" s="57"/>
      <c r="AZ193" s="57"/>
      <c r="BA193" s="58">
        <v>1</v>
      </c>
      <c r="BB193" s="58"/>
      <c r="BC193" s="58"/>
      <c r="BD193" s="59"/>
      <c r="BE193" s="59"/>
      <c r="BF193" s="59"/>
      <c r="BG193" s="59"/>
      <c r="BH193" s="59">
        <v>1</v>
      </c>
      <c r="BI193" s="59"/>
      <c r="BJ193">
        <v>1</v>
      </c>
      <c r="BK193" s="298">
        <v>4</v>
      </c>
      <c r="BL193" s="33"/>
      <c r="BM193" s="60"/>
      <c r="BN193" s="60"/>
      <c r="BO193" s="60"/>
      <c r="BP193" s="60"/>
      <c r="BQ193" s="60"/>
      <c r="BR193" s="61"/>
      <c r="BS193" s="61"/>
      <c r="BT193" s="61"/>
      <c r="BU193" s="61"/>
      <c r="BV193" s="61"/>
      <c r="BW193" s="61"/>
      <c r="BX193" s="60"/>
      <c r="CB193" s="62"/>
      <c r="CC193" s="62"/>
      <c r="CD193" s="63"/>
      <c r="CF193" s="63"/>
      <c r="CH193" s="63"/>
      <c r="CJ193" s="63"/>
      <c r="CL193" s="63"/>
      <c r="CQ193" s="33"/>
    </row>
    <row r="194" spans="3:95" x14ac:dyDescent="0.25">
      <c r="C194" s="1" t="s">
        <v>295</v>
      </c>
      <c r="D194" s="35">
        <v>42946.119305555556</v>
      </c>
      <c r="E194" s="1">
        <v>291</v>
      </c>
      <c r="F194" s="36" t="s">
        <v>282</v>
      </c>
      <c r="G194">
        <v>76.500699999999995</v>
      </c>
      <c r="H194">
        <v>30.503679999999999</v>
      </c>
      <c r="I194">
        <v>293.02</v>
      </c>
      <c r="J194" s="37">
        <v>1.9498580000000001</v>
      </c>
      <c r="K194" s="38">
        <v>276.581298</v>
      </c>
      <c r="L194" s="39">
        <v>3.6595000000000003E-2</v>
      </c>
      <c r="M194" s="40">
        <v>34.999285999999998</v>
      </c>
      <c r="N194" s="41">
        <v>0.1</v>
      </c>
      <c r="O194" s="36">
        <v>1</v>
      </c>
      <c r="P194" s="36">
        <v>1</v>
      </c>
      <c r="Q194" s="353">
        <f t="shared" si="6"/>
        <v>3</v>
      </c>
      <c r="R194" s="63">
        <f t="shared" si="7"/>
        <v>43.2</v>
      </c>
      <c r="S194" s="42"/>
      <c r="T194" s="43"/>
      <c r="U194" s="43"/>
      <c r="V194" s="43"/>
      <c r="W194" s="43"/>
      <c r="X194" s="43"/>
      <c r="Y194" s="43"/>
      <c r="Z194" s="44"/>
      <c r="AA194" s="44"/>
      <c r="AB194" s="45"/>
      <c r="AC194" s="46"/>
      <c r="AD194" s="47"/>
      <c r="AE194" s="48"/>
      <c r="AF194" s="49"/>
      <c r="AG194" s="50"/>
      <c r="AH194" s="51">
        <v>3</v>
      </c>
      <c r="AI194" s="51"/>
      <c r="AJ194" s="51"/>
      <c r="AK194" s="52"/>
      <c r="AL194" s="52"/>
      <c r="AM194" s="52"/>
      <c r="AN194" s="53"/>
      <c r="AO194" s="54"/>
      <c r="AP194" s="54"/>
      <c r="AQ194" s="55"/>
      <c r="AR194" s="55"/>
      <c r="AS194" s="55"/>
      <c r="AT194" s="55"/>
      <c r="AU194" s="56"/>
      <c r="AV194" s="56"/>
      <c r="AW194" s="57"/>
      <c r="AX194" s="57"/>
      <c r="AY194" s="57"/>
      <c r="AZ194" s="57"/>
      <c r="BA194" s="58"/>
      <c r="BB194" s="58"/>
      <c r="BC194" s="58"/>
      <c r="BD194" s="59"/>
      <c r="BE194" s="59"/>
      <c r="BF194" s="59"/>
      <c r="BG194" s="59"/>
      <c r="BH194" s="59">
        <v>2</v>
      </c>
      <c r="BI194" s="59"/>
      <c r="BJ194">
        <v>1</v>
      </c>
      <c r="BK194" s="298">
        <v>3</v>
      </c>
      <c r="BL194" s="33"/>
      <c r="BM194" s="60"/>
      <c r="BN194" s="60"/>
      <c r="BO194" s="60"/>
      <c r="BP194" s="60"/>
      <c r="BQ194" s="60"/>
      <c r="BR194" s="61"/>
      <c r="BS194" s="61"/>
      <c r="BT194" s="61"/>
      <c r="BU194" s="61"/>
      <c r="BV194" s="61"/>
      <c r="BW194" s="61"/>
      <c r="BX194" s="60"/>
      <c r="CB194" s="62"/>
      <c r="CC194" s="62"/>
      <c r="CD194" s="63"/>
      <c r="CF194" s="63"/>
      <c r="CH194" s="63"/>
      <c r="CJ194" s="63"/>
      <c r="CL194" s="63"/>
      <c r="CQ194" s="33"/>
    </row>
    <row r="195" spans="3:95" x14ac:dyDescent="0.25">
      <c r="C195" s="1" t="s">
        <v>296</v>
      </c>
      <c r="D195" s="35">
        <v>42946.118067129632</v>
      </c>
      <c r="E195" s="1">
        <v>291</v>
      </c>
      <c r="F195" s="36" t="s">
        <v>282</v>
      </c>
      <c r="G195">
        <v>76.500709999999998</v>
      </c>
      <c r="H195">
        <v>30.503889999999998</v>
      </c>
      <c r="I195">
        <v>293.07</v>
      </c>
      <c r="J195" s="37">
        <v>1.9498580000000001</v>
      </c>
      <c r="K195" s="38">
        <v>276.581298</v>
      </c>
      <c r="L195" s="39">
        <v>3.6595000000000003E-2</v>
      </c>
      <c r="M195" s="40">
        <v>34.999285999999998</v>
      </c>
      <c r="N195" s="41">
        <v>0.1</v>
      </c>
      <c r="O195" s="36">
        <v>1</v>
      </c>
      <c r="P195" s="36">
        <v>1</v>
      </c>
      <c r="Q195" s="353">
        <f t="shared" ref="Q195:Q258" si="8">COUNT(S195:BJ195)</f>
        <v>3</v>
      </c>
      <c r="R195" s="63">
        <f t="shared" si="7"/>
        <v>28.8</v>
      </c>
      <c r="S195" s="42"/>
      <c r="T195" s="43"/>
      <c r="U195" s="43"/>
      <c r="V195" s="43"/>
      <c r="W195" s="43"/>
      <c r="X195" s="43"/>
      <c r="Y195" s="43"/>
      <c r="Z195" s="44"/>
      <c r="AA195" s="44">
        <v>1</v>
      </c>
      <c r="AB195" s="45"/>
      <c r="AC195" s="46"/>
      <c r="AD195" s="47"/>
      <c r="AE195" s="48"/>
      <c r="AF195" s="49"/>
      <c r="AG195" s="50"/>
      <c r="AH195" s="51">
        <v>2</v>
      </c>
      <c r="AI195" s="51"/>
      <c r="AJ195" s="51"/>
      <c r="AK195" s="52"/>
      <c r="AL195" s="52"/>
      <c r="AM195" s="52"/>
      <c r="AN195" s="53"/>
      <c r="AO195" s="54"/>
      <c r="AP195" s="54"/>
      <c r="AQ195" s="55">
        <v>1</v>
      </c>
      <c r="AR195" s="55"/>
      <c r="AS195" s="55"/>
      <c r="AT195" s="55"/>
      <c r="AU195" s="56"/>
      <c r="AV195" s="56"/>
      <c r="AW195" s="57"/>
      <c r="AX195" s="57"/>
      <c r="AY195" s="57"/>
      <c r="AZ195" s="57"/>
      <c r="BA195" s="58"/>
      <c r="BB195" s="58"/>
      <c r="BC195" s="58"/>
      <c r="BD195" s="59"/>
      <c r="BE195" s="59"/>
      <c r="BF195" s="59"/>
      <c r="BG195" s="59"/>
      <c r="BH195" s="59"/>
      <c r="BI195" s="59"/>
      <c r="BK195" s="298">
        <v>3</v>
      </c>
      <c r="BL195" s="33"/>
      <c r="BM195" s="60"/>
      <c r="BN195" s="60"/>
      <c r="BO195" s="60"/>
      <c r="BP195" s="60"/>
      <c r="BQ195" s="60"/>
      <c r="BR195" s="61"/>
      <c r="BS195" s="61"/>
      <c r="BT195" s="61"/>
      <c r="BU195" s="61"/>
      <c r="BV195" s="61"/>
      <c r="BW195" s="61"/>
      <c r="BX195" s="60"/>
      <c r="CB195" s="62"/>
      <c r="CC195" s="62"/>
      <c r="CD195" s="63"/>
      <c r="CF195" s="63"/>
      <c r="CH195" s="63"/>
      <c r="CJ195" s="63"/>
      <c r="CL195" s="63"/>
      <c r="CQ195" s="33"/>
    </row>
    <row r="196" spans="3:95" x14ac:dyDescent="0.25">
      <c r="C196" s="1" t="s">
        <v>297</v>
      </c>
      <c r="D196" s="35">
        <v>42946.116851851853</v>
      </c>
      <c r="E196" s="1">
        <v>291</v>
      </c>
      <c r="F196" s="36" t="s">
        <v>282</v>
      </c>
      <c r="G196">
        <v>76.500730000000004</v>
      </c>
      <c r="H196">
        <v>30.504069999999999</v>
      </c>
      <c r="I196">
        <v>292.88</v>
      </c>
      <c r="J196" s="37">
        <v>1.9498580000000001</v>
      </c>
      <c r="K196" s="38">
        <v>276.581298</v>
      </c>
      <c r="L196" s="39">
        <v>3.6595000000000003E-2</v>
      </c>
      <c r="M196" s="40">
        <v>34.999285999999998</v>
      </c>
      <c r="N196" s="41">
        <v>0.1</v>
      </c>
      <c r="O196" s="36">
        <v>1</v>
      </c>
      <c r="P196" s="36">
        <v>1</v>
      </c>
      <c r="Q196" s="353">
        <f t="shared" si="8"/>
        <v>1</v>
      </c>
      <c r="R196" s="63">
        <f t="shared" si="7"/>
        <v>14.4</v>
      </c>
      <c r="S196" s="42"/>
      <c r="T196" s="43"/>
      <c r="U196" s="43"/>
      <c r="V196" s="43"/>
      <c r="W196" s="43"/>
      <c r="X196" s="43"/>
      <c r="Y196" s="43"/>
      <c r="Z196" s="44"/>
      <c r="AA196" s="44"/>
      <c r="AB196" s="45"/>
      <c r="AC196" s="46"/>
      <c r="AD196" s="47"/>
      <c r="AE196" s="48"/>
      <c r="AF196" s="49"/>
      <c r="AG196" s="50"/>
      <c r="AH196" s="51">
        <v>2</v>
      </c>
      <c r="AI196" s="51"/>
      <c r="AJ196" s="51"/>
      <c r="AK196" s="52"/>
      <c r="AL196" s="52"/>
      <c r="AM196" s="52"/>
      <c r="AN196" s="53"/>
      <c r="AO196" s="54"/>
      <c r="AP196" s="54"/>
      <c r="AQ196" s="55"/>
      <c r="AR196" s="55"/>
      <c r="AS196" s="55"/>
      <c r="AT196" s="55"/>
      <c r="AU196" s="56"/>
      <c r="AV196" s="56"/>
      <c r="AW196" s="57"/>
      <c r="AX196" s="57"/>
      <c r="AY196" s="57"/>
      <c r="AZ196" s="57"/>
      <c r="BA196" s="58"/>
      <c r="BB196" s="58"/>
      <c r="BC196" s="58"/>
      <c r="BD196" s="59"/>
      <c r="BE196" s="59"/>
      <c r="BF196" s="59"/>
      <c r="BG196" s="59"/>
      <c r="BH196" s="59"/>
      <c r="BI196" s="59"/>
      <c r="BK196" s="298">
        <v>1</v>
      </c>
      <c r="BL196" s="33"/>
      <c r="BM196" s="60"/>
      <c r="BN196" s="60"/>
      <c r="BO196" s="60"/>
      <c r="BP196" s="60"/>
      <c r="BQ196" s="60"/>
      <c r="BR196" s="61"/>
      <c r="BS196" s="61"/>
      <c r="BT196" s="61"/>
      <c r="BU196" s="61"/>
      <c r="BV196" s="61"/>
      <c r="BW196" s="61"/>
      <c r="BX196" s="60"/>
      <c r="CB196" s="62"/>
      <c r="CC196" s="62"/>
      <c r="CD196" s="63"/>
      <c r="CF196" s="63"/>
      <c r="CH196" s="63"/>
      <c r="CJ196" s="63"/>
      <c r="CL196" s="63"/>
      <c r="CQ196" s="33"/>
    </row>
    <row r="197" spans="3:95" x14ac:dyDescent="0.25">
      <c r="C197" s="1" t="s">
        <v>298</v>
      </c>
      <c r="D197" s="35">
        <v>42946.115555555552</v>
      </c>
      <c r="E197" s="1">
        <v>291</v>
      </c>
      <c r="F197" s="36" t="s">
        <v>282</v>
      </c>
      <c r="G197">
        <v>76.500709999999998</v>
      </c>
      <c r="H197">
        <v>30.50412</v>
      </c>
      <c r="I197">
        <v>293.19</v>
      </c>
      <c r="J197" s="37">
        <v>1.9498580000000001</v>
      </c>
      <c r="K197" s="38">
        <v>276.581298</v>
      </c>
      <c r="L197" s="39">
        <v>3.6595000000000003E-2</v>
      </c>
      <c r="M197" s="40">
        <v>34.999285999999998</v>
      </c>
      <c r="N197" s="41">
        <v>0.1</v>
      </c>
      <c r="O197" s="36">
        <v>1</v>
      </c>
      <c r="P197" s="36">
        <v>1</v>
      </c>
      <c r="Q197" s="353">
        <f t="shared" si="8"/>
        <v>4</v>
      </c>
      <c r="R197" s="63">
        <f t="shared" si="7"/>
        <v>43.2</v>
      </c>
      <c r="S197" s="42"/>
      <c r="T197" s="43"/>
      <c r="U197" s="43"/>
      <c r="V197" s="43"/>
      <c r="W197" s="43"/>
      <c r="X197" s="43"/>
      <c r="Y197" s="43"/>
      <c r="Z197" s="44"/>
      <c r="AA197" s="44"/>
      <c r="AB197" s="45"/>
      <c r="AC197" s="46"/>
      <c r="AD197" s="47"/>
      <c r="AE197" s="48"/>
      <c r="AF197" s="49"/>
      <c r="AG197" s="50"/>
      <c r="AH197" s="51">
        <v>1</v>
      </c>
      <c r="AI197" s="51"/>
      <c r="AJ197" s="51"/>
      <c r="AK197" s="52"/>
      <c r="AL197" s="52"/>
      <c r="AM197" s="52"/>
      <c r="AN197" s="53"/>
      <c r="AO197" s="54"/>
      <c r="AP197" s="54"/>
      <c r="AQ197" s="55"/>
      <c r="AR197" s="55"/>
      <c r="AS197" s="55"/>
      <c r="AT197" s="55"/>
      <c r="AU197" s="56"/>
      <c r="AV197" s="56"/>
      <c r="AW197" s="57"/>
      <c r="AX197" s="57"/>
      <c r="AY197" s="57"/>
      <c r="AZ197" s="57"/>
      <c r="BA197" s="58">
        <v>1</v>
      </c>
      <c r="BB197" s="58">
        <v>1</v>
      </c>
      <c r="BC197" s="58"/>
      <c r="BD197" s="59"/>
      <c r="BE197" s="59"/>
      <c r="BF197" s="59"/>
      <c r="BG197" s="59"/>
      <c r="BH197" s="59">
        <v>3</v>
      </c>
      <c r="BI197" s="59"/>
      <c r="BK197" s="298">
        <v>3</v>
      </c>
      <c r="BL197" s="33"/>
      <c r="BM197" s="60"/>
      <c r="BN197" s="60"/>
      <c r="BO197" s="60"/>
      <c r="BP197" s="60"/>
      <c r="BQ197" s="60"/>
      <c r="BR197" s="61"/>
      <c r="BS197" s="61"/>
      <c r="BT197" s="61"/>
      <c r="BU197" s="61"/>
      <c r="BV197" s="61"/>
      <c r="BW197" s="61"/>
      <c r="BX197" s="60"/>
      <c r="CB197" s="62"/>
      <c r="CC197" s="62"/>
      <c r="CD197" s="63"/>
      <c r="CF197" s="63"/>
      <c r="CH197" s="63"/>
      <c r="CJ197" s="63"/>
      <c r="CL197" s="63"/>
      <c r="CQ197" s="33"/>
    </row>
    <row r="198" spans="3:95" x14ac:dyDescent="0.25">
      <c r="C198" s="1" t="s">
        <v>299</v>
      </c>
      <c r="D198" s="35">
        <v>42946.114189814813</v>
      </c>
      <c r="E198" s="1">
        <v>291</v>
      </c>
      <c r="F198" s="36" t="s">
        <v>282</v>
      </c>
      <c r="G198">
        <v>76.500690000000006</v>
      </c>
      <c r="H198">
        <v>30.504270000000002</v>
      </c>
      <c r="I198">
        <v>293.17</v>
      </c>
      <c r="J198" s="37">
        <v>1.9498580000000001</v>
      </c>
      <c r="K198" s="38">
        <v>276.581298</v>
      </c>
      <c r="L198" s="39">
        <v>3.6595000000000003E-2</v>
      </c>
      <c r="M198" s="40">
        <v>34.999285999999998</v>
      </c>
      <c r="N198" s="41">
        <v>0.1</v>
      </c>
      <c r="O198" s="36">
        <v>1</v>
      </c>
      <c r="P198" s="36">
        <v>1</v>
      </c>
      <c r="Q198" s="353">
        <f t="shared" si="8"/>
        <v>2</v>
      </c>
      <c r="R198" s="63">
        <f t="shared" si="7"/>
        <v>14.4</v>
      </c>
      <c r="S198" s="42"/>
      <c r="T198" s="43"/>
      <c r="U198" s="43"/>
      <c r="V198" s="43"/>
      <c r="W198" s="43"/>
      <c r="X198" s="43"/>
      <c r="Y198" s="43"/>
      <c r="Z198" s="44"/>
      <c r="AA198" s="44"/>
      <c r="AB198" s="45"/>
      <c r="AC198" s="46"/>
      <c r="AD198" s="47"/>
      <c r="AE198" s="48"/>
      <c r="AF198" s="49"/>
      <c r="AG198" s="50"/>
      <c r="AH198" s="51"/>
      <c r="AI198" s="51"/>
      <c r="AJ198" s="51"/>
      <c r="AK198" s="52"/>
      <c r="AL198" s="52">
        <v>1</v>
      </c>
      <c r="AM198" s="52"/>
      <c r="AN198" s="53"/>
      <c r="AO198" s="54"/>
      <c r="AP198" s="54"/>
      <c r="AQ198" s="55"/>
      <c r="AR198" s="55"/>
      <c r="AS198" s="55"/>
      <c r="AT198" s="55"/>
      <c r="AU198" s="56"/>
      <c r="AV198" s="56"/>
      <c r="AW198" s="57"/>
      <c r="AX198" s="57"/>
      <c r="AY198" s="57"/>
      <c r="AZ198" s="57"/>
      <c r="BA198" s="58"/>
      <c r="BB198" s="58"/>
      <c r="BC198" s="58"/>
      <c r="BD198" s="59"/>
      <c r="BE198" s="59"/>
      <c r="BF198" s="59"/>
      <c r="BG198" s="59"/>
      <c r="BH198" s="59">
        <v>1</v>
      </c>
      <c r="BI198" s="59"/>
      <c r="BK198" s="298">
        <v>2</v>
      </c>
      <c r="BL198" s="33"/>
      <c r="BM198" s="60"/>
      <c r="BN198" s="60"/>
      <c r="BO198" s="60"/>
      <c r="BP198" s="60"/>
      <c r="BQ198" s="60"/>
      <c r="BR198" s="61"/>
      <c r="BS198" s="61"/>
      <c r="BT198" s="61"/>
      <c r="BU198" s="61"/>
      <c r="BV198" s="61"/>
      <c r="BW198" s="61"/>
      <c r="BX198" s="60"/>
      <c r="CB198" s="62"/>
      <c r="CC198" s="62"/>
      <c r="CD198" s="63"/>
      <c r="CF198" s="63"/>
      <c r="CH198" s="63"/>
      <c r="CJ198" s="63"/>
      <c r="CL198" s="63"/>
      <c r="CQ198" s="33"/>
    </row>
    <row r="199" spans="3:95" s="64" customFormat="1" x14ac:dyDescent="0.25">
      <c r="C199" s="83" t="s">
        <v>300</v>
      </c>
      <c r="D199" s="123">
        <v>42946.109768518516</v>
      </c>
      <c r="E199" s="83">
        <v>291</v>
      </c>
      <c r="F199" s="152" t="s">
        <v>282</v>
      </c>
      <c r="G199" s="64">
        <v>76.500630000000001</v>
      </c>
      <c r="H199" s="64">
        <v>30.504249999999999</v>
      </c>
      <c r="I199" s="64">
        <v>293.04000000000002</v>
      </c>
      <c r="J199" s="124">
        <v>1.9498580000000001</v>
      </c>
      <c r="K199" s="38">
        <v>276.581298</v>
      </c>
      <c r="L199" s="39">
        <v>3.6595000000000003E-2</v>
      </c>
      <c r="M199" s="40">
        <v>34.999285999999998</v>
      </c>
      <c r="N199" s="41">
        <v>0.1</v>
      </c>
      <c r="O199" s="64">
        <v>1</v>
      </c>
      <c r="P199" s="64">
        <v>1</v>
      </c>
      <c r="Q199" s="354">
        <f t="shared" si="8"/>
        <v>1</v>
      </c>
      <c r="R199" s="63">
        <f t="shared" si="7"/>
        <v>7.2</v>
      </c>
      <c r="S199" s="65"/>
      <c r="T199" s="66"/>
      <c r="U199" s="66"/>
      <c r="V199" s="66"/>
      <c r="W199" s="66"/>
      <c r="X199" s="66"/>
      <c r="Y199" s="66"/>
      <c r="Z199" s="67"/>
      <c r="AA199" s="67"/>
      <c r="AB199" s="67"/>
      <c r="AC199" s="68"/>
      <c r="AD199" s="68"/>
      <c r="AE199" s="69"/>
      <c r="AF199" s="69"/>
      <c r="AG199" s="70"/>
      <c r="AH199" s="71">
        <v>1</v>
      </c>
      <c r="AI199" s="71"/>
      <c r="AJ199" s="71"/>
      <c r="AK199" s="72"/>
      <c r="AL199" s="72"/>
      <c r="AM199" s="72"/>
      <c r="AN199" s="73"/>
      <c r="AO199" s="73"/>
      <c r="AP199" s="73"/>
      <c r="AQ199" s="74"/>
      <c r="AR199" s="74"/>
      <c r="AS199" s="74"/>
      <c r="AT199" s="74"/>
      <c r="AU199" s="75"/>
      <c r="AV199" s="75"/>
      <c r="AW199" s="76"/>
      <c r="AX199" s="76"/>
      <c r="AY199" s="76"/>
      <c r="AZ199" s="76"/>
      <c r="BA199" s="77"/>
      <c r="BB199" s="77"/>
      <c r="BC199" s="77"/>
      <c r="BD199" s="78"/>
      <c r="BE199" s="78"/>
      <c r="BF199" s="78"/>
      <c r="BG199" s="78"/>
      <c r="BH199" s="78"/>
      <c r="BI199" s="78"/>
      <c r="BK199" s="298">
        <v>1</v>
      </c>
      <c r="BL199" s="79"/>
      <c r="BR199" s="80"/>
      <c r="BS199" s="80"/>
      <c r="BT199" s="80"/>
      <c r="BU199" s="80"/>
      <c r="BV199" s="80"/>
      <c r="BW199" s="80"/>
      <c r="CB199" s="81"/>
      <c r="CC199" s="81"/>
      <c r="CD199" s="82"/>
      <c r="CF199" s="82"/>
      <c r="CH199" s="82"/>
      <c r="CJ199" s="82"/>
      <c r="CL199" s="82"/>
      <c r="CQ199" s="79"/>
    </row>
    <row r="200" spans="3:95" x14ac:dyDescent="0.25">
      <c r="C200" s="1" t="s">
        <v>301</v>
      </c>
      <c r="D200" s="35">
        <v>42946.145543981482</v>
      </c>
      <c r="E200" s="1">
        <v>291</v>
      </c>
      <c r="F200" s="36" t="s">
        <v>302</v>
      </c>
      <c r="G200">
        <v>76.500749999999996</v>
      </c>
      <c r="H200">
        <v>30.498660000000001</v>
      </c>
      <c r="I200">
        <v>292.85000000000002</v>
      </c>
      <c r="J200" s="37">
        <v>1.9498580000000001</v>
      </c>
      <c r="K200" s="38">
        <v>276.581298</v>
      </c>
      <c r="L200" s="39">
        <v>3.6595000000000003E-2</v>
      </c>
      <c r="M200" s="40">
        <v>34.999285999999998</v>
      </c>
      <c r="N200" s="41">
        <v>0.1</v>
      </c>
      <c r="O200" s="36">
        <v>1</v>
      </c>
      <c r="P200" s="36">
        <v>1</v>
      </c>
      <c r="Q200" s="353">
        <f t="shared" si="8"/>
        <v>3</v>
      </c>
      <c r="R200" s="63">
        <f t="shared" si="7"/>
        <v>21.6</v>
      </c>
      <c r="S200" s="42"/>
      <c r="T200" s="43"/>
      <c r="U200" s="43"/>
      <c r="V200" s="43"/>
      <c r="W200" s="43"/>
      <c r="X200" s="43"/>
      <c r="Y200" s="43"/>
      <c r="Z200" s="44"/>
      <c r="AA200" s="44"/>
      <c r="AB200" s="45"/>
      <c r="AC200" s="46"/>
      <c r="AD200" s="47"/>
      <c r="AE200" s="48"/>
      <c r="AF200" s="49"/>
      <c r="AG200" s="50"/>
      <c r="AH200" s="51"/>
      <c r="AI200" s="51"/>
      <c r="AJ200" s="51"/>
      <c r="AK200" s="52"/>
      <c r="AL200" s="52">
        <v>1</v>
      </c>
      <c r="AM200" s="52"/>
      <c r="AN200" s="53"/>
      <c r="AO200" s="54"/>
      <c r="AP200" s="54"/>
      <c r="AQ200" s="55"/>
      <c r="AR200" s="55"/>
      <c r="AS200" s="55"/>
      <c r="AT200" s="55"/>
      <c r="AU200" s="56"/>
      <c r="AV200" s="56"/>
      <c r="AW200" s="57"/>
      <c r="AX200" s="57"/>
      <c r="AY200" s="57"/>
      <c r="AZ200" s="57"/>
      <c r="BA200" s="58"/>
      <c r="BB200" s="58"/>
      <c r="BC200" s="58"/>
      <c r="BD200" s="59"/>
      <c r="BE200" s="59"/>
      <c r="BF200" s="59"/>
      <c r="BG200" s="59"/>
      <c r="BH200" s="59">
        <v>1</v>
      </c>
      <c r="BI200" s="59"/>
      <c r="BJ200">
        <v>1</v>
      </c>
      <c r="BK200" s="298">
        <v>3</v>
      </c>
      <c r="BL200" s="33"/>
      <c r="BM200" s="60"/>
      <c r="BN200" s="60"/>
      <c r="BO200" s="60"/>
      <c r="BP200" s="60"/>
      <c r="BQ200" s="60"/>
      <c r="BR200" s="61"/>
      <c r="BS200" s="61"/>
      <c r="BT200" s="61"/>
      <c r="BU200" s="61"/>
      <c r="BV200" s="61"/>
      <c r="BW200" s="61"/>
      <c r="BX200" s="60"/>
      <c r="CB200" s="62"/>
      <c r="CC200" s="62"/>
      <c r="CD200" s="63"/>
      <c r="CF200" s="63"/>
      <c r="CH200" s="63"/>
      <c r="CJ200" s="63"/>
      <c r="CL200" s="63"/>
      <c r="CQ200" s="33"/>
    </row>
    <row r="201" spans="3:95" x14ac:dyDescent="0.25">
      <c r="C201" s="1" t="s">
        <v>303</v>
      </c>
      <c r="D201" s="35">
        <v>42946.150740740741</v>
      </c>
      <c r="E201" s="1">
        <v>291</v>
      </c>
      <c r="F201" s="36" t="s">
        <v>302</v>
      </c>
      <c r="G201">
        <v>76.500730000000004</v>
      </c>
      <c r="H201">
        <v>30.496929999999999</v>
      </c>
      <c r="I201">
        <v>293.26</v>
      </c>
      <c r="J201" s="37">
        <v>1.9498580000000001</v>
      </c>
      <c r="K201" s="38">
        <v>276.581298</v>
      </c>
      <c r="L201" s="39">
        <v>3.6595000000000003E-2</v>
      </c>
      <c r="M201" s="40">
        <v>34.999285999999998</v>
      </c>
      <c r="N201" s="41">
        <v>0.1</v>
      </c>
      <c r="O201" s="36">
        <v>1</v>
      </c>
      <c r="P201" s="36">
        <v>1</v>
      </c>
      <c r="Q201" s="353">
        <f t="shared" si="8"/>
        <v>4</v>
      </c>
      <c r="R201" s="63">
        <f t="shared" si="7"/>
        <v>43.2</v>
      </c>
      <c r="S201" s="42"/>
      <c r="T201" s="43"/>
      <c r="U201" s="43"/>
      <c r="V201" s="43"/>
      <c r="W201" s="43"/>
      <c r="X201" s="43"/>
      <c r="Y201" s="43"/>
      <c r="Z201" s="44"/>
      <c r="AA201" s="44"/>
      <c r="AB201" s="45"/>
      <c r="AC201" s="46"/>
      <c r="AD201" s="47"/>
      <c r="AE201" s="48"/>
      <c r="AF201" s="49"/>
      <c r="AG201" s="50"/>
      <c r="AH201" s="51">
        <v>1</v>
      </c>
      <c r="AI201" s="51"/>
      <c r="AJ201" s="51"/>
      <c r="AK201" s="52"/>
      <c r="AL201" s="52">
        <v>1</v>
      </c>
      <c r="AM201" s="52"/>
      <c r="AN201" s="53"/>
      <c r="AO201" s="54"/>
      <c r="AP201" s="54"/>
      <c r="AQ201" s="55"/>
      <c r="AR201" s="55"/>
      <c r="AS201" s="55"/>
      <c r="AT201" s="55"/>
      <c r="AU201" s="56"/>
      <c r="AV201" s="56"/>
      <c r="AW201" s="57"/>
      <c r="AX201" s="57"/>
      <c r="AY201" s="57"/>
      <c r="AZ201" s="57"/>
      <c r="BA201" s="58"/>
      <c r="BB201" s="58"/>
      <c r="BC201" s="58"/>
      <c r="BD201" s="59"/>
      <c r="BE201" s="59"/>
      <c r="BF201" s="59"/>
      <c r="BG201" s="59"/>
      <c r="BH201" s="59">
        <v>1</v>
      </c>
      <c r="BI201" s="59"/>
      <c r="BJ201">
        <v>3</v>
      </c>
      <c r="BK201" s="298">
        <v>4</v>
      </c>
      <c r="BL201" s="33"/>
      <c r="BM201" s="60"/>
      <c r="BN201" s="60"/>
      <c r="BO201" s="60"/>
      <c r="BP201" s="60"/>
      <c r="BQ201" s="60"/>
      <c r="BR201" s="61"/>
      <c r="BS201" s="61"/>
      <c r="BT201" s="61"/>
      <c r="BU201" s="61"/>
      <c r="BV201" s="61"/>
      <c r="BW201" s="61"/>
      <c r="BX201" s="60"/>
      <c r="CB201" s="62"/>
      <c r="CC201" s="62"/>
      <c r="CD201" s="63"/>
      <c r="CF201" s="63"/>
      <c r="CH201" s="63"/>
      <c r="CJ201" s="63"/>
      <c r="CL201" s="63"/>
      <c r="CQ201" s="33"/>
    </row>
    <row r="202" spans="3:95" x14ac:dyDescent="0.25">
      <c r="C202" s="1" t="s">
        <v>304</v>
      </c>
      <c r="D202" s="35">
        <v>42946.151956018519</v>
      </c>
      <c r="E202" s="1">
        <v>291</v>
      </c>
      <c r="F202" s="36" t="s">
        <v>302</v>
      </c>
      <c r="G202">
        <v>76.500680000000003</v>
      </c>
      <c r="H202">
        <v>30.496860000000002</v>
      </c>
      <c r="I202">
        <v>293.8</v>
      </c>
      <c r="J202" s="37">
        <v>1.9498580000000001</v>
      </c>
      <c r="K202" s="38">
        <v>276.581298</v>
      </c>
      <c r="L202" s="39">
        <v>3.6595000000000003E-2</v>
      </c>
      <c r="M202" s="40">
        <v>34.999285999999998</v>
      </c>
      <c r="N202" s="41">
        <v>0.1</v>
      </c>
      <c r="O202" s="36">
        <v>1</v>
      </c>
      <c r="P202" s="36">
        <v>1</v>
      </c>
      <c r="Q202" s="353">
        <f t="shared" si="8"/>
        <v>2</v>
      </c>
      <c r="R202" s="63">
        <f t="shared" si="7"/>
        <v>14.4</v>
      </c>
      <c r="S202" s="42"/>
      <c r="T202" s="43"/>
      <c r="U202" s="43"/>
      <c r="V202" s="43"/>
      <c r="W202" s="43"/>
      <c r="X202" s="43"/>
      <c r="Y202" s="43"/>
      <c r="Z202" s="44"/>
      <c r="AA202" s="44"/>
      <c r="AB202" s="45"/>
      <c r="AC202" s="46"/>
      <c r="AD202" s="47"/>
      <c r="AE202" s="48"/>
      <c r="AF202" s="49"/>
      <c r="AG202" s="50"/>
      <c r="AH202" s="51">
        <v>1</v>
      </c>
      <c r="AI202" s="51"/>
      <c r="AJ202" s="51"/>
      <c r="AK202" s="52"/>
      <c r="AL202" s="52">
        <v>1</v>
      </c>
      <c r="AM202" s="52"/>
      <c r="AN202" s="53"/>
      <c r="AO202" s="54"/>
      <c r="AP202" s="54"/>
      <c r="AQ202" s="55"/>
      <c r="AR202" s="55"/>
      <c r="AS202" s="55"/>
      <c r="AT202" s="55"/>
      <c r="AU202" s="56"/>
      <c r="AV202" s="56"/>
      <c r="AW202" s="57"/>
      <c r="AX202" s="57"/>
      <c r="AY202" s="57"/>
      <c r="AZ202" s="57"/>
      <c r="BA202" s="58"/>
      <c r="BB202" s="58"/>
      <c r="BC202" s="58"/>
      <c r="BD202" s="59"/>
      <c r="BE202" s="59"/>
      <c r="BF202" s="59"/>
      <c r="BG202" s="59"/>
      <c r="BH202" s="59"/>
      <c r="BI202" s="59"/>
      <c r="BK202" s="298">
        <v>2</v>
      </c>
      <c r="BL202" s="33"/>
      <c r="BM202" s="60"/>
      <c r="BN202" s="60"/>
      <c r="BO202" s="60"/>
      <c r="BP202" s="60"/>
      <c r="BQ202" s="60"/>
      <c r="BR202" s="61"/>
      <c r="BS202" s="61"/>
      <c r="BT202" s="61"/>
      <c r="BU202" s="61"/>
      <c r="BV202" s="61"/>
      <c r="BW202" s="61"/>
      <c r="BX202" s="60"/>
      <c r="CB202" s="62"/>
      <c r="CC202" s="62"/>
      <c r="CD202" s="63"/>
      <c r="CF202" s="63"/>
      <c r="CH202" s="63"/>
      <c r="CJ202" s="63"/>
      <c r="CL202" s="63"/>
      <c r="CQ202" s="33"/>
    </row>
    <row r="203" spans="3:95" x14ac:dyDescent="0.25">
      <c r="C203" s="1" t="s">
        <v>305</v>
      </c>
      <c r="D203" s="35">
        <v>42946.153310185182</v>
      </c>
      <c r="E203" s="1">
        <v>291</v>
      </c>
      <c r="F203" s="36" t="s">
        <v>302</v>
      </c>
      <c r="G203">
        <v>76.500659999999996</v>
      </c>
      <c r="H203">
        <v>30.496949999999998</v>
      </c>
      <c r="I203">
        <v>293.13</v>
      </c>
      <c r="J203" s="37">
        <v>1.9498580000000001</v>
      </c>
      <c r="K203" s="38">
        <v>276.581298</v>
      </c>
      <c r="L203" s="39">
        <v>3.6595000000000003E-2</v>
      </c>
      <c r="M203" s="40">
        <v>34.999285999999998</v>
      </c>
      <c r="N203" s="41">
        <v>0.1</v>
      </c>
      <c r="O203" s="36">
        <v>1</v>
      </c>
      <c r="P203" s="36">
        <v>1</v>
      </c>
      <c r="Q203" s="353">
        <f t="shared" si="8"/>
        <v>3</v>
      </c>
      <c r="R203" s="63">
        <f t="shared" si="7"/>
        <v>43.2</v>
      </c>
      <c r="S203" s="42"/>
      <c r="T203" s="43"/>
      <c r="U203" s="43"/>
      <c r="V203" s="43"/>
      <c r="W203" s="43"/>
      <c r="X203" s="43"/>
      <c r="Y203" s="43"/>
      <c r="Z203" s="44"/>
      <c r="AA203" s="44"/>
      <c r="AB203" s="45"/>
      <c r="AC203" s="46"/>
      <c r="AD203" s="47"/>
      <c r="AE203" s="48"/>
      <c r="AF203" s="49"/>
      <c r="AG203" s="50"/>
      <c r="AH203" s="51">
        <v>1</v>
      </c>
      <c r="AI203" s="51"/>
      <c r="AJ203" s="51"/>
      <c r="AK203" s="52"/>
      <c r="AL203" s="52"/>
      <c r="AM203" s="52"/>
      <c r="AN203" s="53"/>
      <c r="AO203" s="54"/>
      <c r="AP203" s="54"/>
      <c r="AQ203" s="55"/>
      <c r="AR203" s="55"/>
      <c r="AS203" s="55"/>
      <c r="AT203" s="55"/>
      <c r="AU203" s="56"/>
      <c r="AV203" s="56"/>
      <c r="AW203" s="57"/>
      <c r="AX203" s="57"/>
      <c r="AY203" s="57"/>
      <c r="AZ203" s="57"/>
      <c r="BA203" s="58"/>
      <c r="BB203" s="58"/>
      <c r="BC203" s="58"/>
      <c r="BD203" s="59"/>
      <c r="BE203" s="59"/>
      <c r="BF203" s="59"/>
      <c r="BG203" s="59"/>
      <c r="BH203" s="59">
        <v>3</v>
      </c>
      <c r="BI203" s="59"/>
      <c r="BJ203">
        <v>2</v>
      </c>
      <c r="BK203" s="298">
        <v>3</v>
      </c>
      <c r="BL203" s="33"/>
      <c r="BM203" s="60"/>
      <c r="BN203" s="60"/>
      <c r="BO203" s="60"/>
      <c r="BP203" s="60"/>
      <c r="BQ203" s="60"/>
      <c r="BR203" s="61"/>
      <c r="BS203" s="61"/>
      <c r="BT203" s="61"/>
      <c r="BU203" s="61"/>
      <c r="BV203" s="61"/>
      <c r="BW203" s="61"/>
      <c r="BX203" s="60"/>
      <c r="CB203" s="62"/>
      <c r="CC203" s="62"/>
      <c r="CD203" s="63"/>
      <c r="CF203" s="63"/>
      <c r="CH203" s="63"/>
      <c r="CJ203" s="63"/>
      <c r="CL203" s="63"/>
      <c r="CQ203" s="33"/>
    </row>
    <row r="204" spans="3:95" x14ac:dyDescent="0.25">
      <c r="C204" s="1" t="s">
        <v>306</v>
      </c>
      <c r="D204" s="35">
        <v>42946.154456018521</v>
      </c>
      <c r="E204" s="1">
        <v>291</v>
      </c>
      <c r="F204" s="36" t="s">
        <v>302</v>
      </c>
      <c r="G204">
        <v>76.500600000000006</v>
      </c>
      <c r="H204">
        <v>30.497029999999999</v>
      </c>
      <c r="I204">
        <v>293</v>
      </c>
      <c r="J204" s="37">
        <v>1.9498580000000001</v>
      </c>
      <c r="K204" s="38">
        <v>276.581298</v>
      </c>
      <c r="L204" s="39">
        <v>3.6595000000000003E-2</v>
      </c>
      <c r="M204" s="40">
        <v>34.999285999999998</v>
      </c>
      <c r="N204" s="41">
        <v>0.1</v>
      </c>
      <c r="O204" s="36">
        <v>1</v>
      </c>
      <c r="P204" s="36">
        <v>1</v>
      </c>
      <c r="Q204" s="353">
        <f t="shared" si="8"/>
        <v>2</v>
      </c>
      <c r="R204" s="63">
        <f t="shared" si="7"/>
        <v>50.4</v>
      </c>
      <c r="S204" s="42"/>
      <c r="T204" s="43"/>
      <c r="U204" s="43"/>
      <c r="V204" s="43"/>
      <c r="W204" s="43"/>
      <c r="X204" s="43"/>
      <c r="Y204" s="43"/>
      <c r="Z204" s="44"/>
      <c r="AA204" s="44"/>
      <c r="AB204" s="45"/>
      <c r="AC204" s="46"/>
      <c r="AD204" s="47"/>
      <c r="AE204" s="48"/>
      <c r="AF204" s="49"/>
      <c r="AG204" s="50"/>
      <c r="AH204" s="51">
        <v>3</v>
      </c>
      <c r="AI204" s="51"/>
      <c r="AJ204" s="51"/>
      <c r="AK204" s="52"/>
      <c r="AL204" s="52"/>
      <c r="AM204" s="52"/>
      <c r="AN204" s="53"/>
      <c r="AO204" s="54"/>
      <c r="AP204" s="54"/>
      <c r="AQ204" s="55"/>
      <c r="AR204" s="55"/>
      <c r="AS204" s="55"/>
      <c r="AT204" s="55"/>
      <c r="AU204" s="56"/>
      <c r="AV204" s="56"/>
      <c r="AW204" s="57"/>
      <c r="AX204" s="57"/>
      <c r="AY204" s="57"/>
      <c r="AZ204" s="57"/>
      <c r="BA204" s="58"/>
      <c r="BB204" s="58"/>
      <c r="BC204" s="58"/>
      <c r="BD204" s="59"/>
      <c r="BE204" s="59"/>
      <c r="BF204" s="59"/>
      <c r="BG204" s="59"/>
      <c r="BH204" s="59"/>
      <c r="BI204" s="59"/>
      <c r="BJ204">
        <v>4</v>
      </c>
      <c r="BK204" s="298">
        <v>2</v>
      </c>
      <c r="BL204" s="33"/>
      <c r="BM204" s="60"/>
      <c r="BN204" s="60"/>
      <c r="BO204" s="60"/>
      <c r="BP204" s="60"/>
      <c r="BQ204" s="60"/>
      <c r="BR204" s="61"/>
      <c r="BS204" s="61"/>
      <c r="BT204" s="61"/>
      <c r="BU204" s="61"/>
      <c r="BV204" s="61"/>
      <c r="BW204" s="61"/>
      <c r="BX204" s="60"/>
      <c r="CB204" s="62"/>
      <c r="CC204" s="62"/>
      <c r="CD204" s="63"/>
      <c r="CF204" s="63"/>
      <c r="CH204" s="63"/>
      <c r="CJ204" s="63"/>
      <c r="CL204" s="63"/>
      <c r="CQ204" s="33"/>
    </row>
    <row r="205" spans="3:95" x14ac:dyDescent="0.25">
      <c r="C205" s="1" t="s">
        <v>307</v>
      </c>
      <c r="D205" s="35">
        <v>42946.155138888891</v>
      </c>
      <c r="E205" s="1">
        <v>291</v>
      </c>
      <c r="F205" s="36" t="s">
        <v>302</v>
      </c>
      <c r="G205">
        <v>76.500540000000001</v>
      </c>
      <c r="H205">
        <v>30.496919999999999</v>
      </c>
      <c r="I205">
        <v>293.18</v>
      </c>
      <c r="J205" s="37">
        <v>1.9498580000000001</v>
      </c>
      <c r="K205" s="38">
        <v>276.581298</v>
      </c>
      <c r="L205" s="39">
        <v>3.6595000000000003E-2</v>
      </c>
      <c r="M205" s="40">
        <v>34.999285999999998</v>
      </c>
      <c r="N205" s="41">
        <v>0.1</v>
      </c>
      <c r="O205" s="36">
        <v>1</v>
      </c>
      <c r="P205" s="36">
        <v>1</v>
      </c>
      <c r="Q205" s="353">
        <f t="shared" si="8"/>
        <v>3</v>
      </c>
      <c r="R205" s="63">
        <f t="shared" si="7"/>
        <v>21.6</v>
      </c>
      <c r="S205" s="42"/>
      <c r="T205" s="43"/>
      <c r="U205" s="43"/>
      <c r="V205" s="43"/>
      <c r="W205" s="43"/>
      <c r="X205" s="43"/>
      <c r="Y205" s="43"/>
      <c r="Z205" s="44"/>
      <c r="AA205" s="44"/>
      <c r="AB205" s="45"/>
      <c r="AC205" s="46"/>
      <c r="AD205" s="47"/>
      <c r="AE205" s="48"/>
      <c r="AF205" s="49"/>
      <c r="AG205" s="50"/>
      <c r="AH205" s="51">
        <v>1</v>
      </c>
      <c r="AI205" s="51"/>
      <c r="AJ205" s="51"/>
      <c r="AK205" s="52"/>
      <c r="AL205" s="52">
        <v>1</v>
      </c>
      <c r="AM205" s="52"/>
      <c r="AN205" s="53"/>
      <c r="AO205" s="54"/>
      <c r="AP205" s="54"/>
      <c r="AQ205" s="55"/>
      <c r="AR205" s="55"/>
      <c r="AS205" s="55"/>
      <c r="AT205" s="55"/>
      <c r="AU205" s="56"/>
      <c r="AV205" s="56"/>
      <c r="AW205" s="57"/>
      <c r="AX205" s="57"/>
      <c r="AY205" s="57"/>
      <c r="AZ205" s="57"/>
      <c r="BA205" s="58"/>
      <c r="BB205" s="58">
        <v>1</v>
      </c>
      <c r="BC205" s="58"/>
      <c r="BD205" s="59"/>
      <c r="BE205" s="59"/>
      <c r="BF205" s="59"/>
      <c r="BG205" s="59"/>
      <c r="BH205" s="59"/>
      <c r="BI205" s="59"/>
      <c r="BK205" s="298">
        <v>3</v>
      </c>
      <c r="BL205" s="33"/>
      <c r="BM205" s="60"/>
      <c r="BN205" s="60"/>
      <c r="BO205" s="60"/>
      <c r="BP205" s="60"/>
      <c r="BQ205" s="60"/>
      <c r="BR205" s="61"/>
      <c r="BS205" s="61"/>
      <c r="BT205" s="61"/>
      <c r="BU205" s="61"/>
      <c r="BV205" s="61"/>
      <c r="BW205" s="61"/>
      <c r="BX205" s="60"/>
      <c r="CB205" s="62"/>
      <c r="CC205" s="62"/>
      <c r="CD205" s="63"/>
      <c r="CF205" s="63"/>
      <c r="CH205" s="63"/>
      <c r="CJ205" s="63"/>
      <c r="CL205" s="63"/>
      <c r="CQ205" s="33"/>
    </row>
    <row r="206" spans="3:95" x14ac:dyDescent="0.25">
      <c r="C206" s="1" t="s">
        <v>308</v>
      </c>
      <c r="D206" s="35">
        <v>42946.156053240738</v>
      </c>
      <c r="E206" s="1">
        <v>291</v>
      </c>
      <c r="F206" s="36" t="s">
        <v>302</v>
      </c>
      <c r="G206">
        <v>76.500500000000002</v>
      </c>
      <c r="H206">
        <v>30.497039999999998</v>
      </c>
      <c r="I206">
        <v>293.83999999999997</v>
      </c>
      <c r="J206" s="37">
        <v>1.9498580000000001</v>
      </c>
      <c r="K206" s="38">
        <v>276.581298</v>
      </c>
      <c r="L206" s="39">
        <v>3.6595000000000003E-2</v>
      </c>
      <c r="M206" s="40">
        <v>34.999285999999998</v>
      </c>
      <c r="N206" s="41">
        <v>0.1</v>
      </c>
      <c r="O206" s="36">
        <v>1</v>
      </c>
      <c r="P206" s="36">
        <v>1</v>
      </c>
      <c r="Q206" s="353">
        <f t="shared" si="8"/>
        <v>2</v>
      </c>
      <c r="R206" s="63">
        <f t="shared" si="7"/>
        <v>14.4</v>
      </c>
      <c r="S206" s="42"/>
      <c r="T206" s="43"/>
      <c r="U206" s="43"/>
      <c r="V206" s="43"/>
      <c r="W206" s="43"/>
      <c r="X206" s="43"/>
      <c r="Y206" s="43"/>
      <c r="Z206" s="44"/>
      <c r="AA206" s="44"/>
      <c r="AB206" s="45"/>
      <c r="AC206" s="46"/>
      <c r="AD206" s="47"/>
      <c r="AE206" s="48"/>
      <c r="AF206" s="49"/>
      <c r="AG206" s="50"/>
      <c r="AH206" s="51">
        <v>1</v>
      </c>
      <c r="AI206" s="51"/>
      <c r="AJ206" s="51"/>
      <c r="AK206" s="52"/>
      <c r="AL206" s="52"/>
      <c r="AM206" s="52"/>
      <c r="AN206" s="53"/>
      <c r="AO206" s="54"/>
      <c r="AP206" s="54"/>
      <c r="AQ206" s="55"/>
      <c r="AR206" s="55"/>
      <c r="AS206" s="55"/>
      <c r="AT206" s="55"/>
      <c r="AU206" s="56"/>
      <c r="AV206" s="56"/>
      <c r="AW206" s="57"/>
      <c r="AX206" s="57"/>
      <c r="AY206" s="57"/>
      <c r="AZ206" s="57"/>
      <c r="BA206" s="58"/>
      <c r="BB206" s="58"/>
      <c r="BC206" s="58"/>
      <c r="BD206" s="59"/>
      <c r="BE206" s="59"/>
      <c r="BF206" s="59"/>
      <c r="BG206" s="59"/>
      <c r="BH206" s="59">
        <v>1</v>
      </c>
      <c r="BI206" s="59"/>
      <c r="BK206" s="298">
        <v>2</v>
      </c>
      <c r="BL206" s="33"/>
      <c r="BM206" s="60"/>
      <c r="BN206" s="60"/>
      <c r="BO206" s="60"/>
      <c r="BP206" s="60"/>
      <c r="BQ206" s="60"/>
      <c r="BR206" s="61"/>
      <c r="BS206" s="61"/>
      <c r="BT206" s="61"/>
      <c r="BU206" s="61"/>
      <c r="BV206" s="61"/>
      <c r="BW206" s="61"/>
      <c r="BX206" s="60"/>
      <c r="CB206" s="62"/>
      <c r="CC206" s="62"/>
      <c r="CD206" s="63"/>
      <c r="CF206" s="63"/>
      <c r="CH206" s="63"/>
      <c r="CJ206" s="63"/>
      <c r="CL206" s="63"/>
      <c r="CQ206" s="33"/>
    </row>
    <row r="207" spans="3:95" x14ac:dyDescent="0.25">
      <c r="C207" s="1" t="s">
        <v>309</v>
      </c>
      <c r="D207" s="35">
        <v>42946.157557870371</v>
      </c>
      <c r="E207" s="1">
        <v>291</v>
      </c>
      <c r="F207" s="36" t="s">
        <v>302</v>
      </c>
      <c r="G207">
        <v>76.500460000000004</v>
      </c>
      <c r="H207">
        <v>30.496919999999999</v>
      </c>
      <c r="I207">
        <v>293.23</v>
      </c>
      <c r="J207" s="37">
        <v>1.9498580000000001</v>
      </c>
      <c r="K207" s="38">
        <v>276.581298</v>
      </c>
      <c r="L207" s="39">
        <v>3.6595000000000003E-2</v>
      </c>
      <c r="M207" s="40">
        <v>34.999285999999998</v>
      </c>
      <c r="N207" s="41">
        <v>0.1</v>
      </c>
      <c r="O207" s="36">
        <v>1</v>
      </c>
      <c r="P207" s="36">
        <v>1</v>
      </c>
      <c r="Q207" s="353">
        <f t="shared" si="8"/>
        <v>2</v>
      </c>
      <c r="R207" s="63">
        <f t="shared" si="7"/>
        <v>28.8</v>
      </c>
      <c r="S207" s="42"/>
      <c r="T207" s="43"/>
      <c r="U207" s="43"/>
      <c r="V207" s="43"/>
      <c r="W207" s="43"/>
      <c r="X207" s="43"/>
      <c r="Y207" s="43"/>
      <c r="Z207" s="44"/>
      <c r="AA207" s="44"/>
      <c r="AB207" s="45"/>
      <c r="AC207" s="46"/>
      <c r="AD207" s="47"/>
      <c r="AE207" s="48"/>
      <c r="AF207" s="49"/>
      <c r="AG207" s="50"/>
      <c r="AH207" s="51">
        <v>2</v>
      </c>
      <c r="AI207" s="51"/>
      <c r="AJ207" s="51"/>
      <c r="AK207" s="52"/>
      <c r="AL207" s="52"/>
      <c r="AM207" s="52"/>
      <c r="AN207" s="53"/>
      <c r="AO207" s="54"/>
      <c r="AP207" s="54"/>
      <c r="AQ207" s="55"/>
      <c r="AR207" s="55"/>
      <c r="AS207" s="55"/>
      <c r="AT207" s="55"/>
      <c r="AU207" s="56"/>
      <c r="AV207" s="56"/>
      <c r="AW207" s="57"/>
      <c r="AX207" s="57"/>
      <c r="AY207" s="57"/>
      <c r="AZ207" s="57"/>
      <c r="BA207" s="58"/>
      <c r="BB207" s="58"/>
      <c r="BC207" s="58"/>
      <c r="BD207" s="59"/>
      <c r="BE207" s="59"/>
      <c r="BF207" s="59"/>
      <c r="BG207" s="59"/>
      <c r="BH207" s="59"/>
      <c r="BI207" s="59"/>
      <c r="BJ207">
        <v>2</v>
      </c>
      <c r="BK207" s="298">
        <v>2</v>
      </c>
      <c r="BL207" s="33"/>
      <c r="BM207" s="60"/>
      <c r="BN207" s="60"/>
      <c r="BO207" s="60"/>
      <c r="BP207" s="60"/>
      <c r="BQ207" s="60"/>
      <c r="BR207" s="61"/>
      <c r="BS207" s="61"/>
      <c r="BT207" s="61"/>
      <c r="BU207" s="61"/>
      <c r="BV207" s="61"/>
      <c r="BW207" s="61"/>
      <c r="BX207" s="60"/>
      <c r="CB207" s="62"/>
      <c r="CC207" s="62"/>
      <c r="CD207" s="63"/>
      <c r="CF207" s="63"/>
      <c r="CH207" s="63"/>
      <c r="CJ207" s="63"/>
      <c r="CL207" s="63"/>
      <c r="CQ207" s="33"/>
    </row>
    <row r="208" spans="3:95" x14ac:dyDescent="0.25">
      <c r="C208" s="1" t="s">
        <v>310</v>
      </c>
      <c r="D208" s="35">
        <v>42946.158784722225</v>
      </c>
      <c r="E208" s="1">
        <v>291</v>
      </c>
      <c r="F208" s="36" t="s">
        <v>302</v>
      </c>
      <c r="G208">
        <v>76.500420000000005</v>
      </c>
      <c r="H208">
        <v>30.496939999999999</v>
      </c>
      <c r="I208">
        <v>293.18</v>
      </c>
      <c r="J208" s="37">
        <v>1.9498580000000001</v>
      </c>
      <c r="K208" s="38">
        <v>276.581298</v>
      </c>
      <c r="L208" s="39">
        <v>3.6595000000000003E-2</v>
      </c>
      <c r="M208" s="40">
        <v>34.999285999999998</v>
      </c>
      <c r="N208" s="41">
        <v>0.1</v>
      </c>
      <c r="O208">
        <v>1</v>
      </c>
      <c r="P208">
        <v>1</v>
      </c>
      <c r="Q208" s="353">
        <f t="shared" si="8"/>
        <v>3</v>
      </c>
      <c r="R208" s="63">
        <f t="shared" si="7"/>
        <v>36</v>
      </c>
      <c r="S208" s="42"/>
      <c r="T208" s="43"/>
      <c r="U208" s="43"/>
      <c r="V208" s="43"/>
      <c r="W208" s="43"/>
      <c r="X208" s="43"/>
      <c r="Y208" s="43"/>
      <c r="Z208" s="44"/>
      <c r="AA208" s="44"/>
      <c r="AB208" s="45"/>
      <c r="AC208" s="46"/>
      <c r="AD208" s="47"/>
      <c r="AE208" s="48"/>
      <c r="AF208" s="49"/>
      <c r="AG208" s="50"/>
      <c r="AH208" s="51">
        <v>3</v>
      </c>
      <c r="AI208" s="51"/>
      <c r="AJ208" s="51"/>
      <c r="AK208" s="52"/>
      <c r="AL208" s="52"/>
      <c r="AM208" s="52"/>
      <c r="AN208" s="53"/>
      <c r="AO208" s="54"/>
      <c r="AP208" s="54"/>
      <c r="AQ208" s="55">
        <v>1</v>
      </c>
      <c r="AR208" s="55"/>
      <c r="AS208" s="55"/>
      <c r="AT208" s="55"/>
      <c r="AU208" s="56"/>
      <c r="AV208" s="56"/>
      <c r="AW208" s="57"/>
      <c r="AX208" s="57"/>
      <c r="AY208" s="57"/>
      <c r="AZ208" s="57"/>
      <c r="BA208" s="58"/>
      <c r="BB208" s="58"/>
      <c r="BC208" s="58"/>
      <c r="BD208" s="59"/>
      <c r="BE208" s="59"/>
      <c r="BF208" s="59"/>
      <c r="BG208" s="59"/>
      <c r="BH208" s="59">
        <v>1</v>
      </c>
      <c r="BI208" s="59"/>
      <c r="BK208" s="298">
        <v>3</v>
      </c>
      <c r="BL208" s="33"/>
      <c r="BM208" s="60"/>
      <c r="BN208" s="60"/>
      <c r="BO208" s="60"/>
      <c r="BP208" s="60"/>
      <c r="BQ208" s="60"/>
      <c r="BR208" s="61"/>
      <c r="BS208" s="61"/>
      <c r="BT208" s="61"/>
      <c r="BU208" s="61"/>
      <c r="BV208" s="61"/>
      <c r="BW208" s="61"/>
      <c r="BX208" s="60"/>
      <c r="CB208" s="62"/>
      <c r="CC208" s="62"/>
      <c r="CD208" s="63"/>
      <c r="CF208" s="63"/>
      <c r="CH208" s="63"/>
      <c r="CJ208" s="63"/>
      <c r="CL208" s="63"/>
      <c r="CQ208" s="33"/>
    </row>
    <row r="209" spans="1:95" x14ac:dyDescent="0.25">
      <c r="C209" s="1" t="s">
        <v>311</v>
      </c>
      <c r="D209" s="35">
        <v>42946.16028935185</v>
      </c>
      <c r="E209" s="1">
        <v>291</v>
      </c>
      <c r="F209" s="36" t="s">
        <v>302</v>
      </c>
      <c r="G209">
        <v>76.500360000000001</v>
      </c>
      <c r="H209">
        <v>30.496870000000001</v>
      </c>
      <c r="I209">
        <v>293.31</v>
      </c>
      <c r="J209" s="37">
        <v>1.9498580000000001</v>
      </c>
      <c r="K209" s="38">
        <v>276.581298</v>
      </c>
      <c r="L209" s="39">
        <v>3.6595000000000003E-2</v>
      </c>
      <c r="M209" s="40">
        <v>34.999285999999998</v>
      </c>
      <c r="N209" s="41">
        <v>0.1</v>
      </c>
      <c r="O209">
        <v>1</v>
      </c>
      <c r="P209">
        <v>1</v>
      </c>
      <c r="Q209" s="353">
        <f t="shared" si="8"/>
        <v>4</v>
      </c>
      <c r="R209" s="63">
        <f t="shared" si="7"/>
        <v>43.2</v>
      </c>
      <c r="S209" s="42"/>
      <c r="T209" s="43"/>
      <c r="U209" s="43"/>
      <c r="V209" s="43"/>
      <c r="W209" s="43"/>
      <c r="X209" s="43"/>
      <c r="Y209" s="43"/>
      <c r="Z209" s="44"/>
      <c r="AA209" s="44">
        <v>1</v>
      </c>
      <c r="AB209" s="45"/>
      <c r="AC209" s="46"/>
      <c r="AD209" s="47"/>
      <c r="AE209" s="48"/>
      <c r="AF209" s="49"/>
      <c r="AG209" s="50"/>
      <c r="AH209" s="51"/>
      <c r="AI209" s="51"/>
      <c r="AJ209" s="51"/>
      <c r="AK209" s="52"/>
      <c r="AL209" s="52"/>
      <c r="AM209" s="52"/>
      <c r="AN209" s="53"/>
      <c r="AO209" s="54"/>
      <c r="AP209" s="54"/>
      <c r="AQ209" s="55"/>
      <c r="AR209" s="55"/>
      <c r="AS209" s="55"/>
      <c r="AT209" s="55">
        <v>1</v>
      </c>
      <c r="AU209" s="56"/>
      <c r="AV209" s="56"/>
      <c r="AW209" s="57"/>
      <c r="AX209" s="57"/>
      <c r="AY209" s="57"/>
      <c r="AZ209" s="57"/>
      <c r="BA209" s="58">
        <v>1</v>
      </c>
      <c r="BB209" s="58"/>
      <c r="BC209" s="58"/>
      <c r="BD209" s="59"/>
      <c r="BE209" s="59"/>
      <c r="BF209" s="59"/>
      <c r="BG209" s="59"/>
      <c r="BH209" s="59"/>
      <c r="BI209" s="59"/>
      <c r="BJ209">
        <v>3</v>
      </c>
      <c r="BK209" s="298">
        <v>3</v>
      </c>
      <c r="BL209" s="33"/>
      <c r="BM209" s="60"/>
      <c r="BN209" s="60"/>
      <c r="BO209" s="60"/>
      <c r="BP209" s="60"/>
      <c r="BQ209" s="60"/>
      <c r="BR209" s="61"/>
      <c r="BS209" s="61"/>
      <c r="BT209" s="61"/>
      <c r="BU209" s="61"/>
      <c r="BV209" s="61"/>
      <c r="BW209" s="61"/>
      <c r="BX209" s="60"/>
      <c r="CB209" s="62"/>
      <c r="CC209" s="62"/>
      <c r="CD209" s="63"/>
      <c r="CF209" s="63"/>
      <c r="CH209" s="63"/>
      <c r="CJ209" s="63"/>
      <c r="CL209" s="63"/>
      <c r="CQ209" s="33"/>
    </row>
    <row r="210" spans="1:95" x14ac:dyDescent="0.25">
      <c r="C210" s="1" t="s">
        <v>312</v>
      </c>
      <c r="D210" s="35">
        <v>42946.160983796297</v>
      </c>
      <c r="E210" s="1">
        <v>291</v>
      </c>
      <c r="F210" s="36" t="s">
        <v>302</v>
      </c>
      <c r="G210">
        <v>76.500309999999999</v>
      </c>
      <c r="H210">
        <v>30.49681</v>
      </c>
      <c r="I210">
        <v>293.18</v>
      </c>
      <c r="J210" s="37">
        <v>1.9498580000000001</v>
      </c>
      <c r="K210" s="38">
        <v>276.581298</v>
      </c>
      <c r="L210" s="39">
        <v>3.6595000000000003E-2</v>
      </c>
      <c r="M210" s="40">
        <v>34.999285999999998</v>
      </c>
      <c r="N210" s="41">
        <v>0.1</v>
      </c>
      <c r="O210">
        <v>1</v>
      </c>
      <c r="P210">
        <v>1</v>
      </c>
      <c r="Q210" s="353">
        <f t="shared" si="8"/>
        <v>2</v>
      </c>
      <c r="R210" s="63">
        <f t="shared" si="7"/>
        <v>21.6</v>
      </c>
      <c r="S210" s="42"/>
      <c r="T210" s="43"/>
      <c r="U210" s="43"/>
      <c r="V210" s="43"/>
      <c r="W210" s="43"/>
      <c r="X210" s="43"/>
      <c r="Y210" s="43"/>
      <c r="Z210" s="44"/>
      <c r="AA210" s="44"/>
      <c r="AB210" s="45"/>
      <c r="AC210" s="46"/>
      <c r="AD210" s="47"/>
      <c r="AE210" s="48"/>
      <c r="AF210" s="49"/>
      <c r="AG210" s="50"/>
      <c r="AH210" s="51">
        <v>1</v>
      </c>
      <c r="AI210" s="51"/>
      <c r="AJ210" s="51"/>
      <c r="AK210" s="52"/>
      <c r="AL210" s="52"/>
      <c r="AM210" s="52"/>
      <c r="AN210" s="53"/>
      <c r="AO210" s="54"/>
      <c r="AP210" s="54"/>
      <c r="AQ210" s="55"/>
      <c r="AR210" s="55"/>
      <c r="AS210" s="55"/>
      <c r="AT210" s="55"/>
      <c r="AU210" s="56"/>
      <c r="AV210" s="56"/>
      <c r="AW210" s="57"/>
      <c r="AX210" s="57"/>
      <c r="AY210" s="57"/>
      <c r="AZ210" s="57"/>
      <c r="BA210" s="58"/>
      <c r="BB210" s="58"/>
      <c r="BC210" s="58"/>
      <c r="BD210" s="59"/>
      <c r="BE210" s="59"/>
      <c r="BF210" s="59"/>
      <c r="BG210" s="59"/>
      <c r="BH210" s="59">
        <v>2</v>
      </c>
      <c r="BI210" s="59"/>
      <c r="BK210" s="298">
        <v>2</v>
      </c>
      <c r="BL210" s="33"/>
      <c r="BM210" s="60"/>
      <c r="BN210" s="60"/>
      <c r="BO210" s="60"/>
      <c r="BP210" s="60"/>
      <c r="BQ210" s="60"/>
      <c r="BR210" s="61"/>
      <c r="BS210" s="61"/>
      <c r="BT210" s="61"/>
      <c r="BU210" s="61"/>
      <c r="BV210" s="61"/>
      <c r="BW210" s="61"/>
      <c r="BX210" s="60"/>
      <c r="CB210" s="62"/>
      <c r="CC210" s="62"/>
      <c r="CD210" s="63"/>
      <c r="CF210" s="63"/>
      <c r="CH210" s="63"/>
      <c r="CJ210" s="63"/>
      <c r="CL210" s="63"/>
      <c r="CQ210" s="33"/>
    </row>
    <row r="211" spans="1:95" x14ac:dyDescent="0.25">
      <c r="C211" s="1" t="s">
        <v>313</v>
      </c>
      <c r="D211" s="35">
        <v>42946.162210648145</v>
      </c>
      <c r="E211" s="1">
        <v>291</v>
      </c>
      <c r="F211" s="36" t="s">
        <v>302</v>
      </c>
      <c r="G211">
        <v>76.500249999999994</v>
      </c>
      <c r="H211">
        <v>30.496759999999998</v>
      </c>
      <c r="I211">
        <v>292.95999999999998</v>
      </c>
      <c r="J211" s="37">
        <v>1.9498580000000001</v>
      </c>
      <c r="K211" s="38">
        <v>276.581298</v>
      </c>
      <c r="L211" s="39">
        <v>3.6595000000000003E-2</v>
      </c>
      <c r="M211" s="40">
        <v>34.999285999999998</v>
      </c>
      <c r="N211" s="41">
        <v>0.1</v>
      </c>
      <c r="O211">
        <v>1</v>
      </c>
      <c r="P211">
        <v>1</v>
      </c>
      <c r="Q211" s="353">
        <f t="shared" si="8"/>
        <v>4</v>
      </c>
      <c r="R211" s="63">
        <f t="shared" ref="R211:R274" si="9">(SUM(S211:BJ211)*7.2)</f>
        <v>50.4</v>
      </c>
      <c r="S211" s="42"/>
      <c r="T211" s="43"/>
      <c r="U211" s="43"/>
      <c r="V211" s="43"/>
      <c r="W211" s="43"/>
      <c r="X211" s="43"/>
      <c r="Y211" s="43"/>
      <c r="Z211" s="44"/>
      <c r="AA211" s="44">
        <v>1</v>
      </c>
      <c r="AB211" s="45"/>
      <c r="AC211" s="46"/>
      <c r="AD211" s="47"/>
      <c r="AE211" s="48"/>
      <c r="AF211" s="49"/>
      <c r="AG211" s="50"/>
      <c r="AH211" s="51">
        <v>1</v>
      </c>
      <c r="AI211" s="51"/>
      <c r="AJ211" s="51"/>
      <c r="AK211" s="52"/>
      <c r="AL211" s="52"/>
      <c r="AM211" s="52"/>
      <c r="AN211" s="53"/>
      <c r="AO211" s="54"/>
      <c r="AP211" s="54"/>
      <c r="AQ211" s="55"/>
      <c r="AR211" s="55"/>
      <c r="AS211" s="55"/>
      <c r="AT211" s="55"/>
      <c r="AU211" s="56"/>
      <c r="AV211" s="56"/>
      <c r="AW211" s="57"/>
      <c r="AX211" s="57"/>
      <c r="AY211" s="57"/>
      <c r="AZ211" s="57"/>
      <c r="BA211" s="58"/>
      <c r="BB211" s="58"/>
      <c r="BC211" s="58"/>
      <c r="BD211" s="59"/>
      <c r="BE211" s="59"/>
      <c r="BF211" s="59"/>
      <c r="BG211" s="59"/>
      <c r="BH211" s="59">
        <v>4</v>
      </c>
      <c r="BI211" s="59"/>
      <c r="BJ211">
        <v>1</v>
      </c>
      <c r="BK211" s="298">
        <v>4</v>
      </c>
      <c r="BL211" s="33"/>
      <c r="BM211" s="60"/>
      <c r="BN211" s="60"/>
      <c r="BO211" s="60"/>
      <c r="BP211" s="60"/>
      <c r="BQ211" s="60"/>
      <c r="BR211" s="61"/>
      <c r="BS211" s="61"/>
      <c r="BT211" s="61"/>
      <c r="BU211" s="61"/>
      <c r="BV211" s="61"/>
      <c r="BW211" s="61"/>
      <c r="BX211" s="60"/>
      <c r="CB211" s="62"/>
      <c r="CC211" s="62"/>
      <c r="CD211" s="63"/>
      <c r="CF211" s="63"/>
      <c r="CH211" s="63"/>
      <c r="CJ211" s="63"/>
      <c r="CL211" s="63"/>
      <c r="CQ211" s="33"/>
    </row>
    <row r="212" spans="1:95" x14ac:dyDescent="0.25">
      <c r="C212" s="1" t="s">
        <v>314</v>
      </c>
      <c r="D212" s="35">
        <v>42946.163217592592</v>
      </c>
      <c r="E212" s="1">
        <v>291</v>
      </c>
      <c r="F212" s="36" t="s">
        <v>302</v>
      </c>
      <c r="G212">
        <v>76.500209999999996</v>
      </c>
      <c r="H212">
        <v>30.496870000000001</v>
      </c>
      <c r="I212">
        <v>293.26</v>
      </c>
      <c r="J212" s="37">
        <v>1.9498580000000001</v>
      </c>
      <c r="K212" s="38">
        <v>276.581298</v>
      </c>
      <c r="L212" s="39">
        <v>3.6595000000000003E-2</v>
      </c>
      <c r="M212" s="40">
        <v>34.999285999999998</v>
      </c>
      <c r="N212" s="41">
        <v>0.1</v>
      </c>
      <c r="O212">
        <v>1</v>
      </c>
      <c r="P212">
        <v>1</v>
      </c>
      <c r="Q212" s="353">
        <f t="shared" si="8"/>
        <v>3</v>
      </c>
      <c r="R212" s="63">
        <f t="shared" si="9"/>
        <v>43.2</v>
      </c>
      <c r="S212" s="42"/>
      <c r="T212" s="43"/>
      <c r="U212" s="43"/>
      <c r="V212" s="43"/>
      <c r="W212" s="43"/>
      <c r="X212" s="43"/>
      <c r="Y212" s="43"/>
      <c r="Z212" s="44"/>
      <c r="AA212" s="44"/>
      <c r="AB212" s="45"/>
      <c r="AC212" s="46"/>
      <c r="AD212" s="47"/>
      <c r="AE212" s="48"/>
      <c r="AF212" s="49"/>
      <c r="AG212" s="50"/>
      <c r="AH212" s="51">
        <v>2</v>
      </c>
      <c r="AI212" s="51"/>
      <c r="AJ212" s="51"/>
      <c r="AK212" s="52"/>
      <c r="AL212" s="52"/>
      <c r="AM212" s="52"/>
      <c r="AN212" s="53"/>
      <c r="AO212" s="54"/>
      <c r="AP212" s="54"/>
      <c r="AQ212" s="55"/>
      <c r="AR212" s="55"/>
      <c r="AS212" s="55"/>
      <c r="AT212" s="55"/>
      <c r="AU212" s="56"/>
      <c r="AV212" s="56"/>
      <c r="AW212" s="57"/>
      <c r="AX212" s="57"/>
      <c r="AY212" s="57"/>
      <c r="AZ212" s="57"/>
      <c r="BA212" s="58"/>
      <c r="BB212" s="58"/>
      <c r="BC212" s="58"/>
      <c r="BD212" s="59"/>
      <c r="BE212" s="59"/>
      <c r="BF212" s="59"/>
      <c r="BG212" s="59"/>
      <c r="BH212" s="59">
        <v>3</v>
      </c>
      <c r="BI212" s="59"/>
      <c r="BJ212">
        <v>1</v>
      </c>
      <c r="BK212" s="298">
        <v>3</v>
      </c>
      <c r="BL212" s="33"/>
      <c r="BM212" s="60"/>
      <c r="BN212" s="60"/>
      <c r="BO212" s="60"/>
      <c r="BP212" s="60"/>
      <c r="BQ212" s="60"/>
      <c r="BR212" s="61"/>
      <c r="BS212" s="61"/>
      <c r="BT212" s="61"/>
      <c r="BU212" s="61"/>
      <c r="BV212" s="61"/>
      <c r="BW212" s="61"/>
      <c r="BX212" s="60"/>
      <c r="CB212" s="62"/>
      <c r="CC212" s="62"/>
      <c r="CD212" s="63"/>
      <c r="CF212" s="63"/>
      <c r="CH212" s="63"/>
      <c r="CJ212" s="63"/>
      <c r="CL212" s="63"/>
      <c r="CQ212" s="33"/>
    </row>
    <row r="213" spans="1:95" x14ac:dyDescent="0.25">
      <c r="C213" s="1" t="s">
        <v>315</v>
      </c>
      <c r="D213" s="35">
        <v>42946.164259259262</v>
      </c>
      <c r="E213" s="1">
        <v>291</v>
      </c>
      <c r="F213" s="36" t="s">
        <v>302</v>
      </c>
      <c r="G213">
        <v>76.500190000000003</v>
      </c>
      <c r="H213">
        <v>30.49682</v>
      </c>
      <c r="I213">
        <v>293.14</v>
      </c>
      <c r="J213" s="37">
        <v>1.9498580000000001</v>
      </c>
      <c r="K213" s="38">
        <v>276.581298</v>
      </c>
      <c r="L213" s="39">
        <v>3.6595000000000003E-2</v>
      </c>
      <c r="M213" s="40">
        <v>34.999285999999998</v>
      </c>
      <c r="N213" s="41">
        <v>0.1</v>
      </c>
      <c r="O213">
        <v>1</v>
      </c>
      <c r="P213">
        <v>1</v>
      </c>
      <c r="Q213" s="353">
        <f t="shared" si="8"/>
        <v>3</v>
      </c>
      <c r="R213" s="63">
        <f t="shared" si="9"/>
        <v>50.4</v>
      </c>
      <c r="S213" s="42"/>
      <c r="T213" s="43"/>
      <c r="U213" s="43"/>
      <c r="V213" s="43"/>
      <c r="W213" s="43"/>
      <c r="X213" s="43"/>
      <c r="Y213" s="43"/>
      <c r="Z213" s="44"/>
      <c r="AA213" s="44"/>
      <c r="AB213" s="45"/>
      <c r="AC213" s="46"/>
      <c r="AD213" s="47"/>
      <c r="AE213" s="48"/>
      <c r="AF213" s="49"/>
      <c r="AG213" s="50"/>
      <c r="AH213" s="51">
        <v>3</v>
      </c>
      <c r="AI213" s="51"/>
      <c r="AJ213" s="51"/>
      <c r="AK213" s="52"/>
      <c r="AL213" s="52"/>
      <c r="AM213" s="52"/>
      <c r="AN213" s="53"/>
      <c r="AO213" s="54"/>
      <c r="AP213" s="54"/>
      <c r="AQ213" s="55"/>
      <c r="AR213" s="55"/>
      <c r="AS213" s="55"/>
      <c r="AT213" s="55"/>
      <c r="AU213" s="56"/>
      <c r="AV213" s="56"/>
      <c r="AW213" s="57"/>
      <c r="AX213" s="57"/>
      <c r="AY213" s="57"/>
      <c r="AZ213" s="57"/>
      <c r="BA213" s="58"/>
      <c r="BB213" s="58"/>
      <c r="BC213" s="58"/>
      <c r="BD213" s="59"/>
      <c r="BE213" s="59"/>
      <c r="BF213" s="59"/>
      <c r="BG213" s="59"/>
      <c r="BH213" s="59">
        <v>3</v>
      </c>
      <c r="BI213" s="59"/>
      <c r="BJ213">
        <v>1</v>
      </c>
      <c r="BK213" s="298">
        <v>3</v>
      </c>
      <c r="BL213" s="33"/>
      <c r="BM213" s="60"/>
      <c r="BN213" s="60"/>
      <c r="BO213" s="60"/>
      <c r="BP213" s="60"/>
      <c r="BQ213" s="60"/>
      <c r="BR213" s="61"/>
      <c r="BS213" s="61"/>
      <c r="BT213" s="61"/>
      <c r="BU213" s="61"/>
      <c r="BV213" s="61"/>
      <c r="BW213" s="61"/>
      <c r="BX213" s="60"/>
      <c r="CB213" s="62"/>
      <c r="CC213" s="62"/>
      <c r="CD213" s="63"/>
      <c r="CF213" s="63"/>
      <c r="CH213" s="63"/>
      <c r="CJ213" s="63"/>
      <c r="CL213" s="63"/>
      <c r="CQ213" s="33"/>
    </row>
    <row r="214" spans="1:95" x14ac:dyDescent="0.25">
      <c r="C214" s="1" t="s">
        <v>316</v>
      </c>
      <c r="D214" s="35">
        <v>42946.165196759262</v>
      </c>
      <c r="E214" s="1">
        <v>291</v>
      </c>
      <c r="F214" s="36" t="s">
        <v>302</v>
      </c>
      <c r="G214">
        <v>76.500140000000002</v>
      </c>
      <c r="H214">
        <v>30.496839999999999</v>
      </c>
      <c r="I214">
        <v>293.14999999999998</v>
      </c>
      <c r="J214" s="37">
        <v>1.9498580000000001</v>
      </c>
      <c r="K214" s="38">
        <v>276.581298</v>
      </c>
      <c r="L214" s="39">
        <v>3.6595000000000003E-2</v>
      </c>
      <c r="M214" s="40">
        <v>34.999285999999998</v>
      </c>
      <c r="N214" s="41">
        <v>0.1</v>
      </c>
      <c r="O214">
        <v>1</v>
      </c>
      <c r="P214">
        <v>1</v>
      </c>
      <c r="Q214" s="353">
        <f t="shared" si="8"/>
        <v>3</v>
      </c>
      <c r="R214" s="63">
        <f t="shared" si="9"/>
        <v>50.4</v>
      </c>
      <c r="S214" s="42"/>
      <c r="T214" s="43"/>
      <c r="U214" s="43"/>
      <c r="V214" s="43"/>
      <c r="W214" s="43"/>
      <c r="X214" s="43"/>
      <c r="Y214" s="43"/>
      <c r="Z214" s="44"/>
      <c r="AA214" s="44"/>
      <c r="AB214" s="45"/>
      <c r="AC214" s="46"/>
      <c r="AD214" s="47"/>
      <c r="AE214" s="48"/>
      <c r="AF214" s="49"/>
      <c r="AG214" s="50"/>
      <c r="AH214" s="51">
        <v>2</v>
      </c>
      <c r="AI214" s="51"/>
      <c r="AJ214" s="51"/>
      <c r="AK214" s="52"/>
      <c r="AL214" s="52"/>
      <c r="AM214" s="52"/>
      <c r="AN214" s="53"/>
      <c r="AO214" s="54"/>
      <c r="AP214" s="54"/>
      <c r="AQ214" s="55">
        <v>1</v>
      </c>
      <c r="AR214" s="55"/>
      <c r="AS214" s="55"/>
      <c r="AT214" s="55"/>
      <c r="AU214" s="56"/>
      <c r="AV214" s="56"/>
      <c r="AW214" s="57"/>
      <c r="AX214" s="57"/>
      <c r="AY214" s="57"/>
      <c r="AZ214" s="57"/>
      <c r="BA214" s="58"/>
      <c r="BB214" s="58"/>
      <c r="BC214" s="58"/>
      <c r="BD214" s="59"/>
      <c r="BE214" s="59"/>
      <c r="BF214" s="59"/>
      <c r="BG214" s="59"/>
      <c r="BH214" s="59"/>
      <c r="BI214" s="59"/>
      <c r="BJ214">
        <v>4</v>
      </c>
      <c r="BK214" s="298">
        <v>3</v>
      </c>
      <c r="BL214" s="33"/>
      <c r="BM214" s="60"/>
      <c r="BN214" s="60"/>
      <c r="BO214" s="60"/>
      <c r="BP214" s="60"/>
      <c r="BQ214" s="60"/>
      <c r="BR214" s="61"/>
      <c r="BS214" s="61"/>
      <c r="BT214" s="61"/>
      <c r="BU214" s="61"/>
      <c r="BV214" s="61"/>
      <c r="BW214" s="61"/>
      <c r="BX214" s="60"/>
      <c r="CB214" s="62"/>
      <c r="CC214" s="62"/>
      <c r="CD214" s="63"/>
      <c r="CF214" s="63"/>
      <c r="CH214" s="63"/>
      <c r="CJ214" s="63"/>
      <c r="CL214" s="63"/>
      <c r="CQ214" s="33"/>
    </row>
    <row r="215" spans="1:95" x14ac:dyDescent="0.25">
      <c r="C215" s="1" t="s">
        <v>317</v>
      </c>
      <c r="D215" s="35">
        <v>42946.166655092595</v>
      </c>
      <c r="E215" s="1">
        <v>291</v>
      </c>
      <c r="F215" s="36" t="s">
        <v>302</v>
      </c>
      <c r="G215">
        <v>76.50009</v>
      </c>
      <c r="H215">
        <v>30.49672</v>
      </c>
      <c r="I215">
        <v>293.41000000000003</v>
      </c>
      <c r="J215" s="37">
        <v>1.9498580000000001</v>
      </c>
      <c r="K215" s="38">
        <v>276.581298</v>
      </c>
      <c r="L215" s="39">
        <v>3.6595000000000003E-2</v>
      </c>
      <c r="M215" s="40">
        <v>34.999285999999998</v>
      </c>
      <c r="N215" s="41">
        <v>0.1</v>
      </c>
      <c r="O215">
        <v>1</v>
      </c>
      <c r="P215">
        <v>1</v>
      </c>
      <c r="Q215" s="353">
        <f t="shared" si="8"/>
        <v>3</v>
      </c>
      <c r="R215" s="63">
        <f t="shared" si="9"/>
        <v>36</v>
      </c>
      <c r="S215" s="42"/>
      <c r="T215" s="43"/>
      <c r="U215" s="43"/>
      <c r="V215" s="43"/>
      <c r="W215" s="43"/>
      <c r="X215" s="43"/>
      <c r="Y215" s="43"/>
      <c r="Z215" s="44"/>
      <c r="AA215" s="44"/>
      <c r="AB215" s="45"/>
      <c r="AC215" s="46"/>
      <c r="AD215" s="47"/>
      <c r="AE215" s="48"/>
      <c r="AF215" s="49"/>
      <c r="AG215" s="50"/>
      <c r="AH215" s="51">
        <v>2</v>
      </c>
      <c r="AI215" s="51"/>
      <c r="AJ215" s="51"/>
      <c r="AK215" s="52"/>
      <c r="AL215" s="52"/>
      <c r="AM215" s="52"/>
      <c r="AN215" s="53"/>
      <c r="AO215" s="54"/>
      <c r="AP215" s="54"/>
      <c r="AQ215" s="55"/>
      <c r="AR215" s="55"/>
      <c r="AS215" s="55"/>
      <c r="AT215" s="55"/>
      <c r="AU215" s="56"/>
      <c r="AV215" s="56"/>
      <c r="AW215" s="57"/>
      <c r="AX215" s="57"/>
      <c r="AY215" s="57"/>
      <c r="AZ215" s="57"/>
      <c r="BA215" s="58"/>
      <c r="BB215" s="58"/>
      <c r="BC215" s="58"/>
      <c r="BD215" s="59"/>
      <c r="BE215" s="59"/>
      <c r="BF215" s="59"/>
      <c r="BG215" s="59"/>
      <c r="BH215" s="59">
        <v>1</v>
      </c>
      <c r="BI215" s="59"/>
      <c r="BJ215">
        <v>2</v>
      </c>
      <c r="BK215" s="298">
        <v>3</v>
      </c>
      <c r="BL215" s="33"/>
      <c r="BM215" s="60"/>
      <c r="BN215" s="60"/>
      <c r="BO215" s="60"/>
      <c r="BP215" s="60"/>
      <c r="BQ215" s="60"/>
      <c r="BR215" s="61"/>
      <c r="BS215" s="61"/>
      <c r="BT215" s="61"/>
      <c r="BU215" s="61"/>
      <c r="BV215" s="61"/>
      <c r="BW215" s="61"/>
      <c r="BX215" s="60"/>
      <c r="CB215" s="62"/>
      <c r="CC215" s="62"/>
      <c r="CD215" s="63"/>
      <c r="CF215" s="63"/>
      <c r="CH215" s="63"/>
      <c r="CJ215" s="63"/>
      <c r="CL215" s="63"/>
      <c r="CQ215" s="33"/>
    </row>
    <row r="216" spans="1:95" x14ac:dyDescent="0.25">
      <c r="C216" s="1" t="s">
        <v>318</v>
      </c>
      <c r="D216" s="35">
        <v>42946.168587962966</v>
      </c>
      <c r="E216" s="1">
        <v>291</v>
      </c>
      <c r="F216" s="36" t="s">
        <v>302</v>
      </c>
      <c r="G216">
        <v>76.5</v>
      </c>
      <c r="H216">
        <v>30.496860000000002</v>
      </c>
      <c r="I216">
        <v>293.14999999999998</v>
      </c>
      <c r="J216" s="37">
        <v>1.9498580000000001</v>
      </c>
      <c r="K216" s="38">
        <v>276.581298</v>
      </c>
      <c r="L216" s="39">
        <v>3.6595000000000003E-2</v>
      </c>
      <c r="M216" s="40">
        <v>34.999285999999998</v>
      </c>
      <c r="N216" s="41">
        <v>0.1</v>
      </c>
      <c r="O216">
        <v>1</v>
      </c>
      <c r="P216">
        <v>1</v>
      </c>
      <c r="Q216" s="353">
        <f t="shared" si="8"/>
        <v>5</v>
      </c>
      <c r="R216" s="63">
        <f t="shared" si="9"/>
        <v>57.6</v>
      </c>
      <c r="S216" s="42"/>
      <c r="T216" s="43"/>
      <c r="U216" s="43"/>
      <c r="V216" s="43"/>
      <c r="W216" s="43"/>
      <c r="X216" s="43"/>
      <c r="Y216" s="43"/>
      <c r="Z216" s="44"/>
      <c r="AA216" s="44">
        <v>1</v>
      </c>
      <c r="AB216" s="45"/>
      <c r="AC216" s="46"/>
      <c r="AD216" s="47"/>
      <c r="AE216" s="48"/>
      <c r="AF216" s="49"/>
      <c r="AG216" s="50"/>
      <c r="AH216" s="51">
        <v>3</v>
      </c>
      <c r="AI216" s="51"/>
      <c r="AJ216" s="51"/>
      <c r="AK216" s="52"/>
      <c r="AL216" s="52"/>
      <c r="AM216" s="52"/>
      <c r="AN216" s="53"/>
      <c r="AO216" s="54"/>
      <c r="AP216" s="54"/>
      <c r="AQ216" s="55">
        <v>1</v>
      </c>
      <c r="AR216" s="55"/>
      <c r="AS216" s="55"/>
      <c r="AT216" s="55"/>
      <c r="AU216" s="56"/>
      <c r="AV216" s="56"/>
      <c r="AW216" s="57"/>
      <c r="AX216" s="57"/>
      <c r="AY216" s="57"/>
      <c r="AZ216" s="57"/>
      <c r="BA216" s="58"/>
      <c r="BB216" s="58"/>
      <c r="BC216" s="58">
        <v>1</v>
      </c>
      <c r="BD216" s="59"/>
      <c r="BE216" s="59"/>
      <c r="BF216" s="59"/>
      <c r="BG216" s="59"/>
      <c r="BH216" s="59"/>
      <c r="BI216" s="59"/>
      <c r="BJ216">
        <v>2</v>
      </c>
      <c r="BK216" s="298">
        <v>5</v>
      </c>
      <c r="BL216" s="33"/>
      <c r="BM216" s="60"/>
      <c r="BN216" s="60"/>
      <c r="BO216" s="60"/>
      <c r="BP216" s="60"/>
      <c r="BQ216" s="60"/>
      <c r="BR216" s="61"/>
      <c r="BS216" s="61"/>
      <c r="BT216" s="61"/>
      <c r="BU216" s="61"/>
      <c r="BV216" s="61"/>
      <c r="BW216" s="61"/>
      <c r="BX216" s="60"/>
      <c r="BY216">
        <v>5</v>
      </c>
      <c r="BZ216" s="60" t="s">
        <v>319</v>
      </c>
      <c r="CA216">
        <v>2</v>
      </c>
      <c r="CB216" s="62"/>
      <c r="CC216" s="62"/>
      <c r="CD216" s="63"/>
      <c r="CF216" s="63"/>
      <c r="CH216" s="63"/>
      <c r="CJ216" s="63"/>
      <c r="CL216" s="63"/>
      <c r="CQ216" s="33"/>
    </row>
    <row r="217" spans="1:95" x14ac:dyDescent="0.25">
      <c r="C217" s="1" t="s">
        <v>320</v>
      </c>
      <c r="D217" s="35">
        <v>42946.170254629629</v>
      </c>
      <c r="E217" s="1">
        <v>291</v>
      </c>
      <c r="F217" s="36" t="s">
        <v>302</v>
      </c>
      <c r="G217">
        <v>76.499949999999998</v>
      </c>
      <c r="H217">
        <v>30.496759999999998</v>
      </c>
      <c r="I217">
        <v>292.97000000000003</v>
      </c>
      <c r="J217" s="37">
        <v>1.9498580000000001</v>
      </c>
      <c r="K217" s="38">
        <v>276.581298</v>
      </c>
      <c r="L217" s="39">
        <v>3.6595000000000003E-2</v>
      </c>
      <c r="M217" s="40">
        <v>34.999285999999998</v>
      </c>
      <c r="N217" s="41">
        <v>0.1</v>
      </c>
      <c r="O217">
        <v>1</v>
      </c>
      <c r="P217">
        <v>1</v>
      </c>
      <c r="Q217" s="353">
        <f t="shared" si="8"/>
        <v>2</v>
      </c>
      <c r="R217" s="63">
        <f t="shared" si="9"/>
        <v>14.4</v>
      </c>
      <c r="S217" s="42"/>
      <c r="T217" s="43"/>
      <c r="U217" s="43"/>
      <c r="V217" s="43"/>
      <c r="W217" s="43"/>
      <c r="X217" s="43"/>
      <c r="Y217" s="43"/>
      <c r="Z217" s="44"/>
      <c r="AA217" s="44"/>
      <c r="AB217" s="45"/>
      <c r="AC217" s="46"/>
      <c r="AD217" s="47"/>
      <c r="AE217" s="48"/>
      <c r="AF217" s="49"/>
      <c r="AG217" s="50"/>
      <c r="AH217" s="51">
        <v>1</v>
      </c>
      <c r="AI217" s="51"/>
      <c r="AJ217" s="51"/>
      <c r="AK217" s="52"/>
      <c r="AL217" s="52"/>
      <c r="AM217" s="52"/>
      <c r="AN217" s="53"/>
      <c r="AO217" s="54"/>
      <c r="AP217" s="54"/>
      <c r="AQ217" s="55"/>
      <c r="AR217" s="55"/>
      <c r="AS217" s="55"/>
      <c r="AT217" s="55"/>
      <c r="AU217" s="56"/>
      <c r="AV217" s="56"/>
      <c r="AW217" s="57"/>
      <c r="AX217" s="57"/>
      <c r="AY217" s="57"/>
      <c r="AZ217" s="57"/>
      <c r="BA217" s="58"/>
      <c r="BB217" s="58"/>
      <c r="BC217" s="58"/>
      <c r="BD217" s="59"/>
      <c r="BE217" s="59"/>
      <c r="BF217" s="59"/>
      <c r="BG217" s="59"/>
      <c r="BH217" s="59">
        <v>1</v>
      </c>
      <c r="BI217" s="59"/>
      <c r="BK217" s="298">
        <v>2</v>
      </c>
      <c r="BL217" s="33"/>
      <c r="BM217" s="60"/>
      <c r="BN217" s="60"/>
      <c r="BO217" s="60"/>
      <c r="BP217" s="60"/>
      <c r="BQ217" s="60"/>
      <c r="BR217" s="61"/>
      <c r="BS217" s="61"/>
      <c r="BT217" s="61"/>
      <c r="BU217" s="61"/>
      <c r="BV217" s="61"/>
      <c r="BW217" s="61"/>
      <c r="BX217" s="60"/>
      <c r="BY217" s="60">
        <v>2</v>
      </c>
      <c r="BZ217" s="60" t="s">
        <v>319</v>
      </c>
      <c r="CA217" s="60">
        <v>2</v>
      </c>
      <c r="CB217" s="121"/>
      <c r="CC217" s="62"/>
      <c r="CD217" s="63"/>
      <c r="CF217" s="63"/>
      <c r="CH217" s="63"/>
      <c r="CJ217" s="63"/>
      <c r="CL217" s="63"/>
      <c r="CQ217" s="33"/>
    </row>
    <row r="218" spans="1:95" x14ac:dyDescent="0.25">
      <c r="C218" s="1" t="s">
        <v>321</v>
      </c>
      <c r="D218" s="35">
        <v>42946.173090277778</v>
      </c>
      <c r="E218" s="1">
        <v>291</v>
      </c>
      <c r="F218" s="36" t="s">
        <v>302</v>
      </c>
      <c r="G218">
        <v>76.499920000000003</v>
      </c>
      <c r="H218">
        <v>30.496829999999999</v>
      </c>
      <c r="I218">
        <v>292.88</v>
      </c>
      <c r="J218" s="37">
        <v>1.9498580000000001</v>
      </c>
      <c r="K218" s="38">
        <v>276.581298</v>
      </c>
      <c r="L218" s="39">
        <v>3.6595000000000003E-2</v>
      </c>
      <c r="M218" s="40">
        <v>34.999285999999998</v>
      </c>
      <c r="N218" s="41">
        <v>0.1</v>
      </c>
      <c r="O218">
        <v>1</v>
      </c>
      <c r="P218">
        <v>1</v>
      </c>
      <c r="Q218" s="353">
        <f t="shared" si="8"/>
        <v>2</v>
      </c>
      <c r="R218" s="63">
        <f t="shared" si="9"/>
        <v>21.6</v>
      </c>
      <c r="S218" s="42"/>
      <c r="T218" s="43"/>
      <c r="U218" s="43"/>
      <c r="V218" s="43"/>
      <c r="W218" s="43"/>
      <c r="X218" s="43"/>
      <c r="Y218" s="43"/>
      <c r="Z218" s="44"/>
      <c r="AA218" s="44"/>
      <c r="AB218" s="45"/>
      <c r="AC218" s="46"/>
      <c r="AD218" s="47"/>
      <c r="AE218" s="48"/>
      <c r="AF218" s="49"/>
      <c r="AG218" s="50"/>
      <c r="AH218" s="51">
        <v>2</v>
      </c>
      <c r="AI218" s="51"/>
      <c r="AJ218" s="51"/>
      <c r="AK218" s="52"/>
      <c r="AL218" s="52"/>
      <c r="AM218" s="52"/>
      <c r="AN218" s="53"/>
      <c r="AO218" s="54"/>
      <c r="AP218" s="54"/>
      <c r="AQ218" s="55"/>
      <c r="AR218" s="55"/>
      <c r="AS218" s="55"/>
      <c r="AT218" s="55"/>
      <c r="AU218" s="56"/>
      <c r="AV218" s="56"/>
      <c r="AW218" s="57"/>
      <c r="AX218" s="57"/>
      <c r="AY218" s="57"/>
      <c r="AZ218" s="57"/>
      <c r="BA218" s="58"/>
      <c r="BB218" s="58"/>
      <c r="BC218" s="58"/>
      <c r="BD218" s="59"/>
      <c r="BE218" s="59"/>
      <c r="BF218" s="59"/>
      <c r="BG218" s="59"/>
      <c r="BH218" s="59">
        <v>1</v>
      </c>
      <c r="BI218" s="59"/>
      <c r="BK218" s="298">
        <v>2</v>
      </c>
      <c r="BL218" s="33"/>
      <c r="BM218" s="60"/>
      <c r="BN218" s="60"/>
      <c r="BO218" s="60"/>
      <c r="BP218" s="60"/>
      <c r="BQ218" s="60"/>
      <c r="BR218" s="61"/>
      <c r="BS218" s="61"/>
      <c r="BT218" s="61"/>
      <c r="BU218" s="61"/>
      <c r="BV218" s="61"/>
      <c r="BW218" s="61"/>
      <c r="BX218" s="60"/>
      <c r="BY218" s="60">
        <v>2</v>
      </c>
      <c r="BZ218" s="60" t="s">
        <v>319</v>
      </c>
      <c r="CA218" s="60">
        <v>2</v>
      </c>
      <c r="CB218" s="121"/>
      <c r="CC218" s="62"/>
      <c r="CD218" s="63"/>
      <c r="CF218" s="63"/>
      <c r="CH218" s="63"/>
      <c r="CJ218" s="63"/>
      <c r="CL218" s="63"/>
      <c r="CQ218" s="33"/>
    </row>
    <row r="219" spans="1:95" s="64" customFormat="1" x14ac:dyDescent="0.25">
      <c r="A219" s="60"/>
      <c r="B219" s="60"/>
      <c r="C219" s="84" t="s">
        <v>322</v>
      </c>
      <c r="D219" s="85">
        <v>42946.174537037034</v>
      </c>
      <c r="E219" s="84">
        <v>291</v>
      </c>
      <c r="F219" s="86" t="s">
        <v>302</v>
      </c>
      <c r="G219" s="87">
        <v>76.499870000000001</v>
      </c>
      <c r="H219" s="87">
        <v>30.496729999999999</v>
      </c>
      <c r="I219" s="87">
        <v>292.79000000000002</v>
      </c>
      <c r="J219" s="88">
        <v>1.9498580000000001</v>
      </c>
      <c r="K219" s="89">
        <v>276.581298</v>
      </c>
      <c r="L219" s="90">
        <v>3.6595000000000003E-2</v>
      </c>
      <c r="M219" s="91">
        <v>34.999285999999998</v>
      </c>
      <c r="N219" s="41">
        <v>0.1</v>
      </c>
      <c r="O219" s="133">
        <v>1</v>
      </c>
      <c r="P219" s="133">
        <v>1</v>
      </c>
      <c r="Q219" s="356">
        <f t="shared" si="8"/>
        <v>3</v>
      </c>
      <c r="R219" s="63">
        <f t="shared" si="9"/>
        <v>28.8</v>
      </c>
      <c r="S219" s="65"/>
      <c r="T219" s="66"/>
      <c r="U219" s="66"/>
      <c r="V219" s="66"/>
      <c r="W219" s="66"/>
      <c r="X219" s="66"/>
      <c r="Y219" s="66"/>
      <c r="Z219" s="67"/>
      <c r="AA219" s="67"/>
      <c r="AB219" s="67"/>
      <c r="AC219" s="68"/>
      <c r="AD219" s="68"/>
      <c r="AE219" s="69"/>
      <c r="AF219" s="69"/>
      <c r="AG219" s="70"/>
      <c r="AH219" s="71">
        <v>2</v>
      </c>
      <c r="AI219" s="71"/>
      <c r="AJ219" s="71"/>
      <c r="AK219" s="72"/>
      <c r="AL219" s="72"/>
      <c r="AM219" s="72"/>
      <c r="AN219" s="73"/>
      <c r="AO219" s="73"/>
      <c r="AP219" s="73"/>
      <c r="AQ219" s="74"/>
      <c r="AR219" s="74"/>
      <c r="AS219" s="74"/>
      <c r="AT219" s="74"/>
      <c r="AU219" s="75"/>
      <c r="AV219" s="75"/>
      <c r="AW219" s="76"/>
      <c r="AX219" s="76"/>
      <c r="AY219" s="76"/>
      <c r="AZ219" s="76"/>
      <c r="BA219" s="77"/>
      <c r="BB219" s="77"/>
      <c r="BC219" s="77"/>
      <c r="BD219" s="78"/>
      <c r="BE219" s="78">
        <v>1</v>
      </c>
      <c r="BF219" s="78"/>
      <c r="BG219" s="78"/>
      <c r="BH219" s="78">
        <v>1</v>
      </c>
      <c r="BI219" s="78"/>
      <c r="BK219" s="312">
        <v>2</v>
      </c>
      <c r="BL219" s="79"/>
      <c r="BR219" s="80"/>
      <c r="BS219" s="80"/>
      <c r="BT219" s="80"/>
      <c r="BU219" s="80"/>
      <c r="BV219" s="80"/>
      <c r="BW219" s="80"/>
      <c r="BY219" s="64">
        <v>2</v>
      </c>
      <c r="BZ219" s="64" t="s">
        <v>319</v>
      </c>
      <c r="CA219" s="64">
        <v>2</v>
      </c>
      <c r="CB219" s="81"/>
      <c r="CC219" s="81"/>
      <c r="CD219" s="82"/>
      <c r="CF219" s="82"/>
      <c r="CH219" s="82"/>
      <c r="CJ219" s="82"/>
      <c r="CL219" s="82"/>
      <c r="CQ219" s="79"/>
    </row>
    <row r="220" spans="1:95" x14ac:dyDescent="0.25">
      <c r="C220" s="1" t="s">
        <v>323</v>
      </c>
      <c r="D220" s="35">
        <v>42934.945277777777</v>
      </c>
      <c r="E220" s="1">
        <v>142</v>
      </c>
      <c r="F220" t="s">
        <v>324</v>
      </c>
      <c r="G220">
        <v>78.250839999999997</v>
      </c>
      <c r="H220">
        <v>30.003820000000001</v>
      </c>
      <c r="I220">
        <v>315.93</v>
      </c>
      <c r="J220" s="37">
        <v>-1.488488</v>
      </c>
      <c r="K220" s="38">
        <v>314.92667599999999</v>
      </c>
      <c r="L220" s="39">
        <v>3.3419999999999998E-2</v>
      </c>
      <c r="M220" s="40">
        <v>34.888207000000001</v>
      </c>
      <c r="N220" s="41">
        <v>0.1</v>
      </c>
      <c r="O220" s="36">
        <v>1</v>
      </c>
      <c r="P220" s="36">
        <v>1</v>
      </c>
      <c r="Q220" s="353">
        <f t="shared" si="8"/>
        <v>3</v>
      </c>
      <c r="R220" s="63">
        <f t="shared" si="9"/>
        <v>21.6</v>
      </c>
      <c r="S220" s="109"/>
      <c r="T220" s="43">
        <v>1</v>
      </c>
      <c r="U220" s="43"/>
      <c r="V220" s="43"/>
      <c r="W220" s="43"/>
      <c r="X220" s="43"/>
      <c r="Y220" s="43"/>
      <c r="Z220" s="44"/>
      <c r="AA220" s="44"/>
      <c r="AB220" s="45"/>
      <c r="AC220" s="46"/>
      <c r="AD220" s="47"/>
      <c r="AE220" s="48"/>
      <c r="AF220" s="48"/>
      <c r="AG220" s="50"/>
      <c r="AH220" s="114"/>
      <c r="AI220" s="114"/>
      <c r="AJ220" s="114"/>
      <c r="AK220" s="52">
        <v>1</v>
      </c>
      <c r="AL220" s="52">
        <v>1</v>
      </c>
      <c r="AM220" s="52"/>
      <c r="AN220" s="53"/>
      <c r="AO220" s="54"/>
      <c r="AP220" s="54"/>
      <c r="AQ220" s="55"/>
      <c r="AR220" s="55"/>
      <c r="AS220" s="55"/>
      <c r="AT220" s="55"/>
      <c r="AU220" s="56"/>
      <c r="AV220" s="56"/>
      <c r="AW220" s="57"/>
      <c r="AX220" s="57"/>
      <c r="AY220" s="57"/>
      <c r="AZ220" s="57"/>
      <c r="BA220" s="58"/>
      <c r="BB220" s="58"/>
      <c r="BC220" s="58"/>
      <c r="BD220" s="59"/>
      <c r="BE220" s="59"/>
      <c r="BF220" s="59"/>
      <c r="BG220" s="59"/>
      <c r="BH220" s="59"/>
      <c r="BI220" s="59"/>
      <c r="BK220" s="298">
        <v>2</v>
      </c>
      <c r="BL220" s="33"/>
      <c r="BM220" s="60"/>
      <c r="BN220" s="60"/>
      <c r="BO220" s="60"/>
      <c r="BP220" s="60"/>
      <c r="BQ220" s="60"/>
      <c r="BR220" s="61"/>
      <c r="BS220" s="61"/>
      <c r="BT220" s="61"/>
      <c r="BU220" s="61"/>
      <c r="BV220" s="61"/>
      <c r="BW220" s="61"/>
      <c r="BX220" s="60"/>
      <c r="CB220" s="62"/>
      <c r="CC220" s="62"/>
      <c r="CD220" s="63"/>
      <c r="CF220" s="63"/>
      <c r="CH220" s="63"/>
      <c r="CJ220" s="63"/>
      <c r="CL220" s="63"/>
      <c r="CQ220" s="33"/>
    </row>
    <row r="221" spans="1:95" x14ac:dyDescent="0.25">
      <c r="C221" s="1" t="s">
        <v>325</v>
      </c>
      <c r="D221" s="35">
        <v>42934.947997685187</v>
      </c>
      <c r="E221" s="1">
        <v>142</v>
      </c>
      <c r="F221" t="s">
        <v>324</v>
      </c>
      <c r="G221">
        <v>78.250889999999998</v>
      </c>
      <c r="H221">
        <v>30.00365</v>
      </c>
      <c r="I221">
        <v>315.95999999999998</v>
      </c>
      <c r="J221" s="37">
        <v>-1.488488</v>
      </c>
      <c r="K221" s="38">
        <v>314.92667599999999</v>
      </c>
      <c r="L221" s="39">
        <v>3.3419999999999998E-2</v>
      </c>
      <c r="M221" s="40">
        <v>34.888207000000001</v>
      </c>
      <c r="N221" s="41">
        <v>0.1</v>
      </c>
      <c r="O221" s="36">
        <v>1</v>
      </c>
      <c r="P221" s="36">
        <v>1</v>
      </c>
      <c r="Q221" s="353">
        <f t="shared" si="8"/>
        <v>5</v>
      </c>
      <c r="R221" s="63">
        <f t="shared" si="9"/>
        <v>64.8</v>
      </c>
      <c r="S221" s="109"/>
      <c r="T221" s="43"/>
      <c r="U221" s="43"/>
      <c r="V221" s="43"/>
      <c r="W221" s="43"/>
      <c r="X221" s="43"/>
      <c r="Y221" s="43"/>
      <c r="Z221" s="44"/>
      <c r="AA221" s="44"/>
      <c r="AB221" s="45"/>
      <c r="AC221" s="46"/>
      <c r="AD221" s="47"/>
      <c r="AE221" s="48"/>
      <c r="AF221" s="48"/>
      <c r="AG221" s="50">
        <v>1</v>
      </c>
      <c r="AH221" s="114">
        <v>1</v>
      </c>
      <c r="AI221" s="114"/>
      <c r="AJ221" s="114"/>
      <c r="AK221" s="52"/>
      <c r="AL221" s="52">
        <v>1</v>
      </c>
      <c r="AM221" s="52"/>
      <c r="AN221" s="53"/>
      <c r="AO221" s="54"/>
      <c r="AP221" s="54"/>
      <c r="AQ221" s="55"/>
      <c r="AR221" s="55"/>
      <c r="AS221" s="55"/>
      <c r="AT221" s="55"/>
      <c r="AU221" s="56"/>
      <c r="AV221" s="56"/>
      <c r="AW221" s="57"/>
      <c r="AX221" s="57">
        <v>1</v>
      </c>
      <c r="AY221" s="57"/>
      <c r="AZ221" s="57"/>
      <c r="BA221" s="58"/>
      <c r="BB221" s="58"/>
      <c r="BC221" s="58"/>
      <c r="BD221" s="59"/>
      <c r="BE221" s="59"/>
      <c r="BF221" s="59"/>
      <c r="BG221" s="59"/>
      <c r="BH221" s="59"/>
      <c r="BI221" s="59"/>
      <c r="BJ221">
        <v>5</v>
      </c>
      <c r="BK221" s="298">
        <v>5</v>
      </c>
      <c r="BL221" s="33"/>
      <c r="BM221" s="60"/>
      <c r="BN221" s="60"/>
      <c r="BO221" s="60"/>
      <c r="BP221" s="60"/>
      <c r="BQ221" s="60"/>
      <c r="BR221" s="61"/>
      <c r="BS221" s="61"/>
      <c r="BT221" s="61"/>
      <c r="BU221" s="61"/>
      <c r="BV221" s="61"/>
      <c r="BW221" s="61"/>
      <c r="BX221" s="60"/>
      <c r="CB221" s="62"/>
      <c r="CC221" s="62"/>
      <c r="CD221" s="63"/>
      <c r="CF221" s="63"/>
      <c r="CH221" s="63"/>
      <c r="CJ221" s="63"/>
      <c r="CL221" s="63"/>
      <c r="CQ221" s="33"/>
    </row>
    <row r="222" spans="1:95" x14ac:dyDescent="0.25">
      <c r="C222" s="1" t="s">
        <v>326</v>
      </c>
      <c r="D222" s="35">
        <v>42934.94902777778</v>
      </c>
      <c r="E222" s="1">
        <v>142</v>
      </c>
      <c r="F222" t="s">
        <v>324</v>
      </c>
      <c r="G222">
        <v>78.25094</v>
      </c>
      <c r="H222">
        <v>30.00357</v>
      </c>
      <c r="I222">
        <v>315.94</v>
      </c>
      <c r="J222" s="37">
        <v>-1.488488</v>
      </c>
      <c r="K222" s="38">
        <v>314.92667599999999</v>
      </c>
      <c r="L222" s="39">
        <v>3.3419999999999998E-2</v>
      </c>
      <c r="M222" s="40">
        <v>34.888207000000001</v>
      </c>
      <c r="N222" s="41">
        <v>0.1</v>
      </c>
      <c r="O222" s="36">
        <v>1</v>
      </c>
      <c r="P222" s="36">
        <v>1</v>
      </c>
      <c r="Q222" s="353">
        <f t="shared" si="8"/>
        <v>5</v>
      </c>
      <c r="R222" s="63">
        <f t="shared" si="9"/>
        <v>57.6</v>
      </c>
      <c r="S222" s="109"/>
      <c r="T222" s="43"/>
      <c r="U222" s="43"/>
      <c r="V222" s="43"/>
      <c r="W222" s="43"/>
      <c r="X222" s="43"/>
      <c r="Y222" s="43"/>
      <c r="Z222" s="44"/>
      <c r="AA222" s="44"/>
      <c r="AB222" s="45"/>
      <c r="AC222" s="46"/>
      <c r="AD222" s="47"/>
      <c r="AE222" s="48"/>
      <c r="AF222" s="48"/>
      <c r="AG222" s="50"/>
      <c r="AH222" s="114"/>
      <c r="AI222" s="114"/>
      <c r="AJ222" s="114">
        <v>1</v>
      </c>
      <c r="AK222" s="52"/>
      <c r="AL222" s="52"/>
      <c r="AM222" s="52"/>
      <c r="AN222" s="53"/>
      <c r="AO222" s="54"/>
      <c r="AP222" s="54"/>
      <c r="AQ222" s="55"/>
      <c r="AR222" s="55"/>
      <c r="AS222" s="55"/>
      <c r="AT222" s="55"/>
      <c r="AU222" s="56"/>
      <c r="AV222" s="56"/>
      <c r="AW222" s="57"/>
      <c r="AX222" s="57"/>
      <c r="AY222" s="57"/>
      <c r="AZ222" s="57"/>
      <c r="BA222" s="58"/>
      <c r="BB222" s="58"/>
      <c r="BC222" s="58"/>
      <c r="BD222" s="59">
        <v>2</v>
      </c>
      <c r="BE222" s="59">
        <v>1</v>
      </c>
      <c r="BF222" s="59"/>
      <c r="BG222" s="59"/>
      <c r="BH222" s="59">
        <v>1</v>
      </c>
      <c r="BI222" s="59"/>
      <c r="BJ222">
        <v>3</v>
      </c>
      <c r="BK222" s="298">
        <v>3</v>
      </c>
      <c r="BL222" s="33"/>
      <c r="BM222" s="60"/>
      <c r="BN222" s="60"/>
      <c r="BO222" s="60"/>
      <c r="BP222" s="60"/>
      <c r="BQ222" s="60"/>
      <c r="BR222" s="61"/>
      <c r="BS222" s="61"/>
      <c r="BT222" s="61"/>
      <c r="BU222" s="61"/>
      <c r="BV222" s="61"/>
      <c r="BW222" s="61"/>
      <c r="BX222" s="60"/>
      <c r="CB222" s="62"/>
      <c r="CC222" s="62"/>
      <c r="CD222" s="63"/>
      <c r="CF222" s="63"/>
      <c r="CH222" s="63"/>
      <c r="CJ222" s="63"/>
      <c r="CL222" s="63"/>
      <c r="CQ222" s="33"/>
    </row>
    <row r="223" spans="1:95" x14ac:dyDescent="0.25">
      <c r="C223" s="1" t="s">
        <v>327</v>
      </c>
      <c r="D223" s="35">
        <v>42934.950532407405</v>
      </c>
      <c r="E223" s="1">
        <v>142</v>
      </c>
      <c r="F223" t="s">
        <v>324</v>
      </c>
      <c r="G223">
        <v>78.251059999999995</v>
      </c>
      <c r="H223">
        <v>30.003530000000001</v>
      </c>
      <c r="I223">
        <v>316.05</v>
      </c>
      <c r="J223" s="37">
        <v>-1.488488</v>
      </c>
      <c r="K223" s="38">
        <v>314.92667599999999</v>
      </c>
      <c r="L223" s="39">
        <v>3.3419999999999998E-2</v>
      </c>
      <c r="M223" s="40">
        <v>34.888207000000001</v>
      </c>
      <c r="N223" s="41">
        <v>0.1</v>
      </c>
      <c r="O223" s="36">
        <v>1</v>
      </c>
      <c r="P223" s="36">
        <v>1</v>
      </c>
      <c r="Q223" s="353">
        <f t="shared" si="8"/>
        <v>4</v>
      </c>
      <c r="R223" s="63">
        <f t="shared" si="9"/>
        <v>43.2</v>
      </c>
      <c r="S223" s="109"/>
      <c r="T223" s="112">
        <v>1</v>
      </c>
      <c r="U223" s="112"/>
      <c r="V223" s="112"/>
      <c r="W223" s="112"/>
      <c r="X223" s="112"/>
      <c r="Y223" s="112"/>
      <c r="Z223" s="45"/>
      <c r="AA223" s="45"/>
      <c r="AB223" s="45"/>
      <c r="AC223" s="47"/>
      <c r="AD223" s="47"/>
      <c r="AE223" s="48"/>
      <c r="AF223" s="48"/>
      <c r="AG223" s="113"/>
      <c r="AH223" s="114"/>
      <c r="AI223" s="114"/>
      <c r="AJ223" s="114"/>
      <c r="AK223" s="115"/>
      <c r="AL223" s="115"/>
      <c r="AM223" s="115"/>
      <c r="AN223" s="53"/>
      <c r="AO223" s="53"/>
      <c r="AP223" s="53"/>
      <c r="AQ223" s="116"/>
      <c r="AR223" s="116">
        <v>1</v>
      </c>
      <c r="AS223" s="116"/>
      <c r="AT223" s="116"/>
      <c r="AU223" s="117"/>
      <c r="AV223" s="117"/>
      <c r="AW223" s="118"/>
      <c r="AX223" s="118"/>
      <c r="AY223" s="118"/>
      <c r="AZ223" s="118"/>
      <c r="BA223" s="119"/>
      <c r="BB223" s="119"/>
      <c r="BC223" s="119"/>
      <c r="BD223" s="120">
        <v>1</v>
      </c>
      <c r="BE223" s="120"/>
      <c r="BF223" s="120"/>
      <c r="BG223" s="120"/>
      <c r="BH223" s="120"/>
      <c r="BI223" s="120"/>
      <c r="BJ223" s="60">
        <v>3</v>
      </c>
      <c r="BK223" s="298">
        <v>4</v>
      </c>
      <c r="BL223" s="33"/>
      <c r="BM223" s="60"/>
      <c r="BN223" s="60"/>
      <c r="BO223" s="60"/>
      <c r="BP223" s="60"/>
      <c r="BQ223" s="60"/>
      <c r="BR223" s="61"/>
      <c r="BS223" s="61"/>
      <c r="BT223" s="61"/>
      <c r="BU223" s="61"/>
      <c r="BV223" s="61"/>
      <c r="BW223" s="61"/>
      <c r="BX223" s="60"/>
      <c r="CB223" s="62"/>
      <c r="CC223" s="62"/>
      <c r="CD223" s="63"/>
      <c r="CF223" s="63"/>
      <c r="CH223" s="63"/>
      <c r="CJ223" s="63"/>
      <c r="CL223" s="63"/>
      <c r="CQ223" s="33"/>
    </row>
    <row r="224" spans="1:95" x14ac:dyDescent="0.25">
      <c r="C224" s="1" t="s">
        <v>328</v>
      </c>
      <c r="D224" s="35">
        <v>42934.952002314814</v>
      </c>
      <c r="E224" s="1">
        <v>142</v>
      </c>
      <c r="F224" t="s">
        <v>324</v>
      </c>
      <c r="G224">
        <v>78.251140000000007</v>
      </c>
      <c r="H224">
        <v>30.00356</v>
      </c>
      <c r="I224">
        <v>315.88</v>
      </c>
      <c r="J224" s="37">
        <v>-1.488488</v>
      </c>
      <c r="K224" s="38">
        <v>314.92667599999999</v>
      </c>
      <c r="L224" s="39">
        <v>3.3419999999999998E-2</v>
      </c>
      <c r="M224" s="40">
        <v>34.888207000000001</v>
      </c>
      <c r="N224" s="41">
        <v>0.1</v>
      </c>
      <c r="O224" s="36">
        <v>1</v>
      </c>
      <c r="P224" s="36">
        <v>1</v>
      </c>
      <c r="Q224" s="353">
        <f t="shared" si="8"/>
        <v>5</v>
      </c>
      <c r="R224" s="63">
        <f t="shared" si="9"/>
        <v>64.8</v>
      </c>
      <c r="S224" s="109"/>
      <c r="T224" s="112">
        <v>1</v>
      </c>
      <c r="U224" s="112"/>
      <c r="V224" s="112"/>
      <c r="W224" s="112"/>
      <c r="X224" s="112"/>
      <c r="Y224" s="112"/>
      <c r="Z224" s="45"/>
      <c r="AA224" s="45"/>
      <c r="AB224" s="45"/>
      <c r="AC224" s="47"/>
      <c r="AD224" s="47"/>
      <c r="AE224" s="48"/>
      <c r="AF224" s="48"/>
      <c r="AG224" s="113"/>
      <c r="AH224" s="114"/>
      <c r="AI224" s="114"/>
      <c r="AJ224" s="114"/>
      <c r="AK224" s="115"/>
      <c r="AL224" s="115">
        <v>1</v>
      </c>
      <c r="AM224" s="115"/>
      <c r="AN224" s="53"/>
      <c r="AO224" s="53"/>
      <c r="AP224" s="53"/>
      <c r="AQ224" s="116"/>
      <c r="AR224" s="116"/>
      <c r="AS224" s="116"/>
      <c r="AT224" s="116"/>
      <c r="AU224" s="117"/>
      <c r="AV224" s="117"/>
      <c r="AW224" s="118"/>
      <c r="AX224" s="118"/>
      <c r="AY224" s="118"/>
      <c r="AZ224" s="118"/>
      <c r="BA224" s="119"/>
      <c r="BB224" s="119"/>
      <c r="BC224" s="119"/>
      <c r="BD224" s="120">
        <v>2</v>
      </c>
      <c r="BE224" s="120"/>
      <c r="BF224" s="120"/>
      <c r="BG224" s="120"/>
      <c r="BH224" s="120">
        <v>1</v>
      </c>
      <c r="BI224" s="120"/>
      <c r="BJ224" s="36">
        <v>4</v>
      </c>
      <c r="BK224" s="298">
        <v>4</v>
      </c>
      <c r="BL224" s="33"/>
      <c r="BM224" s="60"/>
      <c r="BN224" s="60"/>
      <c r="BO224" s="60"/>
      <c r="BP224" s="60"/>
      <c r="BQ224" s="60"/>
      <c r="BR224" s="61"/>
      <c r="BS224" s="61"/>
      <c r="BT224" s="61"/>
      <c r="BU224" s="61"/>
      <c r="BV224" s="61"/>
      <c r="BW224" s="61"/>
      <c r="BX224" s="60"/>
      <c r="CB224" s="62"/>
      <c r="CC224" s="62"/>
      <c r="CD224" s="63"/>
      <c r="CF224" s="63"/>
      <c r="CH224" s="63"/>
      <c r="CJ224" s="63"/>
      <c r="CL224" s="63"/>
      <c r="CQ224" s="33"/>
    </row>
    <row r="225" spans="3:95" x14ac:dyDescent="0.25">
      <c r="C225" s="1" t="s">
        <v>329</v>
      </c>
      <c r="D225" s="35">
        <v>42934.953518518516</v>
      </c>
      <c r="E225" s="1">
        <v>142</v>
      </c>
      <c r="F225" t="s">
        <v>324</v>
      </c>
      <c r="G225">
        <v>78.251180000000005</v>
      </c>
      <c r="H225">
        <v>30.003430000000002</v>
      </c>
      <c r="I225">
        <v>315.94</v>
      </c>
      <c r="J225" s="37">
        <v>-1.488488</v>
      </c>
      <c r="K225" s="38">
        <v>314.92667599999999</v>
      </c>
      <c r="L225" s="39">
        <v>3.3419999999999998E-2</v>
      </c>
      <c r="M225" s="40">
        <v>34.888207000000001</v>
      </c>
      <c r="N225" s="41">
        <v>0.1</v>
      </c>
      <c r="O225" s="36">
        <v>1</v>
      </c>
      <c r="P225" s="36">
        <v>1</v>
      </c>
      <c r="Q225" s="353">
        <f t="shared" si="8"/>
        <v>4</v>
      </c>
      <c r="R225" s="63">
        <f t="shared" si="9"/>
        <v>28.8</v>
      </c>
      <c r="S225" s="109"/>
      <c r="T225" s="112"/>
      <c r="U225" s="112"/>
      <c r="V225" s="112"/>
      <c r="W225" s="112"/>
      <c r="X225" s="112"/>
      <c r="Y225" s="112"/>
      <c r="Z225" s="45"/>
      <c r="AA225" s="45"/>
      <c r="AB225" s="45"/>
      <c r="AC225" s="47"/>
      <c r="AD225" s="47"/>
      <c r="AE225" s="48"/>
      <c r="AF225" s="48"/>
      <c r="AG225" s="113"/>
      <c r="AH225" s="114"/>
      <c r="AI225" s="114"/>
      <c r="AJ225" s="114"/>
      <c r="AK225" s="115"/>
      <c r="AL225" s="115"/>
      <c r="AM225" s="115"/>
      <c r="AN225" s="53"/>
      <c r="AO225" s="53"/>
      <c r="AP225" s="53"/>
      <c r="AQ225" s="116"/>
      <c r="AR225" s="116">
        <v>1</v>
      </c>
      <c r="AS225" s="116"/>
      <c r="AT225" s="116"/>
      <c r="AU225" s="117"/>
      <c r="AV225" s="117"/>
      <c r="AW225" s="118"/>
      <c r="AX225" s="118"/>
      <c r="AY225" s="118"/>
      <c r="AZ225" s="118"/>
      <c r="BA225" s="119"/>
      <c r="BB225" s="119">
        <v>1</v>
      </c>
      <c r="BC225" s="119"/>
      <c r="BD225" s="120"/>
      <c r="BE225" s="120">
        <v>1</v>
      </c>
      <c r="BF225" s="120"/>
      <c r="BG225" s="120"/>
      <c r="BH225" s="120"/>
      <c r="BI225" s="120"/>
      <c r="BJ225" s="36">
        <v>1</v>
      </c>
      <c r="BK225" s="298">
        <v>4</v>
      </c>
      <c r="BL225" s="33"/>
      <c r="BM225" s="60"/>
      <c r="BN225" s="60"/>
      <c r="BO225" s="60"/>
      <c r="BP225" s="60"/>
      <c r="BQ225" s="60"/>
      <c r="BR225" s="61"/>
      <c r="BS225" s="61"/>
      <c r="BT225" s="61"/>
      <c r="BU225" s="61"/>
      <c r="BV225" s="61"/>
      <c r="BW225" s="61"/>
      <c r="BX225" s="60"/>
      <c r="CB225" s="62"/>
      <c r="CC225" s="62"/>
      <c r="CD225" s="63"/>
      <c r="CF225" s="63"/>
      <c r="CH225" s="63"/>
      <c r="CJ225" s="63"/>
      <c r="CL225" s="63"/>
      <c r="CQ225" s="33"/>
    </row>
    <row r="226" spans="3:95" x14ac:dyDescent="0.25">
      <c r="C226" s="1" t="s">
        <v>330</v>
      </c>
      <c r="D226" s="35">
        <v>42934.954756944448</v>
      </c>
      <c r="E226" s="1">
        <v>142</v>
      </c>
      <c r="F226" t="s">
        <v>324</v>
      </c>
      <c r="G226">
        <v>78.251230000000007</v>
      </c>
      <c r="H226">
        <v>30.003419999999998</v>
      </c>
      <c r="I226">
        <v>315.99</v>
      </c>
      <c r="J226" s="37">
        <v>-1.488488</v>
      </c>
      <c r="K226" s="38">
        <v>314.92667599999999</v>
      </c>
      <c r="L226" s="39">
        <v>3.3419999999999998E-2</v>
      </c>
      <c r="M226" s="40">
        <v>34.888207000000001</v>
      </c>
      <c r="N226" s="41">
        <v>0.1</v>
      </c>
      <c r="O226" s="36">
        <v>1</v>
      </c>
      <c r="P226" s="36">
        <v>1</v>
      </c>
      <c r="Q226" s="353">
        <f t="shared" si="8"/>
        <v>3</v>
      </c>
      <c r="R226" s="63">
        <f t="shared" si="9"/>
        <v>36</v>
      </c>
      <c r="S226" s="109"/>
      <c r="T226" s="43">
        <v>1</v>
      </c>
      <c r="U226" s="43"/>
      <c r="V226" s="43"/>
      <c r="W226" s="43"/>
      <c r="X226" s="43"/>
      <c r="Y226" s="43"/>
      <c r="Z226" s="44"/>
      <c r="AA226" s="44"/>
      <c r="AB226" s="45"/>
      <c r="AC226" s="46"/>
      <c r="AD226" s="47"/>
      <c r="AE226" s="48"/>
      <c r="AF226" s="49"/>
      <c r="AG226" s="50"/>
      <c r="AH226" s="51"/>
      <c r="AI226" s="51"/>
      <c r="AJ226" s="51"/>
      <c r="AK226" s="52"/>
      <c r="AL226" s="52"/>
      <c r="AM226" s="52"/>
      <c r="AN226" s="53"/>
      <c r="AO226" s="54"/>
      <c r="AP226" s="54"/>
      <c r="AQ226" s="55"/>
      <c r="AR226" s="55"/>
      <c r="AS226" s="55"/>
      <c r="AT226" s="55"/>
      <c r="AU226" s="56"/>
      <c r="AV226" s="56"/>
      <c r="AW226" s="57"/>
      <c r="AX226" s="57"/>
      <c r="AY226" s="57"/>
      <c r="AZ226" s="57"/>
      <c r="BA226" s="58"/>
      <c r="BB226" s="58"/>
      <c r="BC226" s="58"/>
      <c r="BD226" s="59"/>
      <c r="BE226" s="59"/>
      <c r="BF226" s="59"/>
      <c r="BG226" s="59"/>
      <c r="BH226" s="59">
        <v>1</v>
      </c>
      <c r="BI226" s="59"/>
      <c r="BJ226" s="36">
        <v>3</v>
      </c>
      <c r="BK226" s="298">
        <v>3</v>
      </c>
      <c r="BL226" s="33"/>
      <c r="BM226" s="60"/>
      <c r="BN226" s="60"/>
      <c r="BO226" s="60"/>
      <c r="BP226" s="60"/>
      <c r="BQ226" s="60"/>
      <c r="BR226" s="61"/>
      <c r="BS226" s="61"/>
      <c r="BT226" s="61"/>
      <c r="BU226" s="61"/>
      <c r="BV226" s="61"/>
      <c r="BW226" s="61"/>
      <c r="BX226" s="60"/>
      <c r="CB226" s="62"/>
      <c r="CC226" s="62"/>
      <c r="CD226" s="63"/>
      <c r="CF226" s="63"/>
      <c r="CH226" s="63"/>
      <c r="CJ226" s="63"/>
      <c r="CL226" s="63"/>
      <c r="CQ226" s="33"/>
    </row>
    <row r="227" spans="3:95" x14ac:dyDescent="0.25">
      <c r="C227" s="1" t="s">
        <v>331</v>
      </c>
      <c r="D227" s="35">
        <v>42934.955289351848</v>
      </c>
      <c r="E227" s="1">
        <v>142</v>
      </c>
      <c r="F227" t="s">
        <v>324</v>
      </c>
      <c r="G227">
        <v>78.251279999999994</v>
      </c>
      <c r="H227">
        <v>30.003399999999999</v>
      </c>
      <c r="I227">
        <v>315.87</v>
      </c>
      <c r="J227" s="37">
        <v>-1.488488</v>
      </c>
      <c r="K227" s="38">
        <v>314.92667599999999</v>
      </c>
      <c r="L227" s="39">
        <v>3.3419999999999998E-2</v>
      </c>
      <c r="M227" s="40">
        <v>34.888207000000001</v>
      </c>
      <c r="N227" s="41">
        <v>0.1</v>
      </c>
      <c r="O227" s="36">
        <v>1</v>
      </c>
      <c r="P227" s="36">
        <v>1</v>
      </c>
      <c r="Q227" s="353">
        <f t="shared" si="8"/>
        <v>2</v>
      </c>
      <c r="R227" s="63">
        <f t="shared" si="9"/>
        <v>21.6</v>
      </c>
      <c r="S227" s="109"/>
      <c r="T227" s="43"/>
      <c r="U227" s="43"/>
      <c r="V227" s="43"/>
      <c r="W227" s="43"/>
      <c r="X227" s="43"/>
      <c r="Y227" s="43"/>
      <c r="Z227" s="44"/>
      <c r="AA227" s="44"/>
      <c r="AB227" s="45"/>
      <c r="AC227" s="46"/>
      <c r="AD227" s="47"/>
      <c r="AE227" s="48"/>
      <c r="AF227" s="49"/>
      <c r="AG227" s="50"/>
      <c r="AH227" s="51">
        <v>2</v>
      </c>
      <c r="AI227" s="51"/>
      <c r="AJ227" s="51"/>
      <c r="AK227" s="52"/>
      <c r="AL227" s="52"/>
      <c r="AM227" s="52"/>
      <c r="AN227" s="53"/>
      <c r="AO227" s="54"/>
      <c r="AP227" s="54"/>
      <c r="AQ227" s="55"/>
      <c r="AR227" s="55"/>
      <c r="AS227" s="55"/>
      <c r="AT227" s="55"/>
      <c r="AU227" s="56"/>
      <c r="AV227" s="56"/>
      <c r="AW227" s="57"/>
      <c r="AX227" s="57"/>
      <c r="AY227" s="57"/>
      <c r="AZ227" s="57"/>
      <c r="BA227" s="58"/>
      <c r="BB227" s="58"/>
      <c r="BC227" s="58"/>
      <c r="BD227" s="59"/>
      <c r="BE227" s="59"/>
      <c r="BF227" s="59"/>
      <c r="BG227" s="59"/>
      <c r="BH227" s="59"/>
      <c r="BI227" s="59"/>
      <c r="BJ227" s="36">
        <v>1</v>
      </c>
      <c r="BK227" s="298">
        <v>2</v>
      </c>
      <c r="BL227" s="33"/>
      <c r="BM227" s="60"/>
      <c r="BN227" s="60"/>
      <c r="BO227" s="60"/>
      <c r="BP227" s="60"/>
      <c r="BQ227" s="60"/>
      <c r="BR227" s="61"/>
      <c r="BS227" s="61"/>
      <c r="BT227" s="61"/>
      <c r="BU227" s="61"/>
      <c r="BV227" s="61"/>
      <c r="BW227" s="61"/>
      <c r="BX227" s="60"/>
      <c r="CB227" s="62"/>
      <c r="CC227" s="62"/>
      <c r="CD227" s="63"/>
      <c r="CF227" s="63"/>
      <c r="CH227" s="63"/>
      <c r="CJ227" s="63"/>
      <c r="CL227" s="63"/>
      <c r="CQ227" s="33"/>
    </row>
    <row r="228" spans="3:95" x14ac:dyDescent="0.25">
      <c r="C228" s="1" t="s">
        <v>332</v>
      </c>
      <c r="D228" s="35">
        <v>42934.956458333334</v>
      </c>
      <c r="E228" s="1">
        <v>142</v>
      </c>
      <c r="F228" t="s">
        <v>324</v>
      </c>
      <c r="G228">
        <v>78.251300000000001</v>
      </c>
      <c r="H228">
        <v>30.003329999999998</v>
      </c>
      <c r="I228">
        <v>315.79000000000002</v>
      </c>
      <c r="J228" s="37">
        <v>-1.488488</v>
      </c>
      <c r="K228" s="38">
        <v>314.92667599999999</v>
      </c>
      <c r="L228" s="39">
        <v>3.3419999999999998E-2</v>
      </c>
      <c r="M228" s="40">
        <v>34.888207000000001</v>
      </c>
      <c r="N228" s="41">
        <v>0.1</v>
      </c>
      <c r="O228" s="36">
        <v>1</v>
      </c>
      <c r="P228" s="36">
        <v>1</v>
      </c>
      <c r="Q228" s="353">
        <f t="shared" si="8"/>
        <v>3</v>
      </c>
      <c r="R228" s="63">
        <f t="shared" si="9"/>
        <v>21.6</v>
      </c>
      <c r="S228" s="109"/>
      <c r="T228" s="43"/>
      <c r="U228" s="43"/>
      <c r="V228" s="43"/>
      <c r="W228" s="43"/>
      <c r="X228" s="43"/>
      <c r="Y228" s="43"/>
      <c r="Z228" s="44"/>
      <c r="AA228" s="44"/>
      <c r="AB228" s="45"/>
      <c r="AC228" s="46"/>
      <c r="AD228" s="47"/>
      <c r="AE228" s="48"/>
      <c r="AF228" s="49"/>
      <c r="AG228" s="50"/>
      <c r="AH228" s="51">
        <v>1</v>
      </c>
      <c r="AI228" s="51"/>
      <c r="AJ228" s="51"/>
      <c r="AK228" s="52"/>
      <c r="AL228" s="52">
        <v>1</v>
      </c>
      <c r="AM228" s="52"/>
      <c r="AN228" s="53"/>
      <c r="AO228" s="54"/>
      <c r="AP228" s="54"/>
      <c r="AQ228" s="55"/>
      <c r="AR228" s="55"/>
      <c r="AS228" s="55"/>
      <c r="AT228" s="55"/>
      <c r="AU228" s="56"/>
      <c r="AV228" s="56"/>
      <c r="AW228" s="57"/>
      <c r="AX228" s="57"/>
      <c r="AY228" s="57"/>
      <c r="AZ228" s="57"/>
      <c r="BA228" s="58"/>
      <c r="BB228" s="58"/>
      <c r="BC228" s="58"/>
      <c r="BD228" s="59"/>
      <c r="BE228" s="59"/>
      <c r="BF228" s="59"/>
      <c r="BG228" s="59"/>
      <c r="BH228" s="59"/>
      <c r="BI228" s="59"/>
      <c r="BJ228" s="36">
        <v>1</v>
      </c>
      <c r="BK228" s="298">
        <v>3</v>
      </c>
      <c r="BL228" s="33"/>
      <c r="BM228" s="60"/>
      <c r="BN228" s="60"/>
      <c r="BO228" s="60"/>
      <c r="BP228" s="60"/>
      <c r="BQ228" s="60"/>
      <c r="BR228" s="61"/>
      <c r="BS228" s="61"/>
      <c r="BT228" s="61"/>
      <c r="BU228" s="61"/>
      <c r="BV228" s="61"/>
      <c r="BW228" s="61"/>
      <c r="BX228" s="60"/>
      <c r="CB228" s="62"/>
      <c r="CC228" s="62"/>
      <c r="CD228" s="63"/>
      <c r="CF228" s="63"/>
      <c r="CH228" s="63"/>
      <c r="CJ228" s="63"/>
      <c r="CL228" s="63"/>
      <c r="CQ228" s="33"/>
    </row>
    <row r="229" spans="3:95" x14ac:dyDescent="0.25">
      <c r="C229" s="1" t="s">
        <v>333</v>
      </c>
      <c r="D229" s="35">
        <v>42934.957754629628</v>
      </c>
      <c r="E229" s="1">
        <v>142</v>
      </c>
      <c r="F229" t="s">
        <v>324</v>
      </c>
      <c r="G229">
        <v>78.251369999999994</v>
      </c>
      <c r="H229">
        <v>30.00339</v>
      </c>
      <c r="I229">
        <v>315.83</v>
      </c>
      <c r="J229" s="37">
        <v>-1.488488</v>
      </c>
      <c r="K229" s="38">
        <v>314.92667599999999</v>
      </c>
      <c r="L229" s="39">
        <v>3.3419999999999998E-2</v>
      </c>
      <c r="M229" s="40">
        <v>34.888207000000001</v>
      </c>
      <c r="N229" s="41">
        <v>0.1</v>
      </c>
      <c r="O229" s="36">
        <v>1</v>
      </c>
      <c r="P229" s="36">
        <v>1</v>
      </c>
      <c r="Q229" s="353">
        <f t="shared" si="8"/>
        <v>3</v>
      </c>
      <c r="R229" s="63">
        <f t="shared" si="9"/>
        <v>36</v>
      </c>
      <c r="S229" s="109"/>
      <c r="T229" s="43"/>
      <c r="U229" s="43"/>
      <c r="V229" s="43"/>
      <c r="W229" s="43"/>
      <c r="X229" s="43"/>
      <c r="Y229" s="43"/>
      <c r="Z229" s="44"/>
      <c r="AA229" s="44"/>
      <c r="AB229" s="45"/>
      <c r="AC229" s="46"/>
      <c r="AD229" s="47"/>
      <c r="AE229" s="48"/>
      <c r="AF229" s="49"/>
      <c r="AG229" s="50"/>
      <c r="AH229" s="51"/>
      <c r="AI229" s="51"/>
      <c r="AJ229" s="51">
        <v>1</v>
      </c>
      <c r="AK229" s="52"/>
      <c r="AL229" s="52"/>
      <c r="AM229" s="52"/>
      <c r="AN229" s="53"/>
      <c r="AO229" s="54"/>
      <c r="AP229" s="54"/>
      <c r="AQ229" s="55"/>
      <c r="AR229" s="55"/>
      <c r="AS229" s="55"/>
      <c r="AT229" s="55"/>
      <c r="AU229" s="56"/>
      <c r="AV229" s="56"/>
      <c r="AW229" s="57">
        <v>1</v>
      </c>
      <c r="AX229" s="57"/>
      <c r="AY229" s="57"/>
      <c r="AZ229" s="57"/>
      <c r="BA229" s="58"/>
      <c r="BB229" s="58"/>
      <c r="BC229" s="58"/>
      <c r="BD229" s="59"/>
      <c r="BE229" s="59"/>
      <c r="BF229" s="59"/>
      <c r="BG229" s="59"/>
      <c r="BH229" s="59"/>
      <c r="BI229" s="59"/>
      <c r="BJ229" s="36">
        <v>3</v>
      </c>
      <c r="BK229" s="298">
        <v>3</v>
      </c>
      <c r="BL229" s="33"/>
      <c r="BM229" s="60"/>
      <c r="BN229" s="60"/>
      <c r="BO229" s="60"/>
      <c r="BP229" s="60"/>
      <c r="BQ229" s="60"/>
      <c r="BR229" s="61"/>
      <c r="BS229" s="61"/>
      <c r="BT229" s="61"/>
      <c r="BU229" s="61"/>
      <c r="BV229" s="61"/>
      <c r="BW229" s="61"/>
      <c r="BX229" s="60"/>
      <c r="CB229" s="62"/>
      <c r="CC229" s="62"/>
      <c r="CD229" s="63"/>
      <c r="CF229" s="63"/>
      <c r="CH229" s="63"/>
      <c r="CJ229" s="63"/>
      <c r="CL229" s="63"/>
      <c r="CQ229" s="33"/>
    </row>
    <row r="230" spans="3:95" x14ac:dyDescent="0.25">
      <c r="C230" s="1" t="s">
        <v>334</v>
      </c>
      <c r="D230" s="35">
        <v>42934.958923611113</v>
      </c>
      <c r="E230" s="1">
        <v>142</v>
      </c>
      <c r="F230" t="s">
        <v>324</v>
      </c>
      <c r="G230">
        <v>78.251419999999996</v>
      </c>
      <c r="H230">
        <v>30.003440000000001</v>
      </c>
      <c r="I230">
        <v>315.77</v>
      </c>
      <c r="J230" s="37">
        <v>-1.488488</v>
      </c>
      <c r="K230" s="38">
        <v>314.92667599999999</v>
      </c>
      <c r="L230" s="39">
        <v>3.3419999999999998E-2</v>
      </c>
      <c r="M230" s="40">
        <v>34.888207000000001</v>
      </c>
      <c r="N230" s="41">
        <v>0.1</v>
      </c>
      <c r="O230" s="36">
        <v>1</v>
      </c>
      <c r="P230" s="36">
        <v>1</v>
      </c>
      <c r="Q230" s="353">
        <f t="shared" si="8"/>
        <v>4</v>
      </c>
      <c r="R230" s="63">
        <f t="shared" si="9"/>
        <v>28.8</v>
      </c>
      <c r="S230" s="109"/>
      <c r="T230" s="43"/>
      <c r="U230" s="43"/>
      <c r="V230" s="43"/>
      <c r="W230" s="43"/>
      <c r="X230" s="43"/>
      <c r="Y230" s="43"/>
      <c r="Z230" s="44"/>
      <c r="AA230" s="44"/>
      <c r="AB230" s="45"/>
      <c r="AC230" s="46"/>
      <c r="AD230" s="47"/>
      <c r="AE230" s="48"/>
      <c r="AF230" s="49"/>
      <c r="AG230" s="50"/>
      <c r="AH230" s="51"/>
      <c r="AI230" s="51"/>
      <c r="AJ230" s="51"/>
      <c r="AK230" s="52"/>
      <c r="AL230" s="52"/>
      <c r="AM230" s="52"/>
      <c r="AN230" s="53"/>
      <c r="AO230" s="54"/>
      <c r="AP230" s="54"/>
      <c r="AQ230" s="55"/>
      <c r="AR230" s="55">
        <v>1</v>
      </c>
      <c r="AS230" s="55"/>
      <c r="AT230" s="55"/>
      <c r="AU230" s="56"/>
      <c r="AV230" s="56"/>
      <c r="AW230" s="57"/>
      <c r="AX230" s="57"/>
      <c r="AY230" s="57"/>
      <c r="AZ230" s="57"/>
      <c r="BA230" s="58"/>
      <c r="BB230" s="58"/>
      <c r="BC230" s="58"/>
      <c r="BD230" s="59">
        <v>1</v>
      </c>
      <c r="BE230" s="59"/>
      <c r="BF230" s="59"/>
      <c r="BG230" s="59"/>
      <c r="BH230" s="59">
        <v>1</v>
      </c>
      <c r="BI230" s="59"/>
      <c r="BJ230" s="36">
        <v>1</v>
      </c>
      <c r="BK230" s="298">
        <v>3</v>
      </c>
      <c r="BL230" s="33"/>
      <c r="BM230" s="60"/>
      <c r="BN230" s="60"/>
      <c r="BO230" s="60"/>
      <c r="BP230" s="60"/>
      <c r="BQ230" s="60"/>
      <c r="BR230" s="61"/>
      <c r="BS230" s="61"/>
      <c r="BT230" s="61"/>
      <c r="BU230" s="61"/>
      <c r="BV230" s="61"/>
      <c r="BW230" s="61"/>
      <c r="BX230" s="60"/>
      <c r="CB230" s="62"/>
      <c r="CC230" s="62"/>
      <c r="CD230" s="63"/>
      <c r="CF230" s="63"/>
      <c r="CH230" s="63"/>
      <c r="CJ230" s="63"/>
      <c r="CL230" s="63"/>
      <c r="CQ230" s="33"/>
    </row>
    <row r="231" spans="3:95" x14ac:dyDescent="0.25">
      <c r="C231" s="1" t="s">
        <v>335</v>
      </c>
      <c r="D231" s="35">
        <v>42934.95994212963</v>
      </c>
      <c r="E231" s="1">
        <v>142</v>
      </c>
      <c r="F231" t="s">
        <v>324</v>
      </c>
      <c r="G231">
        <v>78.251450000000006</v>
      </c>
      <c r="H231">
        <v>30.00346</v>
      </c>
      <c r="I231">
        <v>315.81</v>
      </c>
      <c r="J231" s="37">
        <v>-1.488488</v>
      </c>
      <c r="K231" s="38">
        <v>314.92667599999999</v>
      </c>
      <c r="L231" s="39">
        <v>3.3419999999999998E-2</v>
      </c>
      <c r="M231" s="40">
        <v>34.888207000000001</v>
      </c>
      <c r="N231" s="41">
        <v>0.1</v>
      </c>
      <c r="O231" s="36">
        <v>1</v>
      </c>
      <c r="P231" s="36">
        <v>1</v>
      </c>
      <c r="Q231" s="353">
        <f t="shared" si="8"/>
        <v>4</v>
      </c>
      <c r="R231" s="63">
        <f t="shared" si="9"/>
        <v>36</v>
      </c>
      <c r="S231" s="109"/>
      <c r="T231" s="43"/>
      <c r="U231" s="43"/>
      <c r="V231" s="43"/>
      <c r="W231" s="43"/>
      <c r="X231" s="43"/>
      <c r="Y231" s="43"/>
      <c r="Z231" s="44"/>
      <c r="AA231" s="44"/>
      <c r="AB231" s="45"/>
      <c r="AC231" s="46"/>
      <c r="AD231" s="47"/>
      <c r="AE231" s="48"/>
      <c r="AF231" s="49"/>
      <c r="AG231" s="50"/>
      <c r="AH231" s="51"/>
      <c r="AI231" s="51"/>
      <c r="AJ231" s="51">
        <v>1</v>
      </c>
      <c r="AK231" s="52"/>
      <c r="AL231" s="52">
        <v>2</v>
      </c>
      <c r="AM231" s="52"/>
      <c r="AN231" s="53"/>
      <c r="AO231" s="54"/>
      <c r="AP231" s="54"/>
      <c r="AQ231" s="55"/>
      <c r="AR231" s="55"/>
      <c r="AS231" s="55"/>
      <c r="AT231" s="55"/>
      <c r="AU231" s="56"/>
      <c r="AV231" s="56"/>
      <c r="AW231" s="57"/>
      <c r="AX231" s="57"/>
      <c r="AY231" s="57"/>
      <c r="AZ231" s="57"/>
      <c r="BA231" s="58"/>
      <c r="BB231" s="58"/>
      <c r="BC231" s="58"/>
      <c r="BD231" s="59"/>
      <c r="BE231" s="59"/>
      <c r="BF231" s="59"/>
      <c r="BG231" s="59"/>
      <c r="BH231" s="59">
        <v>1</v>
      </c>
      <c r="BI231" s="59"/>
      <c r="BJ231" s="36">
        <v>1</v>
      </c>
      <c r="BK231" s="298">
        <v>4</v>
      </c>
      <c r="BL231" s="33"/>
      <c r="BM231" s="60"/>
      <c r="BN231" s="60"/>
      <c r="BO231" s="60"/>
      <c r="BP231" s="60"/>
      <c r="BQ231" s="60"/>
      <c r="BR231" s="61"/>
      <c r="BS231" s="61"/>
      <c r="BT231" s="61"/>
      <c r="BU231" s="61"/>
      <c r="BV231" s="61"/>
      <c r="BW231" s="61"/>
      <c r="BX231" s="60"/>
      <c r="CB231" s="62"/>
      <c r="CC231" s="62"/>
      <c r="CD231" s="63"/>
      <c r="CF231" s="63"/>
      <c r="CH231" s="63"/>
      <c r="CJ231" s="63"/>
      <c r="CL231" s="63"/>
      <c r="CQ231" s="33"/>
    </row>
    <row r="232" spans="3:95" x14ac:dyDescent="0.25">
      <c r="C232" s="1" t="s">
        <v>336</v>
      </c>
      <c r="D232" s="35">
        <v>42934.961018518516</v>
      </c>
      <c r="E232" s="1">
        <v>142</v>
      </c>
      <c r="F232" t="s">
        <v>324</v>
      </c>
      <c r="G232">
        <v>78.251499999999993</v>
      </c>
      <c r="H232">
        <v>30.00346</v>
      </c>
      <c r="I232">
        <v>315.89</v>
      </c>
      <c r="J232" s="37">
        <v>-1.488488</v>
      </c>
      <c r="K232" s="38">
        <v>314.92667599999999</v>
      </c>
      <c r="L232" s="39">
        <v>3.3419999999999998E-2</v>
      </c>
      <c r="M232" s="40">
        <v>34.888207000000001</v>
      </c>
      <c r="N232" s="41">
        <v>0.1</v>
      </c>
      <c r="O232" s="36">
        <v>1</v>
      </c>
      <c r="P232" s="36">
        <v>1</v>
      </c>
      <c r="Q232" s="353">
        <f t="shared" si="8"/>
        <v>3</v>
      </c>
      <c r="R232" s="63">
        <f t="shared" si="9"/>
        <v>36</v>
      </c>
      <c r="S232" s="109"/>
      <c r="T232" s="43"/>
      <c r="U232" s="43"/>
      <c r="V232" s="43"/>
      <c r="W232" s="43"/>
      <c r="X232" s="43"/>
      <c r="Y232" s="43"/>
      <c r="Z232" s="44"/>
      <c r="AA232" s="44"/>
      <c r="AB232" s="45"/>
      <c r="AC232" s="46"/>
      <c r="AD232" s="47"/>
      <c r="AE232" s="48"/>
      <c r="AF232" s="49"/>
      <c r="AG232" s="50"/>
      <c r="AH232" s="51">
        <v>1</v>
      </c>
      <c r="AI232" s="51"/>
      <c r="AJ232" s="51"/>
      <c r="AK232" s="52"/>
      <c r="AL232" s="52"/>
      <c r="AM232" s="52"/>
      <c r="AN232" s="53"/>
      <c r="AO232" s="54"/>
      <c r="AP232" s="54"/>
      <c r="AQ232" s="55"/>
      <c r="AR232" s="55"/>
      <c r="AS232" s="55"/>
      <c r="AT232" s="55"/>
      <c r="AU232" s="56"/>
      <c r="AV232" s="56"/>
      <c r="AW232" s="57"/>
      <c r="AX232" s="57"/>
      <c r="AY232" s="57"/>
      <c r="AZ232" s="57"/>
      <c r="BA232" s="58"/>
      <c r="BB232" s="58"/>
      <c r="BC232" s="58"/>
      <c r="BD232" s="59">
        <v>2</v>
      </c>
      <c r="BE232" s="59"/>
      <c r="BF232" s="59"/>
      <c r="BG232" s="59"/>
      <c r="BH232" s="59"/>
      <c r="BI232" s="59"/>
      <c r="BJ232" s="36">
        <v>2</v>
      </c>
      <c r="BK232" s="298">
        <v>3</v>
      </c>
      <c r="BL232" s="33"/>
      <c r="BM232" s="60"/>
      <c r="BN232" s="60"/>
      <c r="BO232" s="60"/>
      <c r="BP232" s="60"/>
      <c r="BQ232" s="60"/>
      <c r="BR232" s="61"/>
      <c r="BS232" s="61"/>
      <c r="BT232" s="61"/>
      <c r="BU232" s="61"/>
      <c r="BV232" s="61"/>
      <c r="BW232" s="61"/>
      <c r="BX232" s="60"/>
      <c r="CB232" s="62"/>
      <c r="CC232" s="62"/>
      <c r="CD232" s="63"/>
      <c r="CF232" s="63"/>
      <c r="CH232" s="63"/>
      <c r="CJ232" s="63"/>
      <c r="CL232" s="63"/>
      <c r="CQ232" s="33"/>
    </row>
    <row r="233" spans="3:95" x14ac:dyDescent="0.25">
      <c r="C233" s="1" t="s">
        <v>337</v>
      </c>
      <c r="D233" s="35">
        <v>42934.962013888886</v>
      </c>
      <c r="E233" s="1">
        <v>142</v>
      </c>
      <c r="F233" t="s">
        <v>324</v>
      </c>
      <c r="G233">
        <v>78.251549999999995</v>
      </c>
      <c r="H233">
        <v>30.003450000000001</v>
      </c>
      <c r="I233">
        <v>316.11</v>
      </c>
      <c r="J233" s="37">
        <v>-1.488488</v>
      </c>
      <c r="K233" s="38">
        <v>314.92667599999999</v>
      </c>
      <c r="L233" s="39">
        <v>3.3419999999999998E-2</v>
      </c>
      <c r="M233" s="40">
        <v>34.888207000000001</v>
      </c>
      <c r="N233" s="41">
        <v>0.1</v>
      </c>
      <c r="O233" s="36">
        <v>1</v>
      </c>
      <c r="P233" s="36">
        <v>1</v>
      </c>
      <c r="Q233" s="353">
        <f t="shared" si="8"/>
        <v>2</v>
      </c>
      <c r="R233" s="63">
        <f t="shared" si="9"/>
        <v>14.4</v>
      </c>
      <c r="S233" s="42"/>
      <c r="T233" s="43"/>
      <c r="U233" s="43"/>
      <c r="V233" s="43"/>
      <c r="W233" s="43"/>
      <c r="X233" s="43"/>
      <c r="Y233" s="43"/>
      <c r="Z233" s="44"/>
      <c r="AA233" s="44"/>
      <c r="AB233" s="45"/>
      <c r="AC233" s="46"/>
      <c r="AD233" s="47"/>
      <c r="AE233" s="48"/>
      <c r="AF233" s="49"/>
      <c r="AG233" s="50"/>
      <c r="AH233" s="51">
        <v>1</v>
      </c>
      <c r="AI233" s="51"/>
      <c r="AJ233" s="51"/>
      <c r="AK233" s="52"/>
      <c r="AL233" s="52"/>
      <c r="AM233" s="52"/>
      <c r="AN233" s="53"/>
      <c r="AO233" s="54"/>
      <c r="AP233" s="54"/>
      <c r="AQ233" s="55"/>
      <c r="AR233" s="55"/>
      <c r="AS233" s="55"/>
      <c r="AT233" s="55"/>
      <c r="AU233" s="56"/>
      <c r="AV233" s="56"/>
      <c r="AW233" s="57"/>
      <c r="AX233" s="57"/>
      <c r="AY233" s="57"/>
      <c r="AZ233" s="57"/>
      <c r="BA233" s="58"/>
      <c r="BB233" s="58"/>
      <c r="BC233" s="58"/>
      <c r="BD233" s="59"/>
      <c r="BE233" s="59"/>
      <c r="BF233" s="59"/>
      <c r="BG233" s="59"/>
      <c r="BH233" s="59">
        <v>1</v>
      </c>
      <c r="BI233" s="59"/>
      <c r="BK233" s="298">
        <v>2</v>
      </c>
      <c r="BL233" s="33"/>
      <c r="BM233" s="60"/>
      <c r="BN233" s="60"/>
      <c r="BO233" s="60"/>
      <c r="BP233" s="60"/>
      <c r="BQ233" s="60"/>
      <c r="BR233" s="61"/>
      <c r="BS233" s="61"/>
      <c r="BT233" s="61"/>
      <c r="BU233" s="61"/>
      <c r="BV233" s="61"/>
      <c r="BW233" s="61"/>
      <c r="BX233" s="60"/>
      <c r="CB233" s="62"/>
      <c r="CC233" s="62"/>
      <c r="CD233" s="63"/>
      <c r="CF233" s="63"/>
      <c r="CH233" s="63"/>
      <c r="CJ233" s="63"/>
      <c r="CL233" s="63"/>
      <c r="CQ233" s="33"/>
    </row>
    <row r="234" spans="3:95" x14ac:dyDescent="0.25">
      <c r="C234" s="1" t="s">
        <v>338</v>
      </c>
      <c r="D234" s="35">
        <v>42934.962905092594</v>
      </c>
      <c r="E234" s="1">
        <v>142</v>
      </c>
      <c r="F234" t="s">
        <v>324</v>
      </c>
      <c r="G234">
        <v>78.251589999999993</v>
      </c>
      <c r="H234">
        <v>30.003530000000001</v>
      </c>
      <c r="I234">
        <v>315.8</v>
      </c>
      <c r="J234" s="37">
        <v>-1.488488</v>
      </c>
      <c r="K234" s="38">
        <v>314.92667599999999</v>
      </c>
      <c r="L234" s="39">
        <v>3.3419999999999998E-2</v>
      </c>
      <c r="M234" s="40">
        <v>34.888207000000001</v>
      </c>
      <c r="N234" s="41">
        <v>0.1</v>
      </c>
      <c r="O234" s="36">
        <v>1</v>
      </c>
      <c r="P234" s="36">
        <v>1</v>
      </c>
      <c r="Q234" s="353">
        <f t="shared" si="8"/>
        <v>3</v>
      </c>
      <c r="R234" s="63">
        <f t="shared" si="9"/>
        <v>28.8</v>
      </c>
      <c r="S234" s="42"/>
      <c r="T234" s="43"/>
      <c r="U234" s="43"/>
      <c r="V234" s="43"/>
      <c r="W234" s="43"/>
      <c r="X234" s="43"/>
      <c r="Y234" s="43"/>
      <c r="Z234" s="44"/>
      <c r="AA234" s="44"/>
      <c r="AB234" s="45"/>
      <c r="AC234" s="46"/>
      <c r="AD234" s="47"/>
      <c r="AE234" s="48"/>
      <c r="AF234" s="49"/>
      <c r="AG234" s="50"/>
      <c r="AH234" s="51"/>
      <c r="AI234" s="51"/>
      <c r="AJ234" s="51"/>
      <c r="AK234" s="52"/>
      <c r="AL234" s="52"/>
      <c r="AM234" s="52"/>
      <c r="AN234" s="53"/>
      <c r="AO234" s="54"/>
      <c r="AP234" s="54"/>
      <c r="AQ234" s="55"/>
      <c r="AR234" s="55"/>
      <c r="AS234" s="55"/>
      <c r="AT234" s="55"/>
      <c r="AU234" s="56"/>
      <c r="AV234" s="56"/>
      <c r="AW234" s="57"/>
      <c r="AX234" s="57"/>
      <c r="AY234" s="57"/>
      <c r="AZ234" s="57"/>
      <c r="BA234" s="58"/>
      <c r="BB234" s="58">
        <v>1</v>
      </c>
      <c r="BC234" s="58"/>
      <c r="BD234" s="59"/>
      <c r="BE234" s="59"/>
      <c r="BF234" s="59"/>
      <c r="BG234" s="59"/>
      <c r="BH234" s="59">
        <v>1</v>
      </c>
      <c r="BI234" s="59"/>
      <c r="BJ234">
        <v>2</v>
      </c>
      <c r="BK234" s="298">
        <v>3</v>
      </c>
      <c r="BL234" s="33"/>
      <c r="BM234" s="60"/>
      <c r="BN234" s="60"/>
      <c r="BO234" s="60"/>
      <c r="BP234" s="60"/>
      <c r="BQ234" s="60"/>
      <c r="BR234" s="61"/>
      <c r="BS234" s="61"/>
      <c r="BT234" s="61"/>
      <c r="BU234" s="61"/>
      <c r="BV234" s="61"/>
      <c r="BW234" s="61"/>
      <c r="BX234" s="60"/>
      <c r="CB234" s="62"/>
      <c r="CC234" s="62"/>
      <c r="CD234" s="63"/>
      <c r="CF234" s="63"/>
      <c r="CH234" s="63"/>
      <c r="CJ234" s="63"/>
      <c r="CL234" s="63"/>
      <c r="CQ234" s="33"/>
    </row>
    <row r="235" spans="3:95" x14ac:dyDescent="0.25">
      <c r="C235" s="1" t="s">
        <v>339</v>
      </c>
      <c r="D235" s="35">
        <v>42934.963993055557</v>
      </c>
      <c r="E235" s="1">
        <v>142</v>
      </c>
      <c r="F235" t="s">
        <v>324</v>
      </c>
      <c r="G235">
        <v>78.251609999999999</v>
      </c>
      <c r="H235">
        <v>30.003520000000002</v>
      </c>
      <c r="I235">
        <v>315.91000000000003</v>
      </c>
      <c r="J235" s="37">
        <v>-1.488488</v>
      </c>
      <c r="K235" s="38">
        <v>314.92667599999999</v>
      </c>
      <c r="L235" s="39">
        <v>3.3419999999999998E-2</v>
      </c>
      <c r="M235" s="40">
        <v>34.888207000000001</v>
      </c>
      <c r="N235" s="41">
        <v>0.1</v>
      </c>
      <c r="O235" s="36">
        <v>1</v>
      </c>
      <c r="P235" s="36">
        <v>1</v>
      </c>
      <c r="Q235" s="353">
        <f t="shared" si="8"/>
        <v>4</v>
      </c>
      <c r="R235" s="63">
        <f t="shared" si="9"/>
        <v>28.8</v>
      </c>
      <c r="S235" s="42"/>
      <c r="T235" s="43"/>
      <c r="U235" s="43"/>
      <c r="V235" s="43"/>
      <c r="W235" s="43"/>
      <c r="X235" s="43"/>
      <c r="Y235" s="43"/>
      <c r="Z235" s="44"/>
      <c r="AA235" s="44"/>
      <c r="AB235" s="45"/>
      <c r="AC235" s="46"/>
      <c r="AD235" s="47"/>
      <c r="AE235" s="48"/>
      <c r="AF235" s="49"/>
      <c r="AG235" s="50"/>
      <c r="AH235" s="51"/>
      <c r="AI235" s="51"/>
      <c r="AJ235" s="51"/>
      <c r="AK235" s="52"/>
      <c r="AL235" s="52"/>
      <c r="AM235" s="52"/>
      <c r="AN235" s="53"/>
      <c r="AO235" s="54"/>
      <c r="AP235" s="54"/>
      <c r="AQ235" s="55"/>
      <c r="AR235" s="55"/>
      <c r="AS235" s="55"/>
      <c r="AT235" s="55"/>
      <c r="AU235" s="56"/>
      <c r="AV235" s="56"/>
      <c r="AW235" s="57">
        <v>1</v>
      </c>
      <c r="AX235" s="57"/>
      <c r="AY235" s="57"/>
      <c r="AZ235" s="57"/>
      <c r="BA235" s="58"/>
      <c r="BB235" s="58"/>
      <c r="BC235" s="58"/>
      <c r="BD235" s="59">
        <v>1</v>
      </c>
      <c r="BE235" s="59"/>
      <c r="BF235" s="59"/>
      <c r="BG235" s="59"/>
      <c r="BH235" s="59">
        <v>1</v>
      </c>
      <c r="BI235" s="59"/>
      <c r="BJ235">
        <v>1</v>
      </c>
      <c r="BK235" s="298">
        <v>3</v>
      </c>
      <c r="BL235" s="33"/>
      <c r="BM235" s="60"/>
      <c r="BN235" s="60"/>
      <c r="BO235" s="60"/>
      <c r="BP235" s="60"/>
      <c r="BQ235" s="60"/>
      <c r="BR235" s="61"/>
      <c r="BS235" s="61"/>
      <c r="BT235" s="61"/>
      <c r="BU235" s="61"/>
      <c r="BV235" s="61"/>
      <c r="BW235" s="61"/>
      <c r="BX235" s="60"/>
      <c r="CB235" s="62"/>
      <c r="CC235" s="62"/>
      <c r="CD235" s="63"/>
      <c r="CF235" s="63"/>
      <c r="CH235" s="63"/>
      <c r="CJ235" s="63"/>
      <c r="CL235" s="63"/>
      <c r="CQ235" s="33"/>
    </row>
    <row r="236" spans="3:95" x14ac:dyDescent="0.25">
      <c r="C236" s="1" t="s">
        <v>340</v>
      </c>
      <c r="D236" s="35">
        <v>42934.964999999997</v>
      </c>
      <c r="E236" s="1">
        <v>142</v>
      </c>
      <c r="F236" t="s">
        <v>324</v>
      </c>
      <c r="G236">
        <v>78.251660000000001</v>
      </c>
      <c r="H236">
        <v>30.003540000000001</v>
      </c>
      <c r="I236">
        <v>315.82</v>
      </c>
      <c r="J236" s="37">
        <v>-1.488488</v>
      </c>
      <c r="K236" s="38">
        <v>314.92667599999999</v>
      </c>
      <c r="L236" s="39">
        <v>3.3419999999999998E-2</v>
      </c>
      <c r="M236" s="40">
        <v>34.888207000000001</v>
      </c>
      <c r="N236" s="41">
        <v>0.1</v>
      </c>
      <c r="O236" s="36">
        <v>1</v>
      </c>
      <c r="P236" s="36">
        <v>1</v>
      </c>
      <c r="Q236" s="353">
        <f t="shared" si="8"/>
        <v>2</v>
      </c>
      <c r="R236" s="63">
        <f t="shared" si="9"/>
        <v>14.4</v>
      </c>
      <c r="S236" s="42"/>
      <c r="T236" s="43"/>
      <c r="U236" s="43"/>
      <c r="V236" s="43"/>
      <c r="W236" s="43"/>
      <c r="X236" s="43"/>
      <c r="Y236" s="43"/>
      <c r="Z236" s="44"/>
      <c r="AA236" s="44"/>
      <c r="AB236" s="45"/>
      <c r="AC236" s="46"/>
      <c r="AD236" s="47"/>
      <c r="AE236" s="48"/>
      <c r="AF236" s="49"/>
      <c r="AG236" s="50"/>
      <c r="AH236" s="51">
        <v>1</v>
      </c>
      <c r="AI236" s="51"/>
      <c r="AJ236" s="51"/>
      <c r="AK236" s="52"/>
      <c r="AL236" s="52"/>
      <c r="AM236" s="52"/>
      <c r="AN236" s="53"/>
      <c r="AO236" s="54"/>
      <c r="AP236" s="54"/>
      <c r="AQ236" s="55"/>
      <c r="AR236" s="55"/>
      <c r="AS236" s="55"/>
      <c r="AT236" s="55"/>
      <c r="AU236" s="56"/>
      <c r="AV236" s="56"/>
      <c r="AW236" s="57"/>
      <c r="AX236" s="57"/>
      <c r="AY236" s="57"/>
      <c r="AZ236" s="57"/>
      <c r="BA236" s="58"/>
      <c r="BB236" s="58"/>
      <c r="BC236" s="58"/>
      <c r="BD236" s="59"/>
      <c r="BE236" s="59"/>
      <c r="BF236" s="59"/>
      <c r="BG236" s="59"/>
      <c r="BH236" s="59"/>
      <c r="BI236" s="59"/>
      <c r="BJ236">
        <v>1</v>
      </c>
      <c r="BK236" s="298">
        <v>2</v>
      </c>
      <c r="BL236" s="33"/>
      <c r="BM236" s="60"/>
      <c r="BN236" s="60"/>
      <c r="BO236" s="60"/>
      <c r="BP236" s="60"/>
      <c r="BQ236" s="60"/>
      <c r="BR236" s="61"/>
      <c r="BS236" s="61"/>
      <c r="BT236" s="61"/>
      <c r="BU236" s="61"/>
      <c r="BV236" s="61"/>
      <c r="BW236" s="61"/>
      <c r="BX236" s="60"/>
      <c r="CB236" s="62"/>
      <c r="CC236" s="62"/>
      <c r="CD236" s="63"/>
      <c r="CF236" s="63"/>
      <c r="CH236" s="63"/>
      <c r="CJ236" s="63"/>
      <c r="CL236" s="63"/>
      <c r="CQ236" s="33"/>
    </row>
    <row r="237" spans="3:95" x14ac:dyDescent="0.25">
      <c r="C237" s="1" t="s">
        <v>341</v>
      </c>
      <c r="D237" s="35">
        <v>42934.966296296298</v>
      </c>
      <c r="E237" s="1">
        <v>142</v>
      </c>
      <c r="F237" t="s">
        <v>324</v>
      </c>
      <c r="G237">
        <v>78.2517</v>
      </c>
      <c r="H237">
        <v>30.003579999999999</v>
      </c>
      <c r="I237">
        <v>315.79000000000002</v>
      </c>
      <c r="J237" s="37">
        <v>-1.488488</v>
      </c>
      <c r="K237" s="38">
        <v>314.92667599999999</v>
      </c>
      <c r="L237" s="39">
        <v>3.3419999999999998E-2</v>
      </c>
      <c r="M237" s="40">
        <v>34.888207000000001</v>
      </c>
      <c r="N237" s="41">
        <v>0.1</v>
      </c>
      <c r="O237" s="36">
        <v>1</v>
      </c>
      <c r="P237" s="36">
        <v>1</v>
      </c>
      <c r="Q237" s="353">
        <f t="shared" si="8"/>
        <v>4</v>
      </c>
      <c r="R237" s="63">
        <f t="shared" si="9"/>
        <v>28.8</v>
      </c>
      <c r="S237" s="42"/>
      <c r="T237" s="43">
        <v>1</v>
      </c>
      <c r="U237" s="43"/>
      <c r="V237" s="43"/>
      <c r="W237" s="43"/>
      <c r="X237" s="43"/>
      <c r="Y237" s="43"/>
      <c r="Z237" s="44"/>
      <c r="AA237" s="44"/>
      <c r="AB237" s="45"/>
      <c r="AC237" s="46"/>
      <c r="AD237" s="47"/>
      <c r="AE237" s="48"/>
      <c r="AF237" s="49"/>
      <c r="AG237" s="50"/>
      <c r="AH237" s="51">
        <v>1</v>
      </c>
      <c r="AI237" s="51"/>
      <c r="AJ237" s="51"/>
      <c r="AK237" s="52"/>
      <c r="AL237" s="52"/>
      <c r="AM237" s="52"/>
      <c r="AN237" s="53"/>
      <c r="AO237" s="54"/>
      <c r="AP237" s="54"/>
      <c r="AQ237" s="55"/>
      <c r="AR237" s="55">
        <v>1</v>
      </c>
      <c r="AS237" s="55"/>
      <c r="AT237" s="55"/>
      <c r="AU237" s="56"/>
      <c r="AV237" s="56"/>
      <c r="AW237" s="57"/>
      <c r="AX237" s="57"/>
      <c r="AY237" s="57"/>
      <c r="AZ237" s="57"/>
      <c r="BA237" s="58"/>
      <c r="BB237" s="58"/>
      <c r="BC237" s="58"/>
      <c r="BD237" s="59"/>
      <c r="BE237" s="59"/>
      <c r="BF237" s="59"/>
      <c r="BG237" s="59"/>
      <c r="BH237" s="59"/>
      <c r="BI237" s="59"/>
      <c r="BJ237">
        <v>1</v>
      </c>
      <c r="BK237" s="298">
        <v>4</v>
      </c>
      <c r="BL237" s="33"/>
      <c r="BM237" s="60"/>
      <c r="BN237" s="60"/>
      <c r="BO237" s="60"/>
      <c r="BP237" s="60"/>
      <c r="BQ237" s="60"/>
      <c r="BR237" s="61"/>
      <c r="BS237" s="61"/>
      <c r="BT237" s="61"/>
      <c r="BU237" s="61"/>
      <c r="BV237" s="61"/>
      <c r="BW237" s="61"/>
      <c r="BX237" s="60"/>
      <c r="CB237" s="62"/>
      <c r="CC237" s="62"/>
      <c r="CD237" s="63"/>
      <c r="CF237" s="63"/>
      <c r="CH237" s="63"/>
      <c r="CJ237" s="63"/>
      <c r="CL237" s="63"/>
      <c r="CQ237" s="33"/>
    </row>
    <row r="238" spans="3:95" x14ac:dyDescent="0.25">
      <c r="C238" s="1" t="s">
        <v>342</v>
      </c>
      <c r="D238" s="35">
        <v>42934.967893518522</v>
      </c>
      <c r="E238" s="1">
        <v>142</v>
      </c>
      <c r="F238" t="s">
        <v>324</v>
      </c>
      <c r="G238">
        <v>78.251769999999993</v>
      </c>
      <c r="H238">
        <v>30.003640000000001</v>
      </c>
      <c r="I238">
        <v>315.83</v>
      </c>
      <c r="J238" s="37">
        <v>-1.488488</v>
      </c>
      <c r="K238" s="38">
        <v>314.92667599999999</v>
      </c>
      <c r="L238" s="39">
        <v>3.3419999999999998E-2</v>
      </c>
      <c r="M238" s="40">
        <v>34.888207000000001</v>
      </c>
      <c r="N238" s="41">
        <v>0.1</v>
      </c>
      <c r="O238" s="36">
        <v>1</v>
      </c>
      <c r="P238" s="36">
        <v>1</v>
      </c>
      <c r="Q238" s="353">
        <f t="shared" si="8"/>
        <v>5</v>
      </c>
      <c r="R238" s="63">
        <f t="shared" si="9"/>
        <v>43.2</v>
      </c>
      <c r="S238" s="42"/>
      <c r="T238" s="43"/>
      <c r="U238" s="43">
        <v>1</v>
      </c>
      <c r="V238" s="43"/>
      <c r="W238" s="43"/>
      <c r="X238" s="43"/>
      <c r="Y238" s="43"/>
      <c r="Z238" s="44"/>
      <c r="AA238" s="44"/>
      <c r="AB238" s="45"/>
      <c r="AC238" s="46"/>
      <c r="AD238" s="47"/>
      <c r="AE238" s="48"/>
      <c r="AF238" s="49"/>
      <c r="AG238" s="50">
        <v>1</v>
      </c>
      <c r="AH238" s="51">
        <v>1</v>
      </c>
      <c r="AI238" s="51"/>
      <c r="AJ238" s="51"/>
      <c r="AK238" s="52"/>
      <c r="AL238" s="52"/>
      <c r="AM238" s="52"/>
      <c r="AN238" s="53"/>
      <c r="AO238" s="54"/>
      <c r="AP238" s="54"/>
      <c r="AQ238" s="55"/>
      <c r="AR238" s="55"/>
      <c r="AS238" s="55"/>
      <c r="AT238" s="55"/>
      <c r="AU238" s="56"/>
      <c r="AV238" s="56"/>
      <c r="AW238" s="57"/>
      <c r="AX238" s="57"/>
      <c r="AY238" s="57"/>
      <c r="AZ238" s="57"/>
      <c r="BA238" s="58"/>
      <c r="BB238" s="58"/>
      <c r="BC238" s="58"/>
      <c r="BD238" s="59">
        <v>2</v>
      </c>
      <c r="BE238" s="59"/>
      <c r="BF238" s="59"/>
      <c r="BG238" s="59"/>
      <c r="BH238" s="59"/>
      <c r="BI238" s="59"/>
      <c r="BJ238">
        <v>1</v>
      </c>
      <c r="BK238" s="298">
        <v>5</v>
      </c>
      <c r="BL238" s="33"/>
      <c r="BM238" s="60"/>
      <c r="BN238" s="60"/>
      <c r="BO238" s="60"/>
      <c r="BP238" s="60"/>
      <c r="BQ238" s="60"/>
      <c r="BR238" s="61"/>
      <c r="BS238" s="61"/>
      <c r="BT238" s="61"/>
      <c r="BU238" s="61"/>
      <c r="BV238" s="61"/>
      <c r="BW238" s="61"/>
      <c r="BX238" s="60"/>
      <c r="CB238" s="62"/>
      <c r="CC238" s="62"/>
      <c r="CD238" s="63"/>
      <c r="CF238" s="63"/>
      <c r="CH238" s="63"/>
      <c r="CJ238" s="63"/>
      <c r="CL238" s="63"/>
      <c r="CQ238" s="33"/>
    </row>
    <row r="239" spans="3:95" x14ac:dyDescent="0.25">
      <c r="C239" s="83" t="s">
        <v>343</v>
      </c>
      <c r="D239" s="123">
        <v>42934.969293981485</v>
      </c>
      <c r="E239" s="83">
        <v>142</v>
      </c>
      <c r="F239" s="64" t="s">
        <v>324</v>
      </c>
      <c r="G239" s="64">
        <v>78.251810000000006</v>
      </c>
      <c r="H239" s="64">
        <v>30.003679999999999</v>
      </c>
      <c r="I239" s="64">
        <v>315.95</v>
      </c>
      <c r="J239" s="124">
        <v>-1.488488</v>
      </c>
      <c r="K239" s="38">
        <v>314.92667599999999</v>
      </c>
      <c r="L239" s="39">
        <v>3.3419999999999998E-2</v>
      </c>
      <c r="M239" s="40">
        <v>34.888207000000001</v>
      </c>
      <c r="N239" s="41">
        <v>0.1</v>
      </c>
      <c r="O239" s="64">
        <v>1</v>
      </c>
      <c r="P239" s="153">
        <v>1</v>
      </c>
      <c r="Q239" s="353">
        <f t="shared" si="8"/>
        <v>4</v>
      </c>
      <c r="R239" s="63">
        <f t="shared" si="9"/>
        <v>28.8</v>
      </c>
      <c r="S239" s="42"/>
      <c r="T239" s="43"/>
      <c r="U239" s="43"/>
      <c r="V239" s="43"/>
      <c r="W239" s="43"/>
      <c r="X239" s="43"/>
      <c r="Y239" s="43"/>
      <c r="Z239" s="44"/>
      <c r="AA239" s="44"/>
      <c r="AB239" s="45"/>
      <c r="AC239" s="46"/>
      <c r="AD239" s="47"/>
      <c r="AE239" s="48"/>
      <c r="AF239" s="49"/>
      <c r="AG239" s="50"/>
      <c r="AH239" s="51">
        <v>1</v>
      </c>
      <c r="AI239" s="51"/>
      <c r="AJ239" s="51"/>
      <c r="AK239" s="52"/>
      <c r="AL239" s="52"/>
      <c r="AM239" s="52"/>
      <c r="AN239" s="53"/>
      <c r="AO239" s="54"/>
      <c r="AP239" s="54"/>
      <c r="AQ239" s="55"/>
      <c r="AR239" s="55"/>
      <c r="AS239" s="55"/>
      <c r="AT239" s="55"/>
      <c r="AU239" s="56"/>
      <c r="AV239" s="56"/>
      <c r="AW239" s="57"/>
      <c r="AX239" s="57"/>
      <c r="AY239" s="57"/>
      <c r="AZ239" s="57"/>
      <c r="BA239" s="58"/>
      <c r="BB239" s="58"/>
      <c r="BC239" s="58"/>
      <c r="BD239" s="59">
        <v>1</v>
      </c>
      <c r="BE239" s="59"/>
      <c r="BF239" s="59"/>
      <c r="BG239" s="59"/>
      <c r="BH239" s="59">
        <v>1</v>
      </c>
      <c r="BI239" s="59"/>
      <c r="BJ239">
        <v>1</v>
      </c>
      <c r="BK239" s="298">
        <v>3</v>
      </c>
      <c r="BL239" s="33"/>
      <c r="BM239" s="60"/>
      <c r="BN239" s="60"/>
      <c r="BO239" s="60"/>
      <c r="BP239" s="60"/>
      <c r="BQ239" s="60"/>
      <c r="BR239" s="61"/>
      <c r="BS239" s="61"/>
      <c r="BT239" s="61"/>
      <c r="BU239" s="61"/>
      <c r="BV239" s="61"/>
      <c r="BW239" s="61"/>
      <c r="BX239" s="60"/>
      <c r="CB239" s="62"/>
      <c r="CC239" s="62"/>
      <c r="CD239" s="63"/>
      <c r="CF239" s="63"/>
      <c r="CH239" s="63"/>
      <c r="CJ239" s="63"/>
      <c r="CL239" s="63"/>
      <c r="CQ239" s="33"/>
    </row>
    <row r="240" spans="3:95" x14ac:dyDescent="0.25">
      <c r="C240" s="1" t="s">
        <v>344</v>
      </c>
      <c r="D240" s="35">
        <v>42934.97519675926</v>
      </c>
      <c r="E240" s="1">
        <v>142</v>
      </c>
      <c r="F240" t="s">
        <v>345</v>
      </c>
      <c r="G240">
        <v>78.2517</v>
      </c>
      <c r="H240">
        <v>30.003599999999999</v>
      </c>
      <c r="I240">
        <v>316.83</v>
      </c>
      <c r="J240" s="37">
        <v>-1.488488</v>
      </c>
      <c r="K240" s="38">
        <v>314.92667599999999</v>
      </c>
      <c r="L240" s="39">
        <v>3.3419999999999998E-2</v>
      </c>
      <c r="M240" s="40">
        <v>34.888207000000001</v>
      </c>
      <c r="N240" s="41">
        <v>0.1</v>
      </c>
      <c r="O240" s="36">
        <v>1</v>
      </c>
      <c r="P240" s="154">
        <v>1</v>
      </c>
      <c r="Q240" s="353">
        <f t="shared" si="8"/>
        <v>3</v>
      </c>
      <c r="R240" s="63">
        <f t="shared" si="9"/>
        <v>43.2</v>
      </c>
      <c r="S240" s="42"/>
      <c r="T240" s="43"/>
      <c r="U240" s="43"/>
      <c r="V240" s="43"/>
      <c r="W240" s="43"/>
      <c r="X240" s="43"/>
      <c r="Y240" s="43"/>
      <c r="Z240" s="44"/>
      <c r="AA240" s="44"/>
      <c r="AB240" s="45"/>
      <c r="AC240" s="46"/>
      <c r="AD240" s="47"/>
      <c r="AE240" s="48"/>
      <c r="AF240" s="49"/>
      <c r="AG240" s="50"/>
      <c r="AH240" s="51">
        <v>1</v>
      </c>
      <c r="AI240" s="51"/>
      <c r="AJ240" s="51"/>
      <c r="AK240" s="52"/>
      <c r="AL240" s="52"/>
      <c r="AM240" s="52"/>
      <c r="AN240" s="53"/>
      <c r="AO240" s="54"/>
      <c r="AP240" s="54"/>
      <c r="AQ240" s="55"/>
      <c r="AR240" s="55">
        <v>1</v>
      </c>
      <c r="AS240" s="55"/>
      <c r="AT240" s="55"/>
      <c r="AU240" s="56"/>
      <c r="AV240" s="56"/>
      <c r="AW240" s="57"/>
      <c r="AX240" s="57"/>
      <c r="AY240" s="57"/>
      <c r="AZ240" s="57"/>
      <c r="BA240" s="58"/>
      <c r="BB240" s="58"/>
      <c r="BC240" s="58"/>
      <c r="BD240" s="59"/>
      <c r="BE240" s="59"/>
      <c r="BF240" s="59"/>
      <c r="BG240" s="59"/>
      <c r="BH240" s="59"/>
      <c r="BI240" s="59"/>
      <c r="BJ240">
        <v>4</v>
      </c>
      <c r="BK240" s="298">
        <v>3</v>
      </c>
      <c r="BL240" s="33"/>
      <c r="BM240" s="60"/>
      <c r="BN240" s="60"/>
      <c r="BO240" s="60"/>
      <c r="BP240" s="60"/>
      <c r="BQ240" s="60"/>
      <c r="BR240" s="61"/>
      <c r="BS240" s="61"/>
      <c r="BT240" s="61"/>
      <c r="BU240" s="61"/>
      <c r="BV240" s="61"/>
      <c r="BW240" s="61"/>
      <c r="BX240" s="60"/>
      <c r="CB240" s="62"/>
      <c r="CC240" s="62"/>
      <c r="CD240" s="63"/>
      <c r="CF240" s="63"/>
      <c r="CH240" s="63"/>
      <c r="CJ240" s="63"/>
      <c r="CL240" s="63"/>
      <c r="CQ240" s="33"/>
    </row>
    <row r="241" spans="3:95" x14ac:dyDescent="0.25">
      <c r="C241" s="1" t="s">
        <v>346</v>
      </c>
      <c r="D241" s="35">
        <v>42934.982141203705</v>
      </c>
      <c r="E241" s="1">
        <v>142</v>
      </c>
      <c r="F241" t="s">
        <v>345</v>
      </c>
      <c r="G241">
        <v>78.251660000000001</v>
      </c>
      <c r="H241">
        <v>30.003579999999999</v>
      </c>
      <c r="I241">
        <v>316.75</v>
      </c>
      <c r="J241" s="37">
        <v>-1.488488</v>
      </c>
      <c r="K241" s="38">
        <v>314.92667599999999</v>
      </c>
      <c r="L241" s="39">
        <v>3.3419999999999998E-2</v>
      </c>
      <c r="M241" s="40">
        <v>34.888207000000001</v>
      </c>
      <c r="N241" s="41">
        <v>0.1</v>
      </c>
      <c r="O241" s="36">
        <v>1</v>
      </c>
      <c r="P241" s="154">
        <v>1</v>
      </c>
      <c r="Q241" s="353">
        <f t="shared" si="8"/>
        <v>3</v>
      </c>
      <c r="R241" s="63">
        <f t="shared" si="9"/>
        <v>28.8</v>
      </c>
      <c r="S241" s="42"/>
      <c r="T241" s="43"/>
      <c r="U241" s="43"/>
      <c r="V241" s="43"/>
      <c r="W241" s="43"/>
      <c r="X241" s="43"/>
      <c r="Y241" s="43"/>
      <c r="Z241" s="44"/>
      <c r="AA241" s="44"/>
      <c r="AB241" s="45"/>
      <c r="AC241" s="46"/>
      <c r="AD241" s="47"/>
      <c r="AE241" s="48"/>
      <c r="AF241" s="49"/>
      <c r="AG241" s="50"/>
      <c r="AH241" s="51">
        <v>1</v>
      </c>
      <c r="AI241" s="51"/>
      <c r="AJ241" s="51"/>
      <c r="AK241" s="52"/>
      <c r="AL241" s="52"/>
      <c r="AM241" s="52"/>
      <c r="AN241" s="53"/>
      <c r="AO241" s="54"/>
      <c r="AP241" s="54"/>
      <c r="AQ241" s="55"/>
      <c r="AR241" s="55">
        <v>1</v>
      </c>
      <c r="AS241" s="55"/>
      <c r="AT241" s="55"/>
      <c r="AU241" s="56"/>
      <c r="AV241" s="56"/>
      <c r="AW241" s="57"/>
      <c r="AX241" s="57"/>
      <c r="AY241" s="57"/>
      <c r="AZ241" s="57"/>
      <c r="BA241" s="58"/>
      <c r="BB241" s="58"/>
      <c r="BC241" s="58"/>
      <c r="BD241" s="59">
        <v>2</v>
      </c>
      <c r="BE241" s="59"/>
      <c r="BF241" s="59"/>
      <c r="BG241" s="59"/>
      <c r="BH241" s="59"/>
      <c r="BI241" s="59"/>
      <c r="BK241" s="298">
        <v>3</v>
      </c>
      <c r="BL241" s="33"/>
      <c r="BM241" s="60"/>
      <c r="BN241" s="60"/>
      <c r="BO241" s="60"/>
      <c r="BP241" s="60"/>
      <c r="BQ241" s="60"/>
      <c r="BR241" s="61"/>
      <c r="BS241" s="61"/>
      <c r="BT241" s="61"/>
      <c r="BU241" s="61"/>
      <c r="BV241" s="61"/>
      <c r="BW241" s="61"/>
      <c r="BX241" s="60"/>
      <c r="CB241" s="62"/>
      <c r="CC241" s="62"/>
      <c r="CD241" s="63"/>
      <c r="CF241" s="63"/>
      <c r="CH241" s="63"/>
      <c r="CJ241" s="63"/>
      <c r="CL241" s="63"/>
      <c r="CQ241" s="33"/>
    </row>
    <row r="242" spans="3:95" x14ac:dyDescent="0.25">
      <c r="C242" s="1" t="s">
        <v>347</v>
      </c>
      <c r="D242" s="35">
        <v>42934.984201388892</v>
      </c>
      <c r="E242" s="1">
        <v>142</v>
      </c>
      <c r="F242" t="s">
        <v>345</v>
      </c>
      <c r="G242">
        <v>78.251660000000001</v>
      </c>
      <c r="H242">
        <v>30.00365</v>
      </c>
      <c r="I242">
        <v>316.58</v>
      </c>
      <c r="J242" s="37">
        <v>-1.488488</v>
      </c>
      <c r="K242" s="38">
        <v>314.92667599999999</v>
      </c>
      <c r="L242" s="39">
        <v>3.3419999999999998E-2</v>
      </c>
      <c r="M242" s="40">
        <v>34.888207000000001</v>
      </c>
      <c r="N242" s="41">
        <v>0.1</v>
      </c>
      <c r="O242" s="36">
        <v>1</v>
      </c>
      <c r="P242" s="154">
        <v>1</v>
      </c>
      <c r="Q242" s="353">
        <f t="shared" si="8"/>
        <v>6</v>
      </c>
      <c r="R242" s="63">
        <f t="shared" si="9"/>
        <v>72</v>
      </c>
      <c r="S242" s="42"/>
      <c r="T242" s="43"/>
      <c r="U242" s="43"/>
      <c r="V242" s="43"/>
      <c r="W242" s="43"/>
      <c r="X242" s="43"/>
      <c r="Y242" s="43"/>
      <c r="Z242" s="44"/>
      <c r="AA242" s="44"/>
      <c r="AB242" s="45"/>
      <c r="AC242" s="46"/>
      <c r="AD242" s="47"/>
      <c r="AE242" s="48"/>
      <c r="AF242" s="49"/>
      <c r="AG242" s="50"/>
      <c r="AH242" s="51">
        <v>2</v>
      </c>
      <c r="AI242" s="51"/>
      <c r="AJ242" s="51"/>
      <c r="AK242" s="52"/>
      <c r="AL242" s="52">
        <v>1</v>
      </c>
      <c r="AM242" s="52"/>
      <c r="AN242" s="53"/>
      <c r="AO242" s="54"/>
      <c r="AP242" s="54"/>
      <c r="AQ242" s="55"/>
      <c r="AR242" s="55"/>
      <c r="AS242" s="55"/>
      <c r="AT242" s="55"/>
      <c r="AU242" s="56"/>
      <c r="AV242" s="56"/>
      <c r="AW242" s="57"/>
      <c r="AX242" s="57"/>
      <c r="AY242" s="57"/>
      <c r="AZ242" s="57"/>
      <c r="BA242" s="58"/>
      <c r="BB242" s="58"/>
      <c r="BC242" s="58"/>
      <c r="BD242" s="59">
        <v>4</v>
      </c>
      <c r="BE242" s="59">
        <v>1</v>
      </c>
      <c r="BF242" s="59"/>
      <c r="BG242" s="59"/>
      <c r="BH242" s="59">
        <v>1</v>
      </c>
      <c r="BI242" s="59"/>
      <c r="BJ242">
        <v>1</v>
      </c>
      <c r="BK242" s="298">
        <v>4</v>
      </c>
      <c r="BL242" s="33"/>
      <c r="BM242" s="60"/>
      <c r="BN242" s="60"/>
      <c r="BO242" s="60"/>
      <c r="BP242" s="60"/>
      <c r="BQ242" s="60"/>
      <c r="BR242" s="61"/>
      <c r="BS242" s="61"/>
      <c r="BT242" s="61"/>
      <c r="BU242" s="61"/>
      <c r="BV242" s="61"/>
      <c r="BW242" s="61"/>
      <c r="BX242" s="60"/>
      <c r="CB242" s="62"/>
      <c r="CC242" s="62"/>
      <c r="CD242" s="63"/>
      <c r="CF242" s="63"/>
      <c r="CH242" s="63"/>
      <c r="CJ242" s="63"/>
      <c r="CL242" s="63"/>
      <c r="CQ242" s="33"/>
    </row>
    <row r="243" spans="3:95" x14ac:dyDescent="0.25">
      <c r="C243" s="1" t="s">
        <v>348</v>
      </c>
      <c r="D243" s="35">
        <v>42934.985173611109</v>
      </c>
      <c r="E243" s="1">
        <v>142</v>
      </c>
      <c r="F243" t="s">
        <v>345</v>
      </c>
      <c r="G243">
        <v>78.251660000000001</v>
      </c>
      <c r="H243">
        <v>30.003900000000002</v>
      </c>
      <c r="I243">
        <v>316.57</v>
      </c>
      <c r="J243" s="37">
        <v>-1.488488</v>
      </c>
      <c r="K243" s="38">
        <v>314.92667599999999</v>
      </c>
      <c r="L243" s="39">
        <v>3.3419999999999998E-2</v>
      </c>
      <c r="M243" s="40">
        <v>34.888207000000001</v>
      </c>
      <c r="N243" s="41">
        <v>0.1</v>
      </c>
      <c r="O243" s="36">
        <v>1</v>
      </c>
      <c r="P243" s="154">
        <v>1</v>
      </c>
      <c r="Q243" s="353">
        <f t="shared" si="8"/>
        <v>4</v>
      </c>
      <c r="R243" s="63">
        <f t="shared" si="9"/>
        <v>28.8</v>
      </c>
      <c r="S243" s="109"/>
      <c r="T243" s="112">
        <v>1</v>
      </c>
      <c r="U243" s="112"/>
      <c r="V243" s="112"/>
      <c r="W243" s="112"/>
      <c r="X243" s="112"/>
      <c r="Y243" s="112"/>
      <c r="Z243" s="45"/>
      <c r="AA243" s="45"/>
      <c r="AB243" s="45"/>
      <c r="AC243" s="47"/>
      <c r="AD243" s="47"/>
      <c r="AE243" s="48"/>
      <c r="AF243" s="48"/>
      <c r="AG243" s="113"/>
      <c r="AH243" s="114">
        <v>1</v>
      </c>
      <c r="AI243" s="114"/>
      <c r="AJ243" s="114"/>
      <c r="AK243" s="115"/>
      <c r="AL243" s="115"/>
      <c r="AM243" s="115"/>
      <c r="AN243" s="53"/>
      <c r="AO243" s="53"/>
      <c r="AP243" s="53"/>
      <c r="AQ243" s="116"/>
      <c r="AR243" s="116"/>
      <c r="AS243" s="116"/>
      <c r="AT243" s="116"/>
      <c r="AU243" s="117"/>
      <c r="AV243" s="117"/>
      <c r="AW243" s="118"/>
      <c r="AX243" s="118"/>
      <c r="AY243" s="118"/>
      <c r="AZ243" s="118"/>
      <c r="BA243" s="119"/>
      <c r="BB243" s="119">
        <v>1</v>
      </c>
      <c r="BC243" s="119"/>
      <c r="BD243" s="120"/>
      <c r="BE243" s="120"/>
      <c r="BF243" s="120"/>
      <c r="BG243" s="120"/>
      <c r="BH243" s="120">
        <v>1</v>
      </c>
      <c r="BI243" s="120"/>
      <c r="BJ243" s="60"/>
      <c r="BK243" s="298">
        <v>4</v>
      </c>
      <c r="BL243" s="33"/>
      <c r="BM243" s="60"/>
      <c r="BN243" s="60"/>
      <c r="BO243" s="60"/>
      <c r="BP243" s="60"/>
      <c r="BQ243" s="60"/>
      <c r="BR243" s="61"/>
      <c r="BS243" s="61"/>
      <c r="BT243" s="61"/>
      <c r="BU243" s="61"/>
      <c r="BV243" s="61"/>
      <c r="BW243" s="61"/>
      <c r="BX243" s="60"/>
      <c r="CB243" s="62"/>
      <c r="CC243" s="62"/>
      <c r="CD243" s="63"/>
      <c r="CF243" s="63"/>
      <c r="CH243" s="63"/>
      <c r="CJ243" s="63"/>
      <c r="CL243" s="63"/>
      <c r="CQ243" s="33"/>
    </row>
    <row r="244" spans="3:95" x14ac:dyDescent="0.25">
      <c r="C244" s="1" t="s">
        <v>349</v>
      </c>
      <c r="D244" s="35">
        <v>42934.986354166664</v>
      </c>
      <c r="E244" s="1">
        <v>142</v>
      </c>
      <c r="F244" t="s">
        <v>345</v>
      </c>
      <c r="G244">
        <v>78.251819999999995</v>
      </c>
      <c r="H244">
        <v>30.004049999999999</v>
      </c>
      <c r="I244">
        <v>316.57</v>
      </c>
      <c r="J244" s="37">
        <v>-1.488488</v>
      </c>
      <c r="K244" s="38">
        <v>314.92667599999999</v>
      </c>
      <c r="L244" s="39">
        <v>3.3419999999999998E-2</v>
      </c>
      <c r="M244" s="40">
        <v>34.888207000000001</v>
      </c>
      <c r="N244" s="41">
        <v>0.1</v>
      </c>
      <c r="O244" s="36">
        <v>1</v>
      </c>
      <c r="P244" s="154">
        <v>1</v>
      </c>
      <c r="Q244" s="353">
        <f t="shared" si="8"/>
        <v>3</v>
      </c>
      <c r="R244" s="63">
        <f t="shared" si="9"/>
        <v>28.8</v>
      </c>
      <c r="S244" s="109"/>
      <c r="T244" s="112"/>
      <c r="U244" s="112"/>
      <c r="V244" s="112"/>
      <c r="W244" s="112"/>
      <c r="X244" s="112"/>
      <c r="Y244" s="112"/>
      <c r="Z244" s="45"/>
      <c r="AA244" s="45"/>
      <c r="AB244" s="45"/>
      <c r="AC244" s="47"/>
      <c r="AD244" s="47"/>
      <c r="AE244" s="48"/>
      <c r="AF244" s="48"/>
      <c r="AG244" s="113"/>
      <c r="AH244" s="114"/>
      <c r="AI244" s="114"/>
      <c r="AJ244" s="114"/>
      <c r="AK244" s="115"/>
      <c r="AL244" s="115">
        <v>1</v>
      </c>
      <c r="AM244" s="115"/>
      <c r="AN244" s="53"/>
      <c r="AO244" s="53"/>
      <c r="AP244" s="53"/>
      <c r="AQ244" s="116"/>
      <c r="AR244" s="116"/>
      <c r="AS244" s="116"/>
      <c r="AT244" s="116"/>
      <c r="AU244" s="117"/>
      <c r="AV244" s="117"/>
      <c r="AW244" s="118"/>
      <c r="AX244" s="118"/>
      <c r="AY244" s="118"/>
      <c r="AZ244" s="118"/>
      <c r="BA244" s="119"/>
      <c r="BB244" s="119"/>
      <c r="BC244" s="119"/>
      <c r="BD244" s="120">
        <v>1</v>
      </c>
      <c r="BE244" s="120"/>
      <c r="BF244" s="120"/>
      <c r="BG244" s="120"/>
      <c r="BH244" s="120"/>
      <c r="BI244" s="120"/>
      <c r="BJ244" s="36">
        <v>2</v>
      </c>
      <c r="BK244" s="298">
        <v>3</v>
      </c>
      <c r="BL244" s="33"/>
      <c r="BM244" s="60"/>
      <c r="BN244" s="60"/>
      <c r="BO244" s="60"/>
      <c r="BP244" s="60"/>
      <c r="BQ244" s="60"/>
      <c r="BR244" s="61"/>
      <c r="BS244" s="61"/>
      <c r="BT244" s="61"/>
      <c r="BU244" s="61"/>
      <c r="BV244" s="61"/>
      <c r="BW244" s="61"/>
      <c r="BX244" s="60"/>
      <c r="CB244" s="62"/>
      <c r="CC244" s="62"/>
      <c r="CD244" s="63"/>
      <c r="CF244" s="63"/>
      <c r="CH244" s="63"/>
      <c r="CJ244" s="63"/>
      <c r="CL244" s="63"/>
      <c r="CQ244" s="33"/>
    </row>
    <row r="245" spans="3:95" x14ac:dyDescent="0.25">
      <c r="C245" s="1" t="s">
        <v>350</v>
      </c>
      <c r="D245" s="35">
        <v>42934.987291666665</v>
      </c>
      <c r="E245" s="1">
        <v>142</v>
      </c>
      <c r="F245" t="s">
        <v>345</v>
      </c>
      <c r="G245">
        <v>78.22</v>
      </c>
      <c r="H245">
        <v>30.004529999999999</v>
      </c>
      <c r="I245">
        <v>316.66000000000003</v>
      </c>
      <c r="J245" s="37">
        <v>-1.488488</v>
      </c>
      <c r="K245" s="38">
        <v>314.92667599999999</v>
      </c>
      <c r="L245" s="39">
        <v>3.3419999999999998E-2</v>
      </c>
      <c r="M245" s="40">
        <v>34.888207000000001</v>
      </c>
      <c r="N245" s="41">
        <v>0.1</v>
      </c>
      <c r="O245" s="36">
        <v>1</v>
      </c>
      <c r="P245" s="154">
        <v>1</v>
      </c>
      <c r="Q245" s="353">
        <f t="shared" si="8"/>
        <v>4</v>
      </c>
      <c r="R245" s="63">
        <f t="shared" si="9"/>
        <v>28.8</v>
      </c>
      <c r="S245" s="109"/>
      <c r="T245" s="112"/>
      <c r="U245" s="112"/>
      <c r="V245" s="112"/>
      <c r="W245" s="112"/>
      <c r="X245" s="112"/>
      <c r="Y245" s="112"/>
      <c r="Z245" s="45"/>
      <c r="AA245" s="45">
        <v>1</v>
      </c>
      <c r="AB245" s="45"/>
      <c r="AC245" s="47"/>
      <c r="AD245" s="47"/>
      <c r="AE245" s="48"/>
      <c r="AF245" s="48"/>
      <c r="AG245" s="113"/>
      <c r="AH245" s="114">
        <v>1</v>
      </c>
      <c r="AI245" s="114"/>
      <c r="AJ245" s="114"/>
      <c r="AK245" s="115"/>
      <c r="AL245" s="115"/>
      <c r="AM245" s="115"/>
      <c r="AN245" s="53"/>
      <c r="AO245" s="53"/>
      <c r="AP245" s="53"/>
      <c r="AQ245" s="116"/>
      <c r="AR245" s="116"/>
      <c r="AS245" s="116"/>
      <c r="AT245" s="116"/>
      <c r="AU245" s="117"/>
      <c r="AV245" s="117"/>
      <c r="AW245" s="118"/>
      <c r="AX245" s="118"/>
      <c r="AY245" s="118"/>
      <c r="AZ245" s="118"/>
      <c r="BA245" s="119"/>
      <c r="BB245" s="119"/>
      <c r="BC245" s="119"/>
      <c r="BD245" s="120">
        <v>1</v>
      </c>
      <c r="BE245" s="120"/>
      <c r="BF245" s="120"/>
      <c r="BG245" s="120"/>
      <c r="BH245" s="120"/>
      <c r="BI245" s="120"/>
      <c r="BJ245" s="36">
        <v>1</v>
      </c>
      <c r="BK245" s="298">
        <v>4</v>
      </c>
      <c r="BL245" s="33"/>
      <c r="BM245" s="60"/>
      <c r="BN245" s="60"/>
      <c r="BO245" s="60"/>
      <c r="BP245" s="60"/>
      <c r="BQ245" s="60"/>
      <c r="BR245" s="61"/>
      <c r="BS245" s="61"/>
      <c r="BT245" s="61"/>
      <c r="BU245" s="61"/>
      <c r="BV245" s="61"/>
      <c r="BW245" s="61"/>
      <c r="BX245" s="60"/>
      <c r="CB245" s="62"/>
      <c r="CC245" s="62"/>
      <c r="CD245" s="63"/>
      <c r="CF245" s="63"/>
      <c r="CH245" s="63"/>
      <c r="CJ245" s="63"/>
      <c r="CL245" s="63"/>
      <c r="CQ245" s="33"/>
    </row>
    <row r="246" spans="3:95" x14ac:dyDescent="0.25">
      <c r="C246" s="1" t="s">
        <v>351</v>
      </c>
      <c r="D246" s="35">
        <v>42934.99</v>
      </c>
      <c r="E246" s="1">
        <v>142</v>
      </c>
      <c r="F246" t="s">
        <v>345</v>
      </c>
      <c r="G246">
        <v>78.252499999999998</v>
      </c>
      <c r="H246">
        <v>30.004999999999999</v>
      </c>
      <c r="I246">
        <v>316.25</v>
      </c>
      <c r="J246" s="37">
        <v>-1.488488</v>
      </c>
      <c r="K246" s="38">
        <v>314.92667599999999</v>
      </c>
      <c r="L246" s="39">
        <v>3.3419999999999998E-2</v>
      </c>
      <c r="M246" s="40">
        <v>34.888207000000001</v>
      </c>
      <c r="N246" s="41">
        <v>0.1</v>
      </c>
      <c r="O246" s="36">
        <v>1</v>
      </c>
      <c r="P246" s="154">
        <v>1</v>
      </c>
      <c r="Q246" s="353">
        <f t="shared" si="8"/>
        <v>2</v>
      </c>
      <c r="R246" s="63">
        <f t="shared" si="9"/>
        <v>21.6</v>
      </c>
      <c r="S246" s="42"/>
      <c r="T246" s="43"/>
      <c r="U246" s="43"/>
      <c r="V246" s="43"/>
      <c r="W246" s="43"/>
      <c r="X246" s="43"/>
      <c r="Y246" s="43"/>
      <c r="Z246" s="44"/>
      <c r="AA246" s="44"/>
      <c r="AB246" s="45"/>
      <c r="AC246" s="46"/>
      <c r="AD246" s="47"/>
      <c r="AE246" s="48"/>
      <c r="AF246" s="49"/>
      <c r="AG246" s="50"/>
      <c r="AH246" s="51"/>
      <c r="AI246" s="51"/>
      <c r="AJ246" s="51"/>
      <c r="AK246" s="52"/>
      <c r="AL246" s="52"/>
      <c r="AM246" s="52"/>
      <c r="AN246" s="53"/>
      <c r="AO246" s="54"/>
      <c r="AP246" s="54"/>
      <c r="AQ246" s="55"/>
      <c r="AR246" s="55"/>
      <c r="AS246" s="55"/>
      <c r="AT246" s="55"/>
      <c r="AU246" s="56"/>
      <c r="AV246" s="56"/>
      <c r="AW246" s="57"/>
      <c r="AX246" s="57"/>
      <c r="AY246" s="57"/>
      <c r="AZ246" s="57"/>
      <c r="BA246" s="58"/>
      <c r="BB246" s="58"/>
      <c r="BC246" s="58"/>
      <c r="BD246" s="59"/>
      <c r="BE246" s="59"/>
      <c r="BF246" s="59"/>
      <c r="BG246" s="59"/>
      <c r="BH246" s="59">
        <v>1</v>
      </c>
      <c r="BI246" s="59"/>
      <c r="BJ246" s="36">
        <v>2</v>
      </c>
      <c r="BK246" s="298">
        <v>2</v>
      </c>
      <c r="BL246" s="33"/>
      <c r="BM246" s="60"/>
      <c r="BN246" s="60"/>
      <c r="BO246" s="60"/>
      <c r="BP246" s="60"/>
      <c r="BQ246" s="60"/>
      <c r="BR246" s="61"/>
      <c r="BS246" s="61"/>
      <c r="BT246" s="61"/>
      <c r="BU246" s="61"/>
      <c r="BV246" s="61"/>
      <c r="BW246" s="61"/>
      <c r="BX246" s="60"/>
      <c r="CB246" s="62"/>
      <c r="CC246" s="62"/>
      <c r="CD246" s="63"/>
      <c r="CF246" s="63"/>
      <c r="CH246" s="63"/>
      <c r="CJ246" s="63"/>
      <c r="CL246" s="63"/>
      <c r="CQ246" s="33"/>
    </row>
    <row r="247" spans="3:95" x14ac:dyDescent="0.25">
      <c r="C247" s="1" t="s">
        <v>352</v>
      </c>
      <c r="D247" s="35">
        <v>42934.991041666668</v>
      </c>
      <c r="E247" s="1">
        <v>142</v>
      </c>
      <c r="F247" t="s">
        <v>345</v>
      </c>
      <c r="G247">
        <v>78.252600000000001</v>
      </c>
      <c r="H247">
        <v>30.00545</v>
      </c>
      <c r="I247">
        <v>316.33999999999997</v>
      </c>
      <c r="J247" s="37">
        <v>-1.488488</v>
      </c>
      <c r="K247" s="38">
        <v>314.92667599999999</v>
      </c>
      <c r="L247" s="39">
        <v>3.3419999999999998E-2</v>
      </c>
      <c r="M247" s="40">
        <v>34.888207000000001</v>
      </c>
      <c r="N247" s="41">
        <v>0.1</v>
      </c>
      <c r="O247" s="36">
        <v>1</v>
      </c>
      <c r="P247" s="154">
        <v>1</v>
      </c>
      <c r="Q247" s="353">
        <f t="shared" si="8"/>
        <v>4</v>
      </c>
      <c r="R247" s="63">
        <f t="shared" si="9"/>
        <v>36</v>
      </c>
      <c r="S247" s="42"/>
      <c r="T247" s="43">
        <v>1</v>
      </c>
      <c r="U247" s="43"/>
      <c r="V247" s="43"/>
      <c r="W247" s="43"/>
      <c r="X247" s="43"/>
      <c r="Y247" s="43"/>
      <c r="Z247" s="44"/>
      <c r="AA247" s="44"/>
      <c r="AB247" s="45"/>
      <c r="AC247" s="46"/>
      <c r="AD247" s="47"/>
      <c r="AE247" s="48"/>
      <c r="AF247" s="49"/>
      <c r="AG247" s="50"/>
      <c r="AH247" s="51"/>
      <c r="AI247" s="51"/>
      <c r="AJ247" s="51"/>
      <c r="AK247" s="52"/>
      <c r="AL247" s="52"/>
      <c r="AM247" s="52"/>
      <c r="AN247" s="53"/>
      <c r="AO247" s="54"/>
      <c r="AP247" s="54"/>
      <c r="AQ247" s="55"/>
      <c r="AR247" s="55">
        <v>1</v>
      </c>
      <c r="AS247" s="55"/>
      <c r="AT247" s="55"/>
      <c r="AU247" s="56"/>
      <c r="AV247" s="56"/>
      <c r="AW247" s="57"/>
      <c r="AX247" s="57"/>
      <c r="AY247" s="57"/>
      <c r="AZ247" s="57"/>
      <c r="BA247" s="58"/>
      <c r="BB247" s="58">
        <v>1</v>
      </c>
      <c r="BC247" s="58"/>
      <c r="BD247" s="59"/>
      <c r="BE247" s="59"/>
      <c r="BF247" s="59"/>
      <c r="BG247" s="59"/>
      <c r="BH247" s="59"/>
      <c r="BI247" s="59"/>
      <c r="BJ247" s="36">
        <v>2</v>
      </c>
      <c r="BK247" s="298">
        <v>4</v>
      </c>
      <c r="BL247" s="33"/>
      <c r="BM247" s="60"/>
      <c r="BN247" s="60"/>
      <c r="BO247" s="60"/>
      <c r="BP247" s="60"/>
      <c r="BQ247" s="60"/>
      <c r="BR247" s="61"/>
      <c r="BS247" s="61"/>
      <c r="BT247" s="61"/>
      <c r="BU247" s="61"/>
      <c r="BV247" s="61"/>
      <c r="BW247" s="61"/>
      <c r="BX247" s="60"/>
      <c r="CB247" s="62"/>
      <c r="CC247" s="62"/>
      <c r="CD247" s="63"/>
      <c r="CF247" s="63"/>
      <c r="CH247" s="63"/>
      <c r="CJ247" s="63"/>
      <c r="CL247" s="63"/>
      <c r="CQ247" s="33"/>
    </row>
    <row r="248" spans="3:95" x14ac:dyDescent="0.25">
      <c r="C248" s="1" t="s">
        <v>353</v>
      </c>
      <c r="D248" s="35">
        <v>42934.992430555554</v>
      </c>
      <c r="E248" s="1">
        <v>142</v>
      </c>
      <c r="F248" t="s">
        <v>345</v>
      </c>
      <c r="G248">
        <v>78.252619999999993</v>
      </c>
      <c r="H248">
        <v>30.005939999999999</v>
      </c>
      <c r="I248">
        <v>316.37</v>
      </c>
      <c r="J248" s="37">
        <v>-1.488488</v>
      </c>
      <c r="K248" s="38">
        <v>314.92667599999999</v>
      </c>
      <c r="L248" s="39">
        <v>3.3419999999999998E-2</v>
      </c>
      <c r="M248" s="40">
        <v>34.888207000000001</v>
      </c>
      <c r="N248" s="41">
        <v>0.1</v>
      </c>
      <c r="O248" s="36">
        <v>1</v>
      </c>
      <c r="P248" s="154">
        <v>1</v>
      </c>
      <c r="Q248" s="353">
        <f t="shared" si="8"/>
        <v>4</v>
      </c>
      <c r="R248" s="63">
        <f t="shared" si="9"/>
        <v>36</v>
      </c>
      <c r="S248" s="42"/>
      <c r="T248" s="43"/>
      <c r="U248" s="43"/>
      <c r="V248" s="43"/>
      <c r="W248" s="43"/>
      <c r="X248" s="43"/>
      <c r="Y248" s="43"/>
      <c r="Z248" s="44"/>
      <c r="AA248" s="44"/>
      <c r="AB248" s="45"/>
      <c r="AC248" s="46"/>
      <c r="AD248" s="47"/>
      <c r="AE248" s="48"/>
      <c r="AF248" s="49"/>
      <c r="AG248" s="50"/>
      <c r="AH248" s="51">
        <v>1</v>
      </c>
      <c r="AI248" s="51"/>
      <c r="AJ248" s="51"/>
      <c r="AK248" s="52"/>
      <c r="AL248" s="52">
        <v>2</v>
      </c>
      <c r="AM248" s="52"/>
      <c r="AN248" s="53"/>
      <c r="AO248" s="54"/>
      <c r="AP248" s="54"/>
      <c r="AQ248" s="55"/>
      <c r="AR248" s="55">
        <v>1</v>
      </c>
      <c r="AS248" s="55"/>
      <c r="AT248" s="55"/>
      <c r="AU248" s="56"/>
      <c r="AV248" s="56"/>
      <c r="AW248" s="57"/>
      <c r="AX248" s="57"/>
      <c r="AY248" s="57"/>
      <c r="AZ248" s="57"/>
      <c r="BA248" s="58"/>
      <c r="BB248" s="58"/>
      <c r="BC248" s="58"/>
      <c r="BD248" s="59"/>
      <c r="BE248" s="59"/>
      <c r="BF248" s="59"/>
      <c r="BG248" s="59"/>
      <c r="BH248" s="59"/>
      <c r="BI248" s="59"/>
      <c r="BJ248" s="36">
        <v>1</v>
      </c>
      <c r="BK248" s="298">
        <v>4</v>
      </c>
      <c r="BL248" s="33"/>
      <c r="BM248" s="60"/>
      <c r="BN248" s="60"/>
      <c r="BO248" s="60"/>
      <c r="BP248" s="60"/>
      <c r="BQ248" s="60"/>
      <c r="BR248" s="61"/>
      <c r="BS248" s="61"/>
      <c r="BT248" s="61"/>
      <c r="BU248" s="61"/>
      <c r="BV248" s="61"/>
      <c r="BW248" s="61"/>
      <c r="BX248" s="60"/>
      <c r="CB248" s="62"/>
      <c r="CC248" s="62"/>
      <c r="CD248" s="63"/>
      <c r="CF248" s="63"/>
      <c r="CH248" s="63"/>
      <c r="CJ248" s="63"/>
      <c r="CL248" s="63"/>
      <c r="CQ248" s="33"/>
    </row>
    <row r="249" spans="3:95" x14ac:dyDescent="0.25">
      <c r="C249" s="1" t="s">
        <v>354</v>
      </c>
      <c r="D249" s="35">
        <v>42934.994606481479</v>
      </c>
      <c r="E249" s="1">
        <v>142</v>
      </c>
      <c r="F249" t="s">
        <v>345</v>
      </c>
      <c r="G249">
        <v>78.252619999999993</v>
      </c>
      <c r="H249">
        <v>30.00611</v>
      </c>
      <c r="I249">
        <v>316.33999999999997</v>
      </c>
      <c r="J249" s="37">
        <v>-1.488488</v>
      </c>
      <c r="K249" s="38">
        <v>314.92667599999999</v>
      </c>
      <c r="L249" s="39">
        <v>3.3419999999999998E-2</v>
      </c>
      <c r="M249" s="40">
        <v>34.888207000000001</v>
      </c>
      <c r="N249" s="41">
        <v>0.1</v>
      </c>
      <c r="O249" s="36">
        <v>1</v>
      </c>
      <c r="P249" s="154">
        <v>1</v>
      </c>
      <c r="Q249" s="353">
        <f t="shared" si="8"/>
        <v>3</v>
      </c>
      <c r="R249" s="63">
        <f t="shared" si="9"/>
        <v>21.6</v>
      </c>
      <c r="S249" s="42"/>
      <c r="T249" s="43"/>
      <c r="U249" s="43"/>
      <c r="V249" s="43"/>
      <c r="W249" s="43"/>
      <c r="X249" s="43"/>
      <c r="Y249" s="43"/>
      <c r="Z249" s="44"/>
      <c r="AA249" s="44"/>
      <c r="AB249" s="45"/>
      <c r="AC249" s="46"/>
      <c r="AD249" s="47"/>
      <c r="AE249" s="48"/>
      <c r="AF249" s="49"/>
      <c r="AG249" s="50"/>
      <c r="AH249" s="51"/>
      <c r="AI249" s="51"/>
      <c r="AJ249" s="51"/>
      <c r="AK249" s="52"/>
      <c r="AL249" s="52"/>
      <c r="AM249" s="52"/>
      <c r="AN249" s="53"/>
      <c r="AO249" s="54"/>
      <c r="AP249" s="54"/>
      <c r="AQ249" s="55"/>
      <c r="AR249" s="55">
        <v>1</v>
      </c>
      <c r="AS249" s="55"/>
      <c r="AT249" s="55"/>
      <c r="AU249" s="56"/>
      <c r="AV249" s="56"/>
      <c r="AW249" s="57"/>
      <c r="AX249" s="57"/>
      <c r="AY249" s="57"/>
      <c r="AZ249" s="57"/>
      <c r="BA249" s="58"/>
      <c r="BB249" s="58">
        <v>1</v>
      </c>
      <c r="BC249" s="58"/>
      <c r="BD249" s="59"/>
      <c r="BE249" s="59"/>
      <c r="BF249" s="59"/>
      <c r="BG249" s="59"/>
      <c r="BH249" s="59"/>
      <c r="BI249" s="59"/>
      <c r="BJ249" s="36">
        <v>1</v>
      </c>
      <c r="BK249" s="298">
        <v>3</v>
      </c>
      <c r="BL249" s="33"/>
      <c r="BM249" s="60"/>
      <c r="BN249" s="60"/>
      <c r="BO249" s="60"/>
      <c r="BP249" s="60"/>
      <c r="BQ249" s="60"/>
      <c r="BR249" s="61"/>
      <c r="BS249" s="61"/>
      <c r="BT249" s="61"/>
      <c r="BU249" s="61"/>
      <c r="BV249" s="61"/>
      <c r="BW249" s="61"/>
      <c r="BX249" s="60"/>
      <c r="CB249" s="62"/>
      <c r="CC249" s="62"/>
      <c r="CD249" s="63"/>
      <c r="CF249" s="63"/>
      <c r="CH249" s="63"/>
      <c r="CJ249" s="63"/>
      <c r="CL249" s="63"/>
      <c r="CQ249" s="33"/>
    </row>
    <row r="250" spans="3:95" x14ac:dyDescent="0.25">
      <c r="C250" s="1" t="s">
        <v>355</v>
      </c>
      <c r="D250" s="35">
        <v>42934.996608796297</v>
      </c>
      <c r="E250" s="1">
        <v>142</v>
      </c>
      <c r="F250" t="s">
        <v>345</v>
      </c>
      <c r="G250">
        <v>78.252610000000004</v>
      </c>
      <c r="H250">
        <v>30.006340000000002</v>
      </c>
      <c r="I250">
        <v>316.27999999999997</v>
      </c>
      <c r="J250" s="37">
        <v>-1.488488</v>
      </c>
      <c r="K250" s="38">
        <v>314.92667599999999</v>
      </c>
      <c r="L250" s="39">
        <v>3.3419999999999998E-2</v>
      </c>
      <c r="M250" s="40">
        <v>34.888207000000001</v>
      </c>
      <c r="N250" s="41">
        <v>0.1</v>
      </c>
      <c r="O250" s="36">
        <v>1</v>
      </c>
      <c r="P250" s="154">
        <v>1</v>
      </c>
      <c r="Q250" s="353">
        <f t="shared" si="8"/>
        <v>3</v>
      </c>
      <c r="R250" s="63">
        <f t="shared" si="9"/>
        <v>21.6</v>
      </c>
      <c r="S250" s="42"/>
      <c r="T250" s="43"/>
      <c r="U250" s="43"/>
      <c r="V250" s="43"/>
      <c r="W250" s="43"/>
      <c r="X250" s="43"/>
      <c r="Y250" s="43"/>
      <c r="Z250" s="44"/>
      <c r="AA250" s="44"/>
      <c r="AB250" s="45"/>
      <c r="AC250" s="46"/>
      <c r="AD250" s="47"/>
      <c r="AE250" s="48"/>
      <c r="AF250" s="49"/>
      <c r="AG250" s="50"/>
      <c r="AH250" s="51">
        <v>1</v>
      </c>
      <c r="AI250" s="51"/>
      <c r="AJ250" s="51"/>
      <c r="AK250" s="52"/>
      <c r="AL250" s="52"/>
      <c r="AM250" s="52"/>
      <c r="AN250" s="53"/>
      <c r="AO250" s="54"/>
      <c r="AP250" s="54"/>
      <c r="AQ250" s="55"/>
      <c r="AR250" s="55"/>
      <c r="AS250" s="55"/>
      <c r="AT250" s="55"/>
      <c r="AU250" s="56"/>
      <c r="AV250" s="56"/>
      <c r="AW250" s="57"/>
      <c r="AX250" s="57"/>
      <c r="AY250" s="57"/>
      <c r="AZ250" s="57"/>
      <c r="BA250" s="58"/>
      <c r="BB250" s="58"/>
      <c r="BC250" s="58"/>
      <c r="BD250" s="59">
        <v>1</v>
      </c>
      <c r="BE250" s="59"/>
      <c r="BF250" s="59"/>
      <c r="BG250" s="59"/>
      <c r="BH250" s="59">
        <v>1</v>
      </c>
      <c r="BI250" s="59"/>
      <c r="BK250" s="298">
        <v>2</v>
      </c>
      <c r="BL250" s="33"/>
      <c r="BM250" s="60"/>
      <c r="BN250" s="60"/>
      <c r="BO250" s="60"/>
      <c r="BP250" s="60"/>
      <c r="BQ250" s="60"/>
      <c r="BR250" s="61"/>
      <c r="BS250" s="61"/>
      <c r="BT250" s="61"/>
      <c r="BU250" s="61"/>
      <c r="BV250" s="61"/>
      <c r="BW250" s="61"/>
      <c r="BX250" s="60"/>
      <c r="CB250" s="62"/>
      <c r="CC250" s="62"/>
      <c r="CD250" s="63"/>
      <c r="CF250" s="63"/>
      <c r="CH250" s="63"/>
      <c r="CJ250" s="63"/>
      <c r="CL250" s="63"/>
      <c r="CQ250" s="33"/>
    </row>
    <row r="251" spans="3:95" x14ac:dyDescent="0.25">
      <c r="C251" s="1" t="s">
        <v>356</v>
      </c>
      <c r="D251" s="35">
        <v>42934.997476851851</v>
      </c>
      <c r="E251" s="1">
        <v>142</v>
      </c>
      <c r="F251" t="s">
        <v>345</v>
      </c>
      <c r="G251">
        <v>78.252600000000001</v>
      </c>
      <c r="H251">
        <v>30.006540000000001</v>
      </c>
      <c r="I251">
        <v>316.27</v>
      </c>
      <c r="J251" s="37">
        <v>-1.488488</v>
      </c>
      <c r="K251" s="38">
        <v>314.92667599999999</v>
      </c>
      <c r="L251" s="39">
        <v>3.3419999999999998E-2</v>
      </c>
      <c r="M251" s="40">
        <v>34.888207000000001</v>
      </c>
      <c r="N251" s="41">
        <v>0.1</v>
      </c>
      <c r="O251" s="36">
        <v>1</v>
      </c>
      <c r="P251" s="154">
        <v>1</v>
      </c>
      <c r="Q251" s="353">
        <f t="shared" si="8"/>
        <v>2</v>
      </c>
      <c r="R251" s="63">
        <f t="shared" si="9"/>
        <v>21.6</v>
      </c>
      <c r="S251" s="42"/>
      <c r="T251" s="43"/>
      <c r="U251" s="43"/>
      <c r="V251" s="43"/>
      <c r="W251" s="43"/>
      <c r="X251" s="43"/>
      <c r="Y251" s="43"/>
      <c r="Z251" s="44"/>
      <c r="AA251" s="44"/>
      <c r="AB251" s="45"/>
      <c r="AC251" s="46"/>
      <c r="AD251" s="47"/>
      <c r="AE251" s="48"/>
      <c r="AF251" s="49"/>
      <c r="AG251" s="50"/>
      <c r="AH251" s="51"/>
      <c r="AI251" s="51"/>
      <c r="AJ251" s="51"/>
      <c r="AK251" s="52"/>
      <c r="AL251" s="52"/>
      <c r="AM251" s="52"/>
      <c r="AN251" s="53"/>
      <c r="AO251" s="54"/>
      <c r="AP251" s="54"/>
      <c r="AQ251" s="55"/>
      <c r="AR251" s="55"/>
      <c r="AS251" s="55"/>
      <c r="AT251" s="55"/>
      <c r="AU251" s="56"/>
      <c r="AV251" s="56"/>
      <c r="AW251" s="57"/>
      <c r="AX251" s="57"/>
      <c r="AY251" s="57"/>
      <c r="AZ251" s="57"/>
      <c r="BA251" s="58"/>
      <c r="BB251" s="58"/>
      <c r="BC251" s="58"/>
      <c r="BD251" s="59"/>
      <c r="BE251" s="59">
        <v>1</v>
      </c>
      <c r="BF251" s="59"/>
      <c r="BG251" s="59"/>
      <c r="BH251" s="59"/>
      <c r="BI251" s="59"/>
      <c r="BJ251">
        <v>2</v>
      </c>
      <c r="BK251" s="298">
        <v>2</v>
      </c>
      <c r="BL251" s="33"/>
      <c r="BM251" s="60"/>
      <c r="BN251" s="60"/>
      <c r="BO251" s="60"/>
      <c r="BP251" s="60"/>
      <c r="BQ251" s="60"/>
      <c r="BR251" s="61"/>
      <c r="BS251" s="61"/>
      <c r="BT251" s="61"/>
      <c r="BU251" s="61"/>
      <c r="BV251" s="61"/>
      <c r="BW251" s="61"/>
      <c r="BX251" s="60"/>
      <c r="CB251" s="62"/>
      <c r="CC251" s="62"/>
      <c r="CD251" s="63"/>
      <c r="CF251" s="63"/>
      <c r="CH251" s="63"/>
      <c r="CJ251" s="63"/>
      <c r="CL251" s="63"/>
      <c r="CQ251" s="33"/>
    </row>
    <row r="252" spans="3:95" x14ac:dyDescent="0.25">
      <c r="C252" s="1" t="s">
        <v>357</v>
      </c>
      <c r="D252" s="35">
        <v>42934.998263888891</v>
      </c>
      <c r="E252" s="1">
        <v>142</v>
      </c>
      <c r="F252" t="s">
        <v>345</v>
      </c>
      <c r="G252">
        <v>78.252610000000004</v>
      </c>
      <c r="H252">
        <v>30.006689999999999</v>
      </c>
      <c r="I252">
        <v>316.33999999999997</v>
      </c>
      <c r="J252" s="37">
        <v>-1.488488</v>
      </c>
      <c r="K252" s="38">
        <v>314.92667599999999</v>
      </c>
      <c r="L252" s="39">
        <v>3.3419999999999998E-2</v>
      </c>
      <c r="M252" s="40">
        <v>34.888207000000001</v>
      </c>
      <c r="N252" s="41">
        <v>0.1</v>
      </c>
      <c r="O252" s="36">
        <v>1</v>
      </c>
      <c r="P252" s="154">
        <v>1</v>
      </c>
      <c r="Q252" s="353">
        <f t="shared" si="8"/>
        <v>3</v>
      </c>
      <c r="R252" s="63">
        <f t="shared" si="9"/>
        <v>36</v>
      </c>
      <c r="S252" s="42"/>
      <c r="T252" s="43"/>
      <c r="U252" s="43"/>
      <c r="V252" s="43"/>
      <c r="W252" s="43"/>
      <c r="X252" s="43"/>
      <c r="Y252" s="43"/>
      <c r="Z252" s="44"/>
      <c r="AA252" s="44"/>
      <c r="AB252" s="45"/>
      <c r="AC252" s="46"/>
      <c r="AD252" s="47"/>
      <c r="AE252" s="48"/>
      <c r="AF252" s="49"/>
      <c r="AG252" s="50"/>
      <c r="AH252" s="51">
        <v>2</v>
      </c>
      <c r="AI252" s="51"/>
      <c r="AJ252" s="51"/>
      <c r="AK252" s="52"/>
      <c r="AL252" s="52"/>
      <c r="AM252" s="52"/>
      <c r="AN252" s="53"/>
      <c r="AO252" s="54"/>
      <c r="AP252" s="54"/>
      <c r="AQ252" s="55"/>
      <c r="AR252" s="55"/>
      <c r="AS252" s="55"/>
      <c r="AT252" s="55"/>
      <c r="AU252" s="56"/>
      <c r="AV252" s="56"/>
      <c r="AW252" s="57"/>
      <c r="AX252" s="57"/>
      <c r="AY252" s="57"/>
      <c r="AZ252" s="57"/>
      <c r="BA252" s="58"/>
      <c r="BB252" s="58"/>
      <c r="BC252" s="58"/>
      <c r="BD252" s="59"/>
      <c r="BE252" s="59"/>
      <c r="BF252" s="59"/>
      <c r="BG252" s="59"/>
      <c r="BH252" s="59">
        <v>1</v>
      </c>
      <c r="BI252" s="59"/>
      <c r="BJ252">
        <v>2</v>
      </c>
      <c r="BK252" s="298">
        <v>3</v>
      </c>
      <c r="BL252" s="33"/>
      <c r="BM252" s="60"/>
      <c r="BN252" s="60"/>
      <c r="BO252" s="60"/>
      <c r="BP252" s="60"/>
      <c r="BQ252" s="60"/>
      <c r="BR252" s="61"/>
      <c r="BS252" s="61"/>
      <c r="BT252" s="61"/>
      <c r="BU252" s="61"/>
      <c r="BV252" s="61"/>
      <c r="BW252" s="61"/>
      <c r="BX252" s="60"/>
      <c r="CB252" s="62"/>
      <c r="CC252" s="62"/>
      <c r="CD252" s="63"/>
      <c r="CF252" s="63"/>
      <c r="CH252" s="63"/>
      <c r="CJ252" s="63"/>
      <c r="CL252" s="63"/>
      <c r="CQ252" s="33"/>
    </row>
    <row r="253" spans="3:95" x14ac:dyDescent="0.25">
      <c r="C253" s="1" t="s">
        <v>358</v>
      </c>
      <c r="D253" s="35">
        <v>42934.999062499999</v>
      </c>
      <c r="E253" s="1">
        <v>142</v>
      </c>
      <c r="F253" t="s">
        <v>345</v>
      </c>
      <c r="G253">
        <v>78.252600000000001</v>
      </c>
      <c r="H253">
        <v>30.006830000000001</v>
      </c>
      <c r="I253">
        <v>316.43</v>
      </c>
      <c r="J253" s="37">
        <v>-1.488488</v>
      </c>
      <c r="K253" s="38">
        <v>314.92667599999999</v>
      </c>
      <c r="L253" s="39">
        <v>3.3419999999999998E-2</v>
      </c>
      <c r="M253" s="40">
        <v>34.888207000000001</v>
      </c>
      <c r="N253" s="41">
        <v>0.1</v>
      </c>
      <c r="O253" s="36">
        <v>1</v>
      </c>
      <c r="P253" s="154">
        <v>1</v>
      </c>
      <c r="Q253" s="353">
        <f t="shared" si="8"/>
        <v>2</v>
      </c>
      <c r="R253" s="63">
        <f t="shared" si="9"/>
        <v>21.6</v>
      </c>
      <c r="S253" s="42"/>
      <c r="T253" s="43"/>
      <c r="U253" s="43"/>
      <c r="V253" s="43"/>
      <c r="W253" s="43"/>
      <c r="X253" s="43"/>
      <c r="Y253" s="43"/>
      <c r="Z253" s="44"/>
      <c r="AA253" s="44"/>
      <c r="AB253" s="45"/>
      <c r="AC253" s="46"/>
      <c r="AD253" s="47"/>
      <c r="AE253" s="48"/>
      <c r="AF253" s="49"/>
      <c r="AG253" s="50"/>
      <c r="AH253" s="51"/>
      <c r="AI253" s="51"/>
      <c r="AJ253" s="51"/>
      <c r="AK253" s="52"/>
      <c r="AL253" s="52"/>
      <c r="AM253" s="52"/>
      <c r="AN253" s="53"/>
      <c r="AO253" s="54"/>
      <c r="AP253" s="54"/>
      <c r="AQ253" s="55">
        <v>1</v>
      </c>
      <c r="AR253" s="55"/>
      <c r="AS253" s="55"/>
      <c r="AT253" s="55"/>
      <c r="AU253" s="56"/>
      <c r="AV253" s="56"/>
      <c r="AW253" s="57"/>
      <c r="AX253" s="57"/>
      <c r="AY253" s="57"/>
      <c r="AZ253" s="57"/>
      <c r="BA253" s="58"/>
      <c r="BB253" s="58"/>
      <c r="BC253" s="58"/>
      <c r="BD253" s="59"/>
      <c r="BE253" s="59"/>
      <c r="BF253" s="59"/>
      <c r="BG253" s="59"/>
      <c r="BH253" s="59"/>
      <c r="BI253" s="59"/>
      <c r="BJ253">
        <v>2</v>
      </c>
      <c r="BK253" s="298">
        <v>2</v>
      </c>
      <c r="BL253" s="33"/>
      <c r="BM253" s="60"/>
      <c r="BN253" s="60"/>
      <c r="BO253" s="60"/>
      <c r="BP253" s="60"/>
      <c r="BQ253" s="60"/>
      <c r="BR253" s="61"/>
      <c r="BS253" s="61"/>
      <c r="BT253" s="61"/>
      <c r="BU253" s="61"/>
      <c r="BV253" s="61"/>
      <c r="BW253" s="61"/>
      <c r="BX253" s="60"/>
      <c r="CB253" s="62"/>
      <c r="CC253" s="62"/>
      <c r="CD253" s="63"/>
      <c r="CF253" s="63"/>
      <c r="CH253" s="63"/>
      <c r="CJ253" s="63"/>
      <c r="CL253" s="63"/>
      <c r="CQ253" s="33"/>
    </row>
    <row r="254" spans="3:95" x14ac:dyDescent="0.25">
      <c r="C254" s="1" t="s">
        <v>359</v>
      </c>
      <c r="D254" s="35">
        <v>42934.999942129631</v>
      </c>
      <c r="E254" s="1">
        <v>142</v>
      </c>
      <c r="F254" t="s">
        <v>345</v>
      </c>
      <c r="G254">
        <v>78.252619999999993</v>
      </c>
      <c r="H254">
        <v>30.007110000000001</v>
      </c>
      <c r="I254">
        <v>316.47000000000003</v>
      </c>
      <c r="J254" s="37">
        <v>-1.488488</v>
      </c>
      <c r="K254" s="38">
        <v>314.92667599999999</v>
      </c>
      <c r="L254" s="39">
        <v>3.3419999999999998E-2</v>
      </c>
      <c r="M254" s="40">
        <v>34.888207000000001</v>
      </c>
      <c r="N254" s="41">
        <v>0.1</v>
      </c>
      <c r="O254" s="36">
        <v>1</v>
      </c>
      <c r="P254" s="154">
        <v>1</v>
      </c>
      <c r="Q254" s="353">
        <f t="shared" si="8"/>
        <v>6</v>
      </c>
      <c r="R254" s="63">
        <f t="shared" si="9"/>
        <v>57.6</v>
      </c>
      <c r="S254" s="42"/>
      <c r="T254" s="43"/>
      <c r="U254" s="43"/>
      <c r="V254" s="43"/>
      <c r="W254" s="43"/>
      <c r="X254" s="43">
        <v>1</v>
      </c>
      <c r="Y254" s="43"/>
      <c r="Z254" s="44"/>
      <c r="AA254" s="44"/>
      <c r="AB254" s="45"/>
      <c r="AC254" s="46"/>
      <c r="AD254" s="47"/>
      <c r="AE254" s="48"/>
      <c r="AF254" s="49"/>
      <c r="AG254" s="50"/>
      <c r="AH254" s="51"/>
      <c r="AI254" s="51"/>
      <c r="AJ254" s="51"/>
      <c r="AK254" s="52">
        <v>1</v>
      </c>
      <c r="AL254" s="52"/>
      <c r="AM254" s="52"/>
      <c r="AN254" s="53"/>
      <c r="AO254" s="54"/>
      <c r="AP254" s="54"/>
      <c r="AQ254" s="55">
        <v>1</v>
      </c>
      <c r="AR254" s="55">
        <v>1</v>
      </c>
      <c r="AS254" s="55"/>
      <c r="AT254" s="55"/>
      <c r="AU254" s="56"/>
      <c r="AV254" s="56"/>
      <c r="AW254" s="57"/>
      <c r="AX254" s="57"/>
      <c r="AY254" s="57"/>
      <c r="AZ254" s="57"/>
      <c r="BA254" s="58"/>
      <c r="BB254" s="58"/>
      <c r="BC254" s="58"/>
      <c r="BD254" s="59"/>
      <c r="BE254" s="59"/>
      <c r="BF254" s="59"/>
      <c r="BG254" s="59"/>
      <c r="BH254" s="59">
        <v>2</v>
      </c>
      <c r="BI254" s="59"/>
      <c r="BJ254">
        <v>2</v>
      </c>
      <c r="BK254" s="298">
        <v>5</v>
      </c>
      <c r="BL254" s="33"/>
      <c r="BM254" s="60"/>
      <c r="BN254" s="60"/>
      <c r="BO254" s="60"/>
      <c r="BP254" s="60"/>
      <c r="BQ254" s="60"/>
      <c r="BR254" s="61"/>
      <c r="BS254" s="61"/>
      <c r="BT254" s="61"/>
      <c r="BU254" s="61"/>
      <c r="BV254" s="61"/>
      <c r="BW254" s="61"/>
      <c r="BX254" s="60"/>
      <c r="CB254" s="62"/>
      <c r="CC254" s="62"/>
      <c r="CD254" s="63"/>
      <c r="CF254" s="63"/>
      <c r="CH254" s="63"/>
      <c r="CJ254" s="63"/>
      <c r="CL254" s="63"/>
      <c r="CQ254" s="33"/>
    </row>
    <row r="255" spans="3:95" x14ac:dyDescent="0.25">
      <c r="C255" s="1" t="s">
        <v>360</v>
      </c>
      <c r="D255" s="35">
        <v>42935.000949074078</v>
      </c>
      <c r="E255" s="1">
        <v>142</v>
      </c>
      <c r="F255" t="s">
        <v>345</v>
      </c>
      <c r="G255">
        <v>78.252600000000001</v>
      </c>
      <c r="H255">
        <v>30.007280000000002</v>
      </c>
      <c r="I255">
        <v>316.38</v>
      </c>
      <c r="J255" s="37">
        <v>-1.488488</v>
      </c>
      <c r="K255" s="38">
        <v>314.92667599999999</v>
      </c>
      <c r="L255" s="39">
        <v>3.3419999999999998E-2</v>
      </c>
      <c r="M255" s="40">
        <v>34.888207000000001</v>
      </c>
      <c r="N255" s="41">
        <v>0.1</v>
      </c>
      <c r="O255" s="36">
        <v>1</v>
      </c>
      <c r="P255" s="154">
        <v>1</v>
      </c>
      <c r="Q255" s="353">
        <f t="shared" si="8"/>
        <v>4</v>
      </c>
      <c r="R255" s="63">
        <f t="shared" si="9"/>
        <v>43.2</v>
      </c>
      <c r="S255" s="42"/>
      <c r="T255" s="43"/>
      <c r="U255" s="43"/>
      <c r="V255" s="43"/>
      <c r="W255" s="43"/>
      <c r="X255" s="43"/>
      <c r="Y255" s="43"/>
      <c r="Z255" s="44"/>
      <c r="AA255" s="44"/>
      <c r="AB255" s="45"/>
      <c r="AC255" s="46"/>
      <c r="AD255" s="47"/>
      <c r="AE255" s="48"/>
      <c r="AF255" s="49"/>
      <c r="AG255" s="50"/>
      <c r="AH255" s="51">
        <v>1</v>
      </c>
      <c r="AI255" s="51"/>
      <c r="AJ255" s="51"/>
      <c r="AK255" s="52"/>
      <c r="AL255" s="52"/>
      <c r="AM255" s="52"/>
      <c r="AN255" s="53"/>
      <c r="AO255" s="54"/>
      <c r="AP255" s="54"/>
      <c r="AQ255" s="55"/>
      <c r="AR255" s="55"/>
      <c r="AS255" s="55"/>
      <c r="AT255" s="55"/>
      <c r="AU255" s="56"/>
      <c r="AV255" s="56"/>
      <c r="AW255" s="57"/>
      <c r="AX255" s="57"/>
      <c r="AY255" s="57"/>
      <c r="AZ255" s="57"/>
      <c r="BA255" s="58">
        <v>1</v>
      </c>
      <c r="BB255" s="58"/>
      <c r="BC255" s="58"/>
      <c r="BD255" s="59"/>
      <c r="BE255" s="59"/>
      <c r="BF255" s="59"/>
      <c r="BG255" s="59"/>
      <c r="BH255" s="59">
        <v>1</v>
      </c>
      <c r="BI255" s="59"/>
      <c r="BJ255">
        <v>3</v>
      </c>
      <c r="BK255" s="298">
        <v>4</v>
      </c>
      <c r="BL255" s="33"/>
      <c r="BM255" s="60"/>
      <c r="BN255" s="60"/>
      <c r="BO255" s="60"/>
      <c r="BP255" s="60"/>
      <c r="BQ255" s="60"/>
      <c r="BR255" s="61"/>
      <c r="BS255" s="61"/>
      <c r="BT255" s="61"/>
      <c r="BU255" s="61"/>
      <c r="BV255" s="61"/>
      <c r="BW255" s="61"/>
      <c r="BX255" s="60"/>
      <c r="CB255" s="62"/>
      <c r="CC255" s="62"/>
      <c r="CD255" s="63"/>
      <c r="CF255" s="63"/>
      <c r="CH255" s="63"/>
      <c r="CJ255" s="63"/>
      <c r="CL255" s="63"/>
      <c r="CQ255" s="33"/>
    </row>
    <row r="256" spans="3:95" x14ac:dyDescent="0.25">
      <c r="C256" s="1" t="s">
        <v>361</v>
      </c>
      <c r="D256" s="35">
        <v>42935.001944444448</v>
      </c>
      <c r="E256" s="1">
        <v>142</v>
      </c>
      <c r="F256" t="s">
        <v>345</v>
      </c>
      <c r="G256">
        <v>78.252600000000001</v>
      </c>
      <c r="H256">
        <v>30.007490000000001</v>
      </c>
      <c r="I256">
        <v>316.36</v>
      </c>
      <c r="J256" s="37">
        <v>-1.488488</v>
      </c>
      <c r="K256" s="38">
        <v>314.92667599999999</v>
      </c>
      <c r="L256" s="39">
        <v>3.3419999999999998E-2</v>
      </c>
      <c r="M256" s="40">
        <v>34.888207000000001</v>
      </c>
      <c r="N256" s="41">
        <v>0.1</v>
      </c>
      <c r="O256" s="36">
        <v>1</v>
      </c>
      <c r="P256" s="154">
        <v>1</v>
      </c>
      <c r="Q256" s="353">
        <f t="shared" si="8"/>
        <v>4</v>
      </c>
      <c r="R256" s="63">
        <f t="shared" si="9"/>
        <v>28.8</v>
      </c>
      <c r="S256" s="42"/>
      <c r="T256" s="43"/>
      <c r="U256" s="43"/>
      <c r="V256" s="43"/>
      <c r="W256" s="43"/>
      <c r="X256" s="43"/>
      <c r="Y256" s="43"/>
      <c r="Z256" s="44"/>
      <c r="AA256" s="44"/>
      <c r="AB256" s="45"/>
      <c r="AC256" s="46"/>
      <c r="AD256" s="47"/>
      <c r="AE256" s="48"/>
      <c r="AF256" s="49"/>
      <c r="AG256" s="50"/>
      <c r="AH256" s="51">
        <v>1</v>
      </c>
      <c r="AI256" s="51"/>
      <c r="AJ256" s="51"/>
      <c r="AK256" s="52"/>
      <c r="AL256" s="52"/>
      <c r="AM256" s="52"/>
      <c r="AN256" s="53"/>
      <c r="AO256" s="54"/>
      <c r="AP256" s="54"/>
      <c r="AQ256" s="55">
        <v>1</v>
      </c>
      <c r="AR256" s="55"/>
      <c r="AS256" s="55"/>
      <c r="AT256" s="55"/>
      <c r="AU256" s="56"/>
      <c r="AV256" s="56"/>
      <c r="AW256" s="57"/>
      <c r="AX256" s="57"/>
      <c r="AY256" s="57"/>
      <c r="AZ256" s="57"/>
      <c r="BA256" s="58"/>
      <c r="BB256" s="58"/>
      <c r="BC256" s="58"/>
      <c r="BD256" s="59">
        <v>1</v>
      </c>
      <c r="BE256" s="59"/>
      <c r="BF256" s="59"/>
      <c r="BG256" s="59"/>
      <c r="BH256" s="59">
        <v>1</v>
      </c>
      <c r="BI256" s="59"/>
      <c r="BK256" s="298">
        <v>3</v>
      </c>
      <c r="BL256" s="33"/>
      <c r="BM256" s="60"/>
      <c r="BN256" s="60"/>
      <c r="BO256" s="60"/>
      <c r="BP256" s="60"/>
      <c r="BQ256" s="60"/>
      <c r="BR256" s="61"/>
      <c r="BS256" s="61"/>
      <c r="BT256" s="61"/>
      <c r="BU256" s="61"/>
      <c r="BV256" s="61"/>
      <c r="BW256" s="61"/>
      <c r="BX256" s="60"/>
      <c r="CB256" s="62"/>
      <c r="CC256" s="62"/>
      <c r="CD256" s="63"/>
      <c r="CF256" s="63"/>
      <c r="CH256" s="63"/>
      <c r="CJ256" s="63"/>
      <c r="CL256" s="63"/>
      <c r="CQ256" s="33"/>
    </row>
    <row r="257" spans="3:95" x14ac:dyDescent="0.25">
      <c r="C257" s="1" t="s">
        <v>362</v>
      </c>
      <c r="D257" s="35">
        <v>42935.002905092595</v>
      </c>
      <c r="E257" s="1">
        <v>142</v>
      </c>
      <c r="F257" t="s">
        <v>345</v>
      </c>
      <c r="G257">
        <v>78.252610000000004</v>
      </c>
      <c r="H257">
        <v>30.0077</v>
      </c>
      <c r="I257">
        <v>316.33</v>
      </c>
      <c r="J257" s="37">
        <v>-1.488488</v>
      </c>
      <c r="K257" s="38">
        <v>314.92667599999999</v>
      </c>
      <c r="L257" s="39">
        <v>3.3419999999999998E-2</v>
      </c>
      <c r="M257" s="40">
        <v>34.888207000000001</v>
      </c>
      <c r="N257" s="41">
        <v>0.1</v>
      </c>
      <c r="O257" s="36">
        <v>1</v>
      </c>
      <c r="P257" s="154">
        <v>1</v>
      </c>
      <c r="Q257" s="353">
        <f t="shared" si="8"/>
        <v>4</v>
      </c>
      <c r="R257" s="63">
        <f t="shared" si="9"/>
        <v>57.6</v>
      </c>
      <c r="S257" s="42"/>
      <c r="T257" s="43"/>
      <c r="U257" s="43"/>
      <c r="V257" s="43"/>
      <c r="W257" s="43"/>
      <c r="X257" s="43"/>
      <c r="Y257" s="43"/>
      <c r="Z257" s="44"/>
      <c r="AA257" s="44"/>
      <c r="AB257" s="45"/>
      <c r="AC257" s="46"/>
      <c r="AD257" s="47"/>
      <c r="AE257" s="48"/>
      <c r="AF257" s="49"/>
      <c r="AG257" s="50"/>
      <c r="AH257" s="51">
        <v>2</v>
      </c>
      <c r="AI257" s="51"/>
      <c r="AJ257" s="51"/>
      <c r="AK257" s="52"/>
      <c r="AL257" s="52"/>
      <c r="AM257" s="52"/>
      <c r="AN257" s="53"/>
      <c r="AO257" s="54"/>
      <c r="AP257" s="54"/>
      <c r="AQ257" s="55"/>
      <c r="AR257" s="55"/>
      <c r="AS257" s="55"/>
      <c r="AT257" s="55"/>
      <c r="AU257" s="56"/>
      <c r="AV257" s="56"/>
      <c r="AW257" s="57"/>
      <c r="AX257" s="57"/>
      <c r="AY257" s="57"/>
      <c r="AZ257" s="57"/>
      <c r="BA257" s="58"/>
      <c r="BB257" s="58"/>
      <c r="BC257" s="58"/>
      <c r="BD257" s="59">
        <v>2</v>
      </c>
      <c r="BE257" s="59"/>
      <c r="BF257" s="59"/>
      <c r="BG257" s="59"/>
      <c r="BH257" s="59">
        <v>1</v>
      </c>
      <c r="BI257" s="59"/>
      <c r="BJ257">
        <v>3</v>
      </c>
      <c r="BK257" s="298">
        <v>3</v>
      </c>
      <c r="BL257" s="33"/>
      <c r="BM257" s="60"/>
      <c r="BN257" s="60"/>
      <c r="BO257" s="60"/>
      <c r="BP257" s="60"/>
      <c r="BQ257" s="60"/>
      <c r="BR257" s="61"/>
      <c r="BS257" s="61"/>
      <c r="BT257" s="61"/>
      <c r="BU257" s="61"/>
      <c r="BV257" s="61"/>
      <c r="BW257" s="61"/>
      <c r="BX257" s="60"/>
      <c r="CB257" s="62"/>
      <c r="CC257" s="62"/>
      <c r="CD257" s="63"/>
      <c r="CF257" s="63"/>
      <c r="CH257" s="63"/>
      <c r="CJ257" s="63"/>
      <c r="CL257" s="63"/>
      <c r="CQ257" s="33"/>
    </row>
    <row r="258" spans="3:95" x14ac:dyDescent="0.25">
      <c r="C258" s="1" t="s">
        <v>363</v>
      </c>
      <c r="D258" s="35">
        <v>42935.004502314812</v>
      </c>
      <c r="E258" s="1">
        <v>142</v>
      </c>
      <c r="F258" t="s">
        <v>345</v>
      </c>
      <c r="G258">
        <v>78.252610000000004</v>
      </c>
      <c r="H258">
        <v>30.0077</v>
      </c>
      <c r="I258">
        <v>316.3</v>
      </c>
      <c r="J258" s="37">
        <v>-1.488488</v>
      </c>
      <c r="K258" s="38">
        <v>314.92667599999999</v>
      </c>
      <c r="L258" s="39">
        <v>3.3419999999999998E-2</v>
      </c>
      <c r="M258" s="40">
        <v>34.888207000000001</v>
      </c>
      <c r="N258" s="41">
        <v>0.1</v>
      </c>
      <c r="O258" s="36">
        <v>1</v>
      </c>
      <c r="P258" s="154">
        <v>1</v>
      </c>
      <c r="Q258" s="353">
        <f t="shared" si="8"/>
        <v>4</v>
      </c>
      <c r="R258" s="63">
        <f t="shared" si="9"/>
        <v>79.2</v>
      </c>
      <c r="S258" s="42"/>
      <c r="T258" s="43"/>
      <c r="U258" s="43"/>
      <c r="V258" s="43"/>
      <c r="W258" s="43"/>
      <c r="X258" s="43"/>
      <c r="Y258" s="43"/>
      <c r="Z258" s="44"/>
      <c r="AA258" s="44"/>
      <c r="AB258" s="45"/>
      <c r="AC258" s="46"/>
      <c r="AD258" s="47"/>
      <c r="AE258" s="48"/>
      <c r="AF258" s="49"/>
      <c r="AG258" s="50"/>
      <c r="AH258" s="51">
        <v>2</v>
      </c>
      <c r="AI258" s="51"/>
      <c r="AJ258" s="51"/>
      <c r="AK258" s="52"/>
      <c r="AL258" s="52"/>
      <c r="AM258" s="52"/>
      <c r="AN258" s="53"/>
      <c r="AO258" s="54"/>
      <c r="AP258" s="54"/>
      <c r="AQ258" s="55"/>
      <c r="AR258" s="55"/>
      <c r="AS258" s="55"/>
      <c r="AT258" s="55"/>
      <c r="AU258" s="56"/>
      <c r="AV258" s="56"/>
      <c r="AW258" s="57"/>
      <c r="AX258" s="57"/>
      <c r="AY258" s="57"/>
      <c r="AZ258" s="57"/>
      <c r="BA258" s="58"/>
      <c r="BB258" s="58"/>
      <c r="BC258" s="58"/>
      <c r="BD258" s="59">
        <v>2</v>
      </c>
      <c r="BE258" s="59"/>
      <c r="BF258" s="59"/>
      <c r="BG258" s="59"/>
      <c r="BH258" s="59">
        <v>3</v>
      </c>
      <c r="BI258" s="59"/>
      <c r="BJ258">
        <v>4</v>
      </c>
      <c r="BK258" s="298">
        <v>3</v>
      </c>
      <c r="BL258" s="33"/>
      <c r="BM258" s="60"/>
      <c r="BN258" s="60"/>
      <c r="BO258" s="60"/>
      <c r="BP258" s="60"/>
      <c r="BQ258" s="60"/>
      <c r="BR258" s="61"/>
      <c r="BS258" s="61"/>
      <c r="BT258" s="61"/>
      <c r="BU258" s="61"/>
      <c r="BV258" s="61"/>
      <c r="BW258" s="61"/>
      <c r="BX258" s="60"/>
      <c r="CB258" s="62"/>
      <c r="CC258" s="62"/>
      <c r="CD258" s="63"/>
      <c r="CF258" s="63"/>
      <c r="CH258" s="63"/>
      <c r="CJ258" s="63"/>
      <c r="CL258" s="63"/>
      <c r="CQ258" s="33"/>
    </row>
    <row r="259" spans="3:95" s="157" customFormat="1" x14ac:dyDescent="0.25">
      <c r="C259" s="155" t="s">
        <v>364</v>
      </c>
      <c r="D259" s="156">
        <v>42936.004502256947</v>
      </c>
      <c r="E259" s="155">
        <v>143</v>
      </c>
      <c r="F259" s="157" t="s">
        <v>365</v>
      </c>
      <c r="G259" s="157">
        <v>78.252600000000001</v>
      </c>
      <c r="H259" s="157">
        <v>30.009209999999999</v>
      </c>
      <c r="I259" s="157">
        <v>316.39999999999998</v>
      </c>
      <c r="J259" s="158">
        <v>-1.488488</v>
      </c>
      <c r="K259" s="38">
        <v>314.92667599999999</v>
      </c>
      <c r="L259" s="39">
        <v>3.3419999999999998E-2</v>
      </c>
      <c r="M259" s="40">
        <v>34.888207000000001</v>
      </c>
      <c r="N259" s="41">
        <v>0.1</v>
      </c>
      <c r="O259" s="157">
        <v>1</v>
      </c>
      <c r="P259" s="159">
        <v>1</v>
      </c>
      <c r="Q259" s="357">
        <f t="shared" ref="Q259:Q296" si="10">COUNT(S259:BJ259)</f>
        <v>4</v>
      </c>
      <c r="R259" s="63">
        <f t="shared" si="9"/>
        <v>36</v>
      </c>
      <c r="S259" s="161"/>
      <c r="T259" s="162"/>
      <c r="U259" s="162"/>
      <c r="V259" s="162"/>
      <c r="W259" s="162"/>
      <c r="X259" s="162"/>
      <c r="Y259" s="162"/>
      <c r="Z259" s="163"/>
      <c r="AA259" s="163"/>
      <c r="AB259" s="163"/>
      <c r="AC259" s="164"/>
      <c r="AD259" s="164"/>
      <c r="AE259" s="165"/>
      <c r="AF259" s="165"/>
      <c r="AG259" s="166"/>
      <c r="AH259" s="167"/>
      <c r="AI259" s="167"/>
      <c r="AJ259" s="167"/>
      <c r="AK259" s="168"/>
      <c r="AL259" s="168"/>
      <c r="AM259" s="168"/>
      <c r="AN259" s="169"/>
      <c r="AO259" s="169"/>
      <c r="AP259" s="169"/>
      <c r="AQ259" s="170"/>
      <c r="AR259" s="170"/>
      <c r="AS259" s="170"/>
      <c r="AT259" s="170"/>
      <c r="AU259" s="171"/>
      <c r="AV259" s="171"/>
      <c r="AW259" s="172"/>
      <c r="AX259" s="172"/>
      <c r="AY259" s="172"/>
      <c r="AZ259" s="172"/>
      <c r="BA259" s="173"/>
      <c r="BB259" s="173"/>
      <c r="BC259" s="173">
        <v>2</v>
      </c>
      <c r="BD259" s="174">
        <v>1</v>
      </c>
      <c r="BE259" s="174"/>
      <c r="BF259" s="174"/>
      <c r="BG259" s="174"/>
      <c r="BH259" s="174">
        <v>1</v>
      </c>
      <c r="BI259" s="174"/>
      <c r="BJ259" s="157">
        <v>1</v>
      </c>
      <c r="BK259" s="298">
        <v>3</v>
      </c>
      <c r="BL259" s="160"/>
      <c r="BR259" s="175"/>
      <c r="BS259" s="175"/>
      <c r="BT259" s="175"/>
      <c r="BU259" s="175"/>
      <c r="BV259" s="175"/>
      <c r="BW259" s="175"/>
      <c r="CB259" s="176"/>
      <c r="CC259" s="176"/>
      <c r="CD259" s="177"/>
      <c r="CF259" s="177"/>
      <c r="CH259" s="177"/>
      <c r="CJ259" s="177"/>
      <c r="CL259" s="177"/>
      <c r="CQ259" s="160"/>
    </row>
    <row r="260" spans="3:95" x14ac:dyDescent="0.25">
      <c r="C260" s="1" t="s">
        <v>366</v>
      </c>
      <c r="D260" s="35">
        <v>42935.056979166664</v>
      </c>
      <c r="E260" s="1">
        <v>143</v>
      </c>
      <c r="F260" t="s">
        <v>367</v>
      </c>
      <c r="G260">
        <v>78.250789999999995</v>
      </c>
      <c r="H260">
        <v>30.012139999999999</v>
      </c>
      <c r="I260">
        <v>316.37</v>
      </c>
      <c r="J260" s="37">
        <v>-1.488488</v>
      </c>
      <c r="K260" s="38">
        <v>314.92667599999999</v>
      </c>
      <c r="L260" s="39">
        <v>3.3419999999999998E-2</v>
      </c>
      <c r="M260" s="40">
        <v>34.888207000000001</v>
      </c>
      <c r="N260" s="41">
        <v>0.1</v>
      </c>
      <c r="O260" s="36">
        <v>1</v>
      </c>
      <c r="P260" s="154">
        <v>1</v>
      </c>
      <c r="Q260" s="353">
        <f t="shared" si="10"/>
        <v>3</v>
      </c>
      <c r="R260" s="63">
        <f t="shared" si="9"/>
        <v>36</v>
      </c>
      <c r="S260" s="42"/>
      <c r="T260" s="43"/>
      <c r="U260" s="43"/>
      <c r="V260" s="43"/>
      <c r="W260" s="43"/>
      <c r="X260" s="43"/>
      <c r="Y260" s="43"/>
      <c r="Z260" s="44"/>
      <c r="AA260" s="44"/>
      <c r="AB260" s="45"/>
      <c r="AC260" s="46"/>
      <c r="AD260" s="47"/>
      <c r="AE260" s="48"/>
      <c r="AF260" s="49"/>
      <c r="AG260" s="50"/>
      <c r="AH260" s="51">
        <v>2</v>
      </c>
      <c r="AI260" s="51"/>
      <c r="AJ260" s="51"/>
      <c r="AK260" s="52"/>
      <c r="AL260" s="52">
        <v>1</v>
      </c>
      <c r="AM260" s="52"/>
      <c r="AN260" s="53"/>
      <c r="AO260" s="54"/>
      <c r="AP260" s="54"/>
      <c r="AQ260" s="55"/>
      <c r="AR260" s="55"/>
      <c r="AS260" s="55"/>
      <c r="AT260" s="55"/>
      <c r="AU260" s="56"/>
      <c r="AV260" s="56"/>
      <c r="AW260" s="57"/>
      <c r="AX260" s="57"/>
      <c r="AY260" s="57"/>
      <c r="AZ260" s="57"/>
      <c r="BA260" s="58"/>
      <c r="BB260" s="58"/>
      <c r="BC260" s="58"/>
      <c r="BD260" s="59"/>
      <c r="BE260" s="59"/>
      <c r="BF260" s="59"/>
      <c r="BG260" s="59"/>
      <c r="BH260" s="59"/>
      <c r="BI260" s="59"/>
      <c r="BJ260">
        <v>2</v>
      </c>
      <c r="BK260" s="298">
        <v>3</v>
      </c>
      <c r="BL260" s="33"/>
      <c r="BM260" s="60"/>
      <c r="BN260" s="60"/>
      <c r="BO260" s="60"/>
      <c r="BP260" s="60"/>
      <c r="BQ260" s="60"/>
      <c r="BR260" s="61"/>
      <c r="BS260" s="61"/>
      <c r="BT260" s="61"/>
      <c r="BU260" s="61"/>
      <c r="BV260" s="61"/>
      <c r="BW260" s="61"/>
      <c r="BX260" s="60"/>
      <c r="CB260" s="62"/>
      <c r="CC260" s="62"/>
      <c r="CD260" s="63"/>
      <c r="CF260" s="63"/>
      <c r="CH260" s="63"/>
      <c r="CJ260" s="63"/>
      <c r="CL260" s="63"/>
      <c r="CQ260" s="33"/>
    </row>
    <row r="261" spans="3:95" x14ac:dyDescent="0.25">
      <c r="C261" s="1" t="s">
        <v>368</v>
      </c>
      <c r="D261" s="35">
        <v>42935.056261574071</v>
      </c>
      <c r="E261" s="1">
        <v>143</v>
      </c>
      <c r="F261" t="s">
        <v>367</v>
      </c>
      <c r="G261">
        <v>78.250770000000003</v>
      </c>
      <c r="H261">
        <v>30.011900000000001</v>
      </c>
      <c r="I261">
        <v>316.39</v>
      </c>
      <c r="J261" s="37">
        <v>-1.488488</v>
      </c>
      <c r="K261" s="38">
        <v>314.92667599999999</v>
      </c>
      <c r="L261" s="39">
        <v>3.3419999999999998E-2</v>
      </c>
      <c r="M261" s="40">
        <v>34.888207000000001</v>
      </c>
      <c r="N261" s="41">
        <v>0.1</v>
      </c>
      <c r="O261" s="36">
        <v>1</v>
      </c>
      <c r="P261" s="154">
        <v>1</v>
      </c>
      <c r="Q261" s="353">
        <f t="shared" si="10"/>
        <v>3</v>
      </c>
      <c r="R261" s="63">
        <f t="shared" si="9"/>
        <v>21.6</v>
      </c>
      <c r="S261" s="42"/>
      <c r="T261" s="43"/>
      <c r="U261" s="43"/>
      <c r="V261" s="43"/>
      <c r="W261" s="43"/>
      <c r="X261" s="43"/>
      <c r="Y261" s="43"/>
      <c r="Z261" s="44"/>
      <c r="AA261" s="44"/>
      <c r="AB261" s="45"/>
      <c r="AC261" s="46"/>
      <c r="AD261" s="47"/>
      <c r="AE261" s="48"/>
      <c r="AF261" s="49"/>
      <c r="AG261" s="50"/>
      <c r="AH261" s="51"/>
      <c r="AI261" s="51"/>
      <c r="AJ261" s="51">
        <v>1</v>
      </c>
      <c r="AK261" s="52"/>
      <c r="AL261" s="52"/>
      <c r="AM261" s="52"/>
      <c r="AN261" s="53"/>
      <c r="AO261" s="54"/>
      <c r="AP261" s="54"/>
      <c r="AQ261" s="55"/>
      <c r="AR261" s="55"/>
      <c r="AS261" s="55"/>
      <c r="AT261" s="55"/>
      <c r="AU261" s="56"/>
      <c r="AV261" s="56"/>
      <c r="AW261" s="57"/>
      <c r="AX261" s="57"/>
      <c r="AY261" s="57"/>
      <c r="AZ261" s="57"/>
      <c r="BA261" s="58"/>
      <c r="BB261" s="58"/>
      <c r="BC261" s="58"/>
      <c r="BD261" s="59"/>
      <c r="BE261" s="59"/>
      <c r="BF261" s="59"/>
      <c r="BG261" s="59"/>
      <c r="BH261" s="59">
        <v>1</v>
      </c>
      <c r="BI261" s="59"/>
      <c r="BJ261">
        <v>1</v>
      </c>
      <c r="BK261" s="298">
        <v>3</v>
      </c>
      <c r="BL261" s="33"/>
      <c r="BM261" s="60"/>
      <c r="BN261" s="60"/>
      <c r="BO261" s="60"/>
      <c r="BP261" s="60"/>
      <c r="BQ261" s="60"/>
      <c r="BR261" s="61"/>
      <c r="BS261" s="61"/>
      <c r="BT261" s="61"/>
      <c r="BU261" s="61"/>
      <c r="BV261" s="61"/>
      <c r="BW261" s="61"/>
      <c r="BX261" s="60"/>
      <c r="CB261" s="62"/>
      <c r="CC261" s="62"/>
      <c r="CD261" s="63"/>
      <c r="CF261" s="63"/>
      <c r="CH261" s="63"/>
      <c r="CJ261" s="63"/>
      <c r="CL261" s="63"/>
      <c r="CQ261" s="33"/>
    </row>
    <row r="262" spans="3:95" x14ac:dyDescent="0.25">
      <c r="C262" s="1" t="s">
        <v>369</v>
      </c>
      <c r="D262" s="35">
        <v>42935.055451388886</v>
      </c>
      <c r="E262" s="1">
        <v>143</v>
      </c>
      <c r="F262" t="s">
        <v>367</v>
      </c>
      <c r="G262">
        <v>78.250780000000006</v>
      </c>
      <c r="H262">
        <v>30.011780000000002</v>
      </c>
      <c r="I262">
        <v>316.57</v>
      </c>
      <c r="J262" s="37">
        <v>-1.488488</v>
      </c>
      <c r="K262" s="38">
        <v>314.92667599999999</v>
      </c>
      <c r="L262" s="39">
        <v>3.3419999999999998E-2</v>
      </c>
      <c r="M262" s="40">
        <v>34.888207000000001</v>
      </c>
      <c r="N262" s="41">
        <v>0.1</v>
      </c>
      <c r="O262" s="36">
        <v>1</v>
      </c>
      <c r="P262" s="154">
        <v>1</v>
      </c>
      <c r="Q262" s="353">
        <f t="shared" si="10"/>
        <v>3</v>
      </c>
      <c r="R262" s="63">
        <f t="shared" si="9"/>
        <v>21.6</v>
      </c>
      <c r="S262" s="42"/>
      <c r="T262" s="43"/>
      <c r="U262" s="43"/>
      <c r="V262" s="43"/>
      <c r="W262" s="43"/>
      <c r="X262" s="43"/>
      <c r="Y262" s="43"/>
      <c r="Z262" s="44"/>
      <c r="AA262" s="44"/>
      <c r="AB262" s="45"/>
      <c r="AC262" s="46"/>
      <c r="AD262" s="47"/>
      <c r="AE262" s="48"/>
      <c r="AF262" s="49"/>
      <c r="AG262" s="50"/>
      <c r="AH262" s="51">
        <v>1</v>
      </c>
      <c r="AI262" s="51"/>
      <c r="AJ262" s="51"/>
      <c r="AK262" s="52"/>
      <c r="AL262" s="52"/>
      <c r="AM262" s="52"/>
      <c r="AN262" s="53"/>
      <c r="AO262" s="54"/>
      <c r="AP262" s="54"/>
      <c r="AQ262" s="55"/>
      <c r="AR262" s="55"/>
      <c r="AS262" s="55"/>
      <c r="AT262" s="55"/>
      <c r="AU262" s="56"/>
      <c r="AV262" s="56"/>
      <c r="AW262" s="57"/>
      <c r="AX262" s="57"/>
      <c r="AY262" s="57"/>
      <c r="AZ262" s="57"/>
      <c r="BA262" s="58"/>
      <c r="BB262" s="58"/>
      <c r="BC262" s="58"/>
      <c r="BD262" s="59">
        <v>1</v>
      </c>
      <c r="BE262" s="59"/>
      <c r="BF262" s="59"/>
      <c r="BG262" s="59"/>
      <c r="BH262" s="59">
        <v>1</v>
      </c>
      <c r="BI262" s="59"/>
      <c r="BK262" s="298">
        <v>2</v>
      </c>
      <c r="BL262" s="33"/>
      <c r="BM262" s="60"/>
      <c r="BN262" s="60"/>
      <c r="BO262" s="60"/>
      <c r="BP262" s="60"/>
      <c r="BQ262" s="60"/>
      <c r="BR262" s="61"/>
      <c r="BS262" s="61"/>
      <c r="BT262" s="61"/>
      <c r="BU262" s="61"/>
      <c r="BV262" s="61"/>
      <c r="BW262" s="61"/>
      <c r="BX262" s="60"/>
      <c r="CB262" s="62"/>
      <c r="CC262" s="62"/>
      <c r="CD262" s="63"/>
      <c r="CF262" s="63"/>
      <c r="CH262" s="63"/>
      <c r="CJ262" s="63"/>
      <c r="CL262" s="63"/>
      <c r="CQ262" s="33"/>
    </row>
    <row r="263" spans="3:95" x14ac:dyDescent="0.25">
      <c r="C263" s="1" t="s">
        <v>370</v>
      </c>
      <c r="D263" s="35">
        <v>42935.052685185183</v>
      </c>
      <c r="E263" s="1">
        <v>143</v>
      </c>
      <c r="F263" t="s">
        <v>367</v>
      </c>
      <c r="G263">
        <v>78.250780000000006</v>
      </c>
      <c r="H263">
        <v>30.011479999999999</v>
      </c>
      <c r="I263">
        <v>316.51</v>
      </c>
      <c r="J263" s="37">
        <v>-1.488488</v>
      </c>
      <c r="K263" s="38">
        <v>314.92667599999999</v>
      </c>
      <c r="L263" s="39">
        <v>3.3419999999999998E-2</v>
      </c>
      <c r="M263" s="40">
        <v>34.888207000000001</v>
      </c>
      <c r="N263" s="41">
        <v>0.1</v>
      </c>
      <c r="O263" s="36">
        <v>1</v>
      </c>
      <c r="P263" s="154">
        <v>1</v>
      </c>
      <c r="Q263" s="353">
        <f t="shared" si="10"/>
        <v>8</v>
      </c>
      <c r="R263" s="63">
        <f t="shared" si="9"/>
        <v>57.6</v>
      </c>
      <c r="S263" s="42"/>
      <c r="T263" s="43"/>
      <c r="U263" s="43"/>
      <c r="V263" s="43"/>
      <c r="W263" s="43"/>
      <c r="X263" s="43"/>
      <c r="Y263" s="43"/>
      <c r="Z263" s="44"/>
      <c r="AA263" s="44"/>
      <c r="AB263" s="45"/>
      <c r="AC263" s="46"/>
      <c r="AD263" s="47"/>
      <c r="AE263" s="48"/>
      <c r="AF263" s="49"/>
      <c r="AG263" s="50"/>
      <c r="AH263" s="51">
        <v>1</v>
      </c>
      <c r="AI263" s="51"/>
      <c r="AJ263" s="51">
        <v>1</v>
      </c>
      <c r="AK263" s="52"/>
      <c r="AL263" s="52"/>
      <c r="AM263" s="52"/>
      <c r="AN263" s="53"/>
      <c r="AO263" s="54"/>
      <c r="AP263" s="54"/>
      <c r="AQ263" s="55">
        <v>1</v>
      </c>
      <c r="AR263" s="55">
        <v>1</v>
      </c>
      <c r="AS263" s="55"/>
      <c r="AT263" s="55"/>
      <c r="AU263" s="56"/>
      <c r="AV263" s="56"/>
      <c r="AW263" s="57"/>
      <c r="AX263" s="57"/>
      <c r="AY263" s="57"/>
      <c r="AZ263" s="57"/>
      <c r="BA263" s="58"/>
      <c r="BB263" s="58"/>
      <c r="BC263" s="58"/>
      <c r="BD263" s="59">
        <v>1</v>
      </c>
      <c r="BE263" s="59">
        <v>1</v>
      </c>
      <c r="BF263" s="59"/>
      <c r="BG263" s="59"/>
      <c r="BH263" s="59">
        <v>1</v>
      </c>
      <c r="BI263" s="59"/>
      <c r="BJ263">
        <v>1</v>
      </c>
      <c r="BK263" s="298">
        <v>4</v>
      </c>
      <c r="BL263" s="33"/>
      <c r="BM263" s="60"/>
      <c r="BN263" s="60"/>
      <c r="BO263" s="60"/>
      <c r="BP263" s="60"/>
      <c r="BQ263" s="60"/>
      <c r="BR263" s="61"/>
      <c r="BS263" s="61"/>
      <c r="BT263" s="61"/>
      <c r="BU263" s="61"/>
      <c r="BV263" s="61"/>
      <c r="BW263" s="61"/>
      <c r="BX263" s="60"/>
      <c r="CB263" s="62"/>
      <c r="CC263" s="62"/>
      <c r="CD263" s="63"/>
      <c r="CF263" s="63"/>
      <c r="CH263" s="63"/>
      <c r="CJ263" s="63"/>
      <c r="CL263" s="63"/>
      <c r="CQ263" s="33"/>
    </row>
    <row r="264" spans="3:95" x14ac:dyDescent="0.25">
      <c r="C264" s="1" t="s">
        <v>371</v>
      </c>
      <c r="D264" s="35">
        <v>42935.050844907404</v>
      </c>
      <c r="E264" s="1">
        <v>143</v>
      </c>
      <c r="F264" t="s">
        <v>367</v>
      </c>
      <c r="G264">
        <v>78.250799999999998</v>
      </c>
      <c r="H264">
        <v>30.01117</v>
      </c>
      <c r="I264">
        <v>316.57</v>
      </c>
      <c r="J264" s="37">
        <v>-1.488488</v>
      </c>
      <c r="K264" s="38">
        <v>314.92667599999999</v>
      </c>
      <c r="L264" s="39">
        <v>3.3419999999999998E-2</v>
      </c>
      <c r="M264" s="40">
        <v>34.888207000000001</v>
      </c>
      <c r="N264" s="41">
        <v>0.1</v>
      </c>
      <c r="O264" s="36">
        <v>1</v>
      </c>
      <c r="P264" s="154">
        <v>1</v>
      </c>
      <c r="Q264" s="353">
        <f t="shared" si="10"/>
        <v>5</v>
      </c>
      <c r="R264" s="63">
        <f t="shared" si="9"/>
        <v>50.4</v>
      </c>
      <c r="S264" s="109"/>
      <c r="T264" s="112"/>
      <c r="U264" s="112"/>
      <c r="V264" s="112"/>
      <c r="W264" s="112"/>
      <c r="X264" s="112"/>
      <c r="Y264" s="112"/>
      <c r="Z264" s="45"/>
      <c r="AA264" s="45">
        <v>1</v>
      </c>
      <c r="AB264" s="45"/>
      <c r="AC264" s="47"/>
      <c r="AD264" s="47"/>
      <c r="AE264" s="48"/>
      <c r="AF264" s="48"/>
      <c r="AG264" s="113"/>
      <c r="AH264" s="114">
        <v>1</v>
      </c>
      <c r="AI264" s="114"/>
      <c r="AJ264" s="114"/>
      <c r="AK264" s="115"/>
      <c r="AL264" s="115"/>
      <c r="AM264" s="115"/>
      <c r="AN264" s="53"/>
      <c r="AO264" s="53"/>
      <c r="AP264" s="53"/>
      <c r="AQ264" s="116"/>
      <c r="AR264" s="116"/>
      <c r="AS264" s="116"/>
      <c r="AT264" s="116"/>
      <c r="AU264" s="117"/>
      <c r="AV264" s="117"/>
      <c r="AW264" s="118"/>
      <c r="AX264" s="118"/>
      <c r="AY264" s="118"/>
      <c r="AZ264" s="118"/>
      <c r="BA264" s="119"/>
      <c r="BB264" s="119"/>
      <c r="BC264" s="119"/>
      <c r="BD264" s="120"/>
      <c r="BE264" s="120">
        <v>1</v>
      </c>
      <c r="BF264" s="120"/>
      <c r="BG264" s="120"/>
      <c r="BH264" s="120">
        <v>2</v>
      </c>
      <c r="BI264" s="120"/>
      <c r="BJ264" s="60">
        <v>2</v>
      </c>
      <c r="BK264" s="298">
        <v>3</v>
      </c>
      <c r="BL264" s="33"/>
      <c r="BM264" s="60"/>
      <c r="BN264" s="60"/>
      <c r="BO264" s="60"/>
      <c r="BP264" s="60"/>
      <c r="BQ264" s="60"/>
      <c r="BR264" s="61"/>
      <c r="BS264" s="61"/>
      <c r="BT264" s="61"/>
      <c r="BU264" s="61"/>
      <c r="BV264" s="61"/>
      <c r="BW264" s="61"/>
      <c r="BX264" s="60"/>
      <c r="CB264" s="62"/>
      <c r="CC264" s="62"/>
      <c r="CD264" s="63"/>
      <c r="CF264" s="63"/>
      <c r="CH264" s="63"/>
      <c r="CJ264" s="63"/>
      <c r="CL264" s="63"/>
      <c r="CQ264" s="33"/>
    </row>
    <row r="265" spans="3:95" x14ac:dyDescent="0.25">
      <c r="C265" s="1" t="s">
        <v>372</v>
      </c>
      <c r="D265" s="35">
        <v>42935.049756944441</v>
      </c>
      <c r="E265" s="1">
        <v>143</v>
      </c>
      <c r="F265" t="s">
        <v>367</v>
      </c>
      <c r="G265">
        <v>78.250789999999995</v>
      </c>
      <c r="H265">
        <v>30.010999999999999</v>
      </c>
      <c r="I265">
        <v>316.49</v>
      </c>
      <c r="J265" s="37">
        <v>-1.488488</v>
      </c>
      <c r="K265" s="38">
        <v>314.92667599999999</v>
      </c>
      <c r="L265" s="39">
        <v>3.3419999999999998E-2</v>
      </c>
      <c r="M265" s="40">
        <v>34.888207000000001</v>
      </c>
      <c r="N265" s="41">
        <v>0.1</v>
      </c>
      <c r="O265" s="36">
        <v>1</v>
      </c>
      <c r="P265" s="154">
        <v>1</v>
      </c>
      <c r="Q265" s="353">
        <f t="shared" si="10"/>
        <v>4</v>
      </c>
      <c r="R265" s="63">
        <f t="shared" si="9"/>
        <v>50.4</v>
      </c>
      <c r="S265" s="109"/>
      <c r="T265" s="112"/>
      <c r="U265" s="112"/>
      <c r="V265" s="112"/>
      <c r="W265" s="112"/>
      <c r="X265" s="112"/>
      <c r="Y265" s="112"/>
      <c r="Z265" s="45"/>
      <c r="AA265" s="45"/>
      <c r="AB265" s="45"/>
      <c r="AC265" s="47"/>
      <c r="AD265" s="47">
        <v>1</v>
      </c>
      <c r="AE265" s="48"/>
      <c r="AF265" s="48"/>
      <c r="AG265" s="113"/>
      <c r="AH265" s="114"/>
      <c r="AI265" s="114"/>
      <c r="AJ265" s="114">
        <v>1</v>
      </c>
      <c r="AK265" s="115"/>
      <c r="AL265" s="115"/>
      <c r="AM265" s="115"/>
      <c r="AN265" s="53"/>
      <c r="AO265" s="53"/>
      <c r="AP265" s="53"/>
      <c r="AQ265" s="116"/>
      <c r="AR265" s="116"/>
      <c r="AS265" s="116"/>
      <c r="AT265" s="116"/>
      <c r="AU265" s="117"/>
      <c r="AV265" s="117"/>
      <c r="AW265" s="118"/>
      <c r="AX265" s="118"/>
      <c r="AY265" s="118"/>
      <c r="AZ265" s="118"/>
      <c r="BA265" s="119"/>
      <c r="BB265" s="119"/>
      <c r="BC265" s="119"/>
      <c r="BD265" s="120">
        <v>2</v>
      </c>
      <c r="BE265" s="120"/>
      <c r="BF265" s="120"/>
      <c r="BG265" s="120"/>
      <c r="BH265" s="120"/>
      <c r="BI265" s="120"/>
      <c r="BJ265" s="36">
        <v>3</v>
      </c>
      <c r="BK265" s="298">
        <v>4</v>
      </c>
      <c r="BL265" s="33"/>
      <c r="BM265" s="60"/>
      <c r="BN265" s="60"/>
      <c r="BO265" s="60"/>
      <c r="BP265" s="60"/>
      <c r="BQ265" s="60"/>
      <c r="BR265" s="61"/>
      <c r="BS265" s="61"/>
      <c r="BT265" s="61"/>
      <c r="BU265" s="61"/>
      <c r="BV265" s="61"/>
      <c r="BW265" s="61"/>
      <c r="BX265" s="60"/>
      <c r="CB265" s="62"/>
      <c r="CC265" s="62"/>
      <c r="CD265" s="63"/>
      <c r="CF265" s="63"/>
      <c r="CH265" s="63"/>
      <c r="CJ265" s="63"/>
      <c r="CL265" s="63"/>
      <c r="CQ265" s="33"/>
    </row>
    <row r="266" spans="3:95" x14ac:dyDescent="0.25">
      <c r="C266" s="1" t="s">
        <v>373</v>
      </c>
      <c r="D266" s="35">
        <v>42935.048657407409</v>
      </c>
      <c r="E266" s="1">
        <v>143</v>
      </c>
      <c r="F266" t="s">
        <v>367</v>
      </c>
      <c r="G266">
        <v>78.250780000000006</v>
      </c>
      <c r="H266">
        <v>30.01079</v>
      </c>
      <c r="I266">
        <v>316.58</v>
      </c>
      <c r="J266" s="37">
        <v>-1.488488</v>
      </c>
      <c r="K266" s="38">
        <v>314.92667599999999</v>
      </c>
      <c r="L266" s="39">
        <v>3.3419999999999998E-2</v>
      </c>
      <c r="M266" s="40">
        <v>34.888207000000001</v>
      </c>
      <c r="N266" s="41">
        <v>0.1</v>
      </c>
      <c r="O266" s="36">
        <v>1</v>
      </c>
      <c r="P266" s="154">
        <v>1</v>
      </c>
      <c r="Q266" s="353">
        <f t="shared" si="10"/>
        <v>4</v>
      </c>
      <c r="R266" s="63">
        <f t="shared" si="9"/>
        <v>28.8</v>
      </c>
      <c r="S266" s="109"/>
      <c r="T266" s="112"/>
      <c r="U266" s="112"/>
      <c r="V266" s="112"/>
      <c r="W266" s="112"/>
      <c r="X266" s="112"/>
      <c r="Y266" s="112"/>
      <c r="Z266" s="45"/>
      <c r="AA266" s="45"/>
      <c r="AB266" s="45"/>
      <c r="AC266" s="47"/>
      <c r="AD266" s="47"/>
      <c r="AE266" s="48"/>
      <c r="AF266" s="48"/>
      <c r="AG266" s="113"/>
      <c r="AH266" s="114"/>
      <c r="AI266" s="114"/>
      <c r="AJ266" s="114"/>
      <c r="AK266" s="115"/>
      <c r="AL266" s="115"/>
      <c r="AM266" s="115"/>
      <c r="AN266" s="53"/>
      <c r="AO266" s="53"/>
      <c r="AP266" s="53"/>
      <c r="AQ266" s="116"/>
      <c r="AR266" s="116"/>
      <c r="AS266" s="116"/>
      <c r="AT266" s="116"/>
      <c r="AU266" s="117"/>
      <c r="AV266" s="117"/>
      <c r="AW266" s="118"/>
      <c r="AX266" s="118"/>
      <c r="AY266" s="118"/>
      <c r="AZ266" s="118"/>
      <c r="BA266" s="119"/>
      <c r="BB266" s="119">
        <v>1</v>
      </c>
      <c r="BC266" s="119">
        <v>1</v>
      </c>
      <c r="BD266" s="120"/>
      <c r="BE266" s="120"/>
      <c r="BF266" s="120"/>
      <c r="BG266" s="120"/>
      <c r="BH266" s="120">
        <v>1</v>
      </c>
      <c r="BI266" s="120"/>
      <c r="BJ266" s="36">
        <v>1</v>
      </c>
      <c r="BK266" s="298">
        <v>3</v>
      </c>
      <c r="BL266" s="33"/>
      <c r="BM266" s="60"/>
      <c r="BN266" s="60"/>
      <c r="BO266" s="60"/>
      <c r="BP266" s="60"/>
      <c r="BQ266" s="60"/>
      <c r="BR266" s="61"/>
      <c r="BS266" s="61"/>
      <c r="BT266" s="61"/>
      <c r="BU266" s="61"/>
      <c r="BV266" s="61"/>
      <c r="BW266" s="61"/>
      <c r="BX266" s="60"/>
      <c r="CB266" s="62"/>
      <c r="CC266" s="62"/>
      <c r="CD266" s="63"/>
      <c r="CF266" s="63"/>
      <c r="CH266" s="63"/>
      <c r="CJ266" s="63"/>
      <c r="CL266" s="63"/>
      <c r="CQ266" s="33"/>
    </row>
    <row r="267" spans="3:95" x14ac:dyDescent="0.25">
      <c r="C267" s="1" t="s">
        <v>374</v>
      </c>
      <c r="D267" s="35">
        <v>42935.047881944447</v>
      </c>
      <c r="E267" s="1">
        <v>143</v>
      </c>
      <c r="F267" t="s">
        <v>367</v>
      </c>
      <c r="G267">
        <v>78.250789999999995</v>
      </c>
      <c r="H267">
        <v>30.010680000000001</v>
      </c>
      <c r="I267">
        <v>316.52999999999997</v>
      </c>
      <c r="J267" s="37">
        <v>-1.488488</v>
      </c>
      <c r="K267" s="38">
        <v>314.92667599999999</v>
      </c>
      <c r="L267" s="39">
        <v>3.3419999999999998E-2</v>
      </c>
      <c r="M267" s="40">
        <v>34.888207000000001</v>
      </c>
      <c r="N267" s="41">
        <v>0.1</v>
      </c>
      <c r="O267" s="36">
        <v>1</v>
      </c>
      <c r="P267" s="154">
        <v>1</v>
      </c>
      <c r="Q267" s="353">
        <f t="shared" si="10"/>
        <v>4</v>
      </c>
      <c r="R267" s="63">
        <f t="shared" si="9"/>
        <v>36</v>
      </c>
      <c r="S267" s="42"/>
      <c r="T267" s="43"/>
      <c r="U267" s="43"/>
      <c r="V267" s="43"/>
      <c r="W267" s="43"/>
      <c r="X267" s="43"/>
      <c r="Y267" s="43"/>
      <c r="Z267" s="44"/>
      <c r="AA267" s="44"/>
      <c r="AB267" s="45"/>
      <c r="AC267" s="46"/>
      <c r="AD267" s="47"/>
      <c r="AE267" s="48"/>
      <c r="AF267" s="49"/>
      <c r="AG267" s="50"/>
      <c r="AH267" s="51"/>
      <c r="AI267" s="51"/>
      <c r="AJ267" s="51"/>
      <c r="AK267" s="52"/>
      <c r="AL267" s="52">
        <v>1</v>
      </c>
      <c r="AM267" s="52"/>
      <c r="AN267" s="53"/>
      <c r="AO267" s="54"/>
      <c r="AP267" s="54"/>
      <c r="AQ267" s="55"/>
      <c r="AR267" s="55"/>
      <c r="AS267" s="55"/>
      <c r="AT267" s="55"/>
      <c r="AU267" s="56"/>
      <c r="AV267" s="56"/>
      <c r="AW267" s="57"/>
      <c r="AX267" s="57"/>
      <c r="AY267" s="57"/>
      <c r="AZ267" s="57"/>
      <c r="BA267" s="58"/>
      <c r="BB267" s="58"/>
      <c r="BC267" s="58"/>
      <c r="BD267" s="59"/>
      <c r="BE267" s="59">
        <v>1</v>
      </c>
      <c r="BF267" s="59"/>
      <c r="BG267" s="59"/>
      <c r="BH267" s="59">
        <v>2</v>
      </c>
      <c r="BI267" s="59"/>
      <c r="BJ267" s="36">
        <v>1</v>
      </c>
      <c r="BK267" s="298">
        <v>3</v>
      </c>
      <c r="BL267" s="33"/>
      <c r="BM267" s="60"/>
      <c r="BN267" s="60"/>
      <c r="BO267" s="60"/>
      <c r="BP267" s="60"/>
      <c r="BQ267" s="60"/>
      <c r="BR267" s="61"/>
      <c r="BS267" s="61"/>
      <c r="BT267" s="61"/>
      <c r="BU267" s="61"/>
      <c r="BV267" s="61"/>
      <c r="BW267" s="61"/>
      <c r="BX267" s="60"/>
      <c r="CB267" s="62"/>
      <c r="CC267" s="62"/>
      <c r="CD267" s="63"/>
      <c r="CF267" s="63"/>
      <c r="CH267" s="63"/>
      <c r="CJ267" s="63"/>
      <c r="CL267" s="63"/>
      <c r="CQ267" s="33"/>
    </row>
    <row r="268" spans="3:95" x14ac:dyDescent="0.25">
      <c r="C268" s="1" t="s">
        <v>375</v>
      </c>
      <c r="D268" s="35">
        <v>42935.046458333331</v>
      </c>
      <c r="E268" s="1">
        <v>143</v>
      </c>
      <c r="F268" t="s">
        <v>367</v>
      </c>
      <c r="G268">
        <v>78.250780000000006</v>
      </c>
      <c r="H268">
        <v>30.010339999999999</v>
      </c>
      <c r="I268">
        <v>316.5</v>
      </c>
      <c r="J268" s="37">
        <v>-1.488488</v>
      </c>
      <c r="K268" s="38">
        <v>314.92667599999999</v>
      </c>
      <c r="L268" s="39">
        <v>3.3419999999999998E-2</v>
      </c>
      <c r="M268" s="40">
        <v>34.888207000000001</v>
      </c>
      <c r="N268" s="41">
        <v>0.1</v>
      </c>
      <c r="O268" s="36">
        <v>1</v>
      </c>
      <c r="P268" s="154">
        <v>1</v>
      </c>
      <c r="Q268" s="353">
        <f t="shared" si="10"/>
        <v>1</v>
      </c>
      <c r="R268" s="63">
        <f t="shared" si="9"/>
        <v>14.4</v>
      </c>
      <c r="S268" s="42"/>
      <c r="T268" s="43"/>
      <c r="U268" s="43"/>
      <c r="V268" s="43"/>
      <c r="W268" s="43"/>
      <c r="X268" s="43"/>
      <c r="Y268" s="43"/>
      <c r="Z268" s="44"/>
      <c r="AA268" s="44"/>
      <c r="AB268" s="45"/>
      <c r="AC268" s="46"/>
      <c r="AD268" s="47"/>
      <c r="AE268" s="48"/>
      <c r="AF268" s="49"/>
      <c r="AG268" s="50"/>
      <c r="AH268" s="51">
        <v>2</v>
      </c>
      <c r="AI268" s="51"/>
      <c r="AJ268" s="51"/>
      <c r="AK268" s="52"/>
      <c r="AL268" s="52"/>
      <c r="AM268" s="52"/>
      <c r="AN268" s="53"/>
      <c r="AO268" s="54"/>
      <c r="AP268" s="54"/>
      <c r="AQ268" s="55"/>
      <c r="AR268" s="55"/>
      <c r="AS268" s="55"/>
      <c r="AT268" s="55"/>
      <c r="AU268" s="56"/>
      <c r="AV268" s="56"/>
      <c r="AW268" s="57"/>
      <c r="AX268" s="57"/>
      <c r="AY268" s="57"/>
      <c r="AZ268" s="57"/>
      <c r="BA268" s="58"/>
      <c r="BB268" s="58"/>
      <c r="BC268" s="58"/>
      <c r="BD268" s="59"/>
      <c r="BE268" s="59"/>
      <c r="BF268" s="59"/>
      <c r="BG268" s="59"/>
      <c r="BH268" s="59"/>
      <c r="BI268" s="59"/>
      <c r="BK268" s="298">
        <v>1</v>
      </c>
      <c r="BL268" s="33"/>
      <c r="BM268" s="60"/>
      <c r="BN268" s="60"/>
      <c r="BO268" s="60"/>
      <c r="BP268" s="60"/>
      <c r="BQ268" s="60"/>
      <c r="BR268" s="61"/>
      <c r="BS268" s="61"/>
      <c r="BT268" s="61"/>
      <c r="BU268" s="61"/>
      <c r="BV268" s="61"/>
      <c r="BW268" s="61"/>
      <c r="BX268" s="60"/>
      <c r="CB268" s="62"/>
      <c r="CC268" s="62"/>
      <c r="CD268" s="63"/>
      <c r="CF268" s="63"/>
      <c r="CH268" s="63"/>
      <c r="CJ268" s="63"/>
      <c r="CL268" s="63"/>
      <c r="CQ268" s="33"/>
    </row>
    <row r="269" spans="3:95" x14ac:dyDescent="0.25">
      <c r="C269" s="1" t="s">
        <v>376</v>
      </c>
      <c r="D269" s="35">
        <v>42935.045416666668</v>
      </c>
      <c r="E269" s="1">
        <v>143</v>
      </c>
      <c r="F269" t="s">
        <v>367</v>
      </c>
      <c r="G269">
        <v>78.250789999999995</v>
      </c>
      <c r="H269">
        <v>30.01013</v>
      </c>
      <c r="I269">
        <v>316.63</v>
      </c>
      <c r="J269" s="37">
        <v>-1.488488</v>
      </c>
      <c r="K269" s="38">
        <v>314.92667599999999</v>
      </c>
      <c r="L269" s="39">
        <v>3.3419999999999998E-2</v>
      </c>
      <c r="M269" s="40">
        <v>34.888207000000001</v>
      </c>
      <c r="N269" s="41">
        <v>0.1</v>
      </c>
      <c r="O269" s="36">
        <v>1</v>
      </c>
      <c r="P269" s="154">
        <v>1</v>
      </c>
      <c r="Q269" s="353">
        <f t="shared" si="10"/>
        <v>4</v>
      </c>
      <c r="R269" s="63">
        <f t="shared" si="9"/>
        <v>28.8</v>
      </c>
      <c r="S269" s="42"/>
      <c r="T269" s="43"/>
      <c r="U269" s="43"/>
      <c r="V269" s="43"/>
      <c r="W269" s="43"/>
      <c r="X269" s="43"/>
      <c r="Y269" s="43"/>
      <c r="Z269" s="44"/>
      <c r="AA269" s="44"/>
      <c r="AB269" s="45"/>
      <c r="AC269" s="46"/>
      <c r="AD269" s="47"/>
      <c r="AE269" s="48"/>
      <c r="AF269" s="49"/>
      <c r="AG269" s="50"/>
      <c r="AH269" s="51"/>
      <c r="AI269" s="51"/>
      <c r="AJ269" s="51"/>
      <c r="AK269" s="52"/>
      <c r="AL269" s="52"/>
      <c r="AM269" s="52"/>
      <c r="AN269" s="53"/>
      <c r="AO269" s="54"/>
      <c r="AP269" s="54"/>
      <c r="AQ269" s="55">
        <v>1</v>
      </c>
      <c r="AR269" s="55"/>
      <c r="AS269" s="55"/>
      <c r="AT269" s="55"/>
      <c r="AU269" s="56"/>
      <c r="AV269" s="56"/>
      <c r="AW269" s="57"/>
      <c r="AX269" s="57"/>
      <c r="AY269" s="57"/>
      <c r="AZ269" s="57"/>
      <c r="BA269" s="58"/>
      <c r="BB269" s="58"/>
      <c r="BC269" s="58"/>
      <c r="BD269" s="59">
        <v>1</v>
      </c>
      <c r="BE269" s="59"/>
      <c r="BF269" s="59"/>
      <c r="BG269" s="59"/>
      <c r="BH269" s="59">
        <v>1</v>
      </c>
      <c r="BI269" s="59"/>
      <c r="BJ269">
        <v>1</v>
      </c>
      <c r="BK269" s="298">
        <v>3</v>
      </c>
      <c r="BL269" s="33"/>
      <c r="BM269" s="60"/>
      <c r="BN269" s="60"/>
      <c r="BO269" s="60"/>
      <c r="BP269" s="60"/>
      <c r="BQ269" s="60"/>
      <c r="BR269" s="61"/>
      <c r="BS269" s="61"/>
      <c r="BT269" s="61"/>
      <c r="BU269" s="61"/>
      <c r="BV269" s="61"/>
      <c r="BW269" s="61"/>
      <c r="BX269" s="60"/>
      <c r="CB269" s="62"/>
      <c r="CC269" s="62"/>
      <c r="CD269" s="63"/>
      <c r="CF269" s="63"/>
      <c r="CH269" s="63"/>
      <c r="CJ269" s="63"/>
      <c r="CL269" s="63"/>
      <c r="CQ269" s="33"/>
    </row>
    <row r="270" spans="3:95" x14ac:dyDescent="0.25">
      <c r="C270" s="1" t="s">
        <v>377</v>
      </c>
      <c r="D270" s="35">
        <v>42935.044178240743</v>
      </c>
      <c r="E270" s="1">
        <v>143</v>
      </c>
      <c r="F270" t="s">
        <v>367</v>
      </c>
      <c r="G270">
        <v>78.250780000000006</v>
      </c>
      <c r="H270">
        <v>30.009869999999999</v>
      </c>
      <c r="I270">
        <v>316.52999999999997</v>
      </c>
      <c r="J270" s="37">
        <v>-1.488488</v>
      </c>
      <c r="K270" s="38">
        <v>314.92667599999999</v>
      </c>
      <c r="L270" s="39">
        <v>3.3419999999999998E-2</v>
      </c>
      <c r="M270" s="40">
        <v>34.888207000000001</v>
      </c>
      <c r="N270" s="41">
        <v>0.1</v>
      </c>
      <c r="O270" s="36">
        <v>1</v>
      </c>
      <c r="P270" s="154">
        <v>1</v>
      </c>
      <c r="Q270" s="353">
        <f t="shared" si="10"/>
        <v>2</v>
      </c>
      <c r="R270" s="63">
        <f t="shared" si="9"/>
        <v>14.4</v>
      </c>
      <c r="S270" s="42"/>
      <c r="T270" s="43"/>
      <c r="U270" s="43"/>
      <c r="V270" s="43"/>
      <c r="W270" s="43"/>
      <c r="X270" s="43"/>
      <c r="Y270" s="43"/>
      <c r="Z270" s="44"/>
      <c r="AA270" s="44"/>
      <c r="AB270" s="45"/>
      <c r="AC270" s="46"/>
      <c r="AD270" s="47"/>
      <c r="AE270" s="48"/>
      <c r="AF270" s="49"/>
      <c r="AG270" s="50"/>
      <c r="AH270" s="51">
        <v>1</v>
      </c>
      <c r="AI270" s="51"/>
      <c r="AJ270" s="51"/>
      <c r="AK270" s="52"/>
      <c r="AL270" s="52"/>
      <c r="AM270" s="52"/>
      <c r="AN270" s="53"/>
      <c r="AO270" s="54"/>
      <c r="AP270" s="54"/>
      <c r="AQ270" s="55"/>
      <c r="AR270" s="55"/>
      <c r="AS270" s="55"/>
      <c r="AT270" s="55"/>
      <c r="AU270" s="56"/>
      <c r="AV270" s="56"/>
      <c r="AW270" s="57">
        <v>1</v>
      </c>
      <c r="AX270" s="57"/>
      <c r="AY270" s="57"/>
      <c r="AZ270" s="57"/>
      <c r="BA270" s="58"/>
      <c r="BB270" s="58"/>
      <c r="BC270" s="58"/>
      <c r="BD270" s="59"/>
      <c r="BE270" s="59"/>
      <c r="BF270" s="59"/>
      <c r="BG270" s="59"/>
      <c r="BH270" s="59"/>
      <c r="BI270" s="59"/>
      <c r="BK270" s="298">
        <v>2</v>
      </c>
      <c r="BL270" s="33"/>
      <c r="BM270" s="60"/>
      <c r="BN270" s="60"/>
      <c r="BO270" s="60"/>
      <c r="BP270" s="60"/>
      <c r="BQ270" s="60"/>
      <c r="BR270" s="61"/>
      <c r="BS270" s="61"/>
      <c r="BT270" s="61"/>
      <c r="BU270" s="61"/>
      <c r="BV270" s="61"/>
      <c r="BW270" s="61"/>
      <c r="BX270" s="60"/>
      <c r="CB270" s="62"/>
      <c r="CC270" s="62"/>
      <c r="CD270" s="63"/>
      <c r="CF270" s="63"/>
      <c r="CH270" s="63"/>
      <c r="CJ270" s="63"/>
      <c r="CL270" s="63"/>
      <c r="CQ270" s="33"/>
    </row>
    <row r="271" spans="3:95" x14ac:dyDescent="0.25">
      <c r="C271" s="1" t="s">
        <v>378</v>
      </c>
      <c r="D271" s="35">
        <v>42935.043009259258</v>
      </c>
      <c r="E271" s="1">
        <v>143</v>
      </c>
      <c r="F271" t="s">
        <v>367</v>
      </c>
      <c r="G271">
        <v>78.250789999999995</v>
      </c>
      <c r="H271">
        <v>30.009730000000001</v>
      </c>
      <c r="I271">
        <v>316.27999999999997</v>
      </c>
      <c r="J271" s="37">
        <v>-1.488488</v>
      </c>
      <c r="K271" s="38">
        <v>314.92667599999999</v>
      </c>
      <c r="L271" s="39">
        <v>3.3419999999999998E-2</v>
      </c>
      <c r="M271" s="40">
        <v>34.888207000000001</v>
      </c>
      <c r="N271" s="41">
        <v>0.1</v>
      </c>
      <c r="O271" s="36">
        <v>1</v>
      </c>
      <c r="P271" s="154">
        <v>1</v>
      </c>
      <c r="Q271" s="353">
        <f t="shared" si="10"/>
        <v>5</v>
      </c>
      <c r="R271" s="63">
        <f t="shared" si="9"/>
        <v>57.6</v>
      </c>
      <c r="S271" s="42">
        <v>1</v>
      </c>
      <c r="T271" s="43"/>
      <c r="U271" s="43"/>
      <c r="V271" s="43"/>
      <c r="W271" s="43"/>
      <c r="X271" s="43"/>
      <c r="Y271" s="43"/>
      <c r="Z271" s="44"/>
      <c r="AA271" s="44"/>
      <c r="AB271" s="45"/>
      <c r="AC271" s="46"/>
      <c r="AD271" s="47"/>
      <c r="AE271" s="48"/>
      <c r="AF271" s="49"/>
      <c r="AG271" s="50"/>
      <c r="AH271" s="51"/>
      <c r="AI271" s="51"/>
      <c r="AJ271" s="51"/>
      <c r="AK271" s="52"/>
      <c r="AL271" s="52"/>
      <c r="AM271" s="52"/>
      <c r="AN271" s="53"/>
      <c r="AO271" s="54"/>
      <c r="AP271" s="54"/>
      <c r="AQ271" s="55">
        <v>2</v>
      </c>
      <c r="AR271" s="55"/>
      <c r="AS271" s="55"/>
      <c r="AT271" s="55"/>
      <c r="AU271" s="56"/>
      <c r="AV271" s="56"/>
      <c r="AW271" s="57"/>
      <c r="AX271" s="57"/>
      <c r="AY271" s="57"/>
      <c r="AZ271" s="57"/>
      <c r="BA271" s="58"/>
      <c r="BB271" s="58"/>
      <c r="BC271" s="58"/>
      <c r="BD271" s="59"/>
      <c r="BE271" s="59">
        <v>2</v>
      </c>
      <c r="BF271" s="59"/>
      <c r="BG271" s="59"/>
      <c r="BH271" s="59">
        <v>1</v>
      </c>
      <c r="BI271" s="59"/>
      <c r="BJ271">
        <v>2</v>
      </c>
      <c r="BK271" s="298">
        <v>4</v>
      </c>
      <c r="BL271" s="33"/>
      <c r="BM271" s="60"/>
      <c r="BN271" s="60"/>
      <c r="BO271" s="60"/>
      <c r="BP271" s="60"/>
      <c r="BQ271" s="60"/>
      <c r="BR271" s="61"/>
      <c r="BS271" s="61"/>
      <c r="BT271" s="61"/>
      <c r="BU271" s="61"/>
      <c r="BV271" s="61"/>
      <c r="BW271" s="61"/>
      <c r="BX271" s="60"/>
      <c r="CB271" s="62"/>
      <c r="CC271" s="62"/>
      <c r="CD271" s="63"/>
      <c r="CF271" s="63"/>
      <c r="CH271" s="63"/>
      <c r="CJ271" s="63"/>
      <c r="CL271" s="63"/>
      <c r="CQ271" s="33"/>
    </row>
    <row r="272" spans="3:95" x14ac:dyDescent="0.25">
      <c r="C272" s="1" t="s">
        <v>379</v>
      </c>
      <c r="D272" s="35">
        <v>42935.041747685187</v>
      </c>
      <c r="E272" s="1">
        <v>143</v>
      </c>
      <c r="F272" t="s">
        <v>367</v>
      </c>
      <c r="G272">
        <v>78.250789999999995</v>
      </c>
      <c r="H272">
        <v>30.00947</v>
      </c>
      <c r="I272">
        <v>316.19</v>
      </c>
      <c r="J272" s="37">
        <v>-1.488488</v>
      </c>
      <c r="K272" s="38">
        <v>314.92667599999999</v>
      </c>
      <c r="L272" s="39">
        <v>3.3419999999999998E-2</v>
      </c>
      <c r="M272" s="40">
        <v>34.888207000000001</v>
      </c>
      <c r="N272" s="41">
        <v>0.1</v>
      </c>
      <c r="O272" s="36">
        <v>1</v>
      </c>
      <c r="P272" s="154">
        <v>1</v>
      </c>
      <c r="Q272" s="353">
        <f t="shared" si="10"/>
        <v>2</v>
      </c>
      <c r="R272" s="63">
        <f t="shared" si="9"/>
        <v>21.6</v>
      </c>
      <c r="S272" s="42"/>
      <c r="T272" s="43"/>
      <c r="U272" s="43"/>
      <c r="V272" s="43"/>
      <c r="W272" s="43"/>
      <c r="X272" s="43"/>
      <c r="Y272" s="43"/>
      <c r="Z272" s="44"/>
      <c r="AA272" s="44"/>
      <c r="AB272" s="45"/>
      <c r="AC272" s="46"/>
      <c r="AD272" s="47"/>
      <c r="AE272" s="48"/>
      <c r="AF272" s="49"/>
      <c r="AG272" s="50"/>
      <c r="AH272" s="51">
        <v>1</v>
      </c>
      <c r="AI272" s="51"/>
      <c r="AJ272" s="51"/>
      <c r="AK272" s="52"/>
      <c r="AL272" s="52"/>
      <c r="AM272" s="52"/>
      <c r="AN272" s="53"/>
      <c r="AO272" s="54"/>
      <c r="AP272" s="54"/>
      <c r="AQ272" s="55"/>
      <c r="AR272" s="55"/>
      <c r="AS272" s="55"/>
      <c r="AT272" s="55"/>
      <c r="AU272" s="56"/>
      <c r="AV272" s="56"/>
      <c r="AW272" s="57"/>
      <c r="AX272" s="57"/>
      <c r="AY272" s="57"/>
      <c r="AZ272" s="57"/>
      <c r="BA272" s="58"/>
      <c r="BB272" s="58"/>
      <c r="BC272" s="58"/>
      <c r="BD272" s="59"/>
      <c r="BE272" s="59"/>
      <c r="BF272" s="59"/>
      <c r="BG272" s="59"/>
      <c r="BH272" s="59"/>
      <c r="BI272" s="59"/>
      <c r="BJ272">
        <v>2</v>
      </c>
      <c r="BK272" s="298">
        <v>2</v>
      </c>
      <c r="BL272" s="33"/>
      <c r="BM272" s="60"/>
      <c r="BN272" s="60"/>
      <c r="BO272" s="60"/>
      <c r="BP272" s="60"/>
      <c r="BQ272" s="60"/>
      <c r="BR272" s="61"/>
      <c r="BS272" s="61"/>
      <c r="BT272" s="61"/>
      <c r="BU272" s="61"/>
      <c r="BV272" s="61"/>
      <c r="BW272" s="61"/>
      <c r="BX272" s="60"/>
      <c r="CB272" s="62"/>
      <c r="CC272" s="62"/>
      <c r="CD272" s="63"/>
      <c r="CF272" s="63"/>
      <c r="CH272" s="63"/>
      <c r="CJ272" s="63"/>
      <c r="CL272" s="63"/>
      <c r="CQ272" s="33"/>
    </row>
    <row r="273" spans="3:95" x14ac:dyDescent="0.25">
      <c r="C273" s="1" t="s">
        <v>380</v>
      </c>
      <c r="D273" s="35">
        <v>42935.040729166663</v>
      </c>
      <c r="E273" s="1">
        <v>143</v>
      </c>
      <c r="F273" t="s">
        <v>367</v>
      </c>
      <c r="G273">
        <v>78.250780000000006</v>
      </c>
      <c r="H273">
        <v>30.009270000000001</v>
      </c>
      <c r="I273">
        <v>316.18</v>
      </c>
      <c r="J273" s="37">
        <v>-1.488488</v>
      </c>
      <c r="K273" s="38">
        <v>314.92667599999999</v>
      </c>
      <c r="L273" s="39">
        <v>3.3419999999999998E-2</v>
      </c>
      <c r="M273" s="40">
        <v>34.888207000000001</v>
      </c>
      <c r="N273" s="41">
        <v>0.1</v>
      </c>
      <c r="O273" s="36">
        <v>1</v>
      </c>
      <c r="P273" s="154">
        <v>1</v>
      </c>
      <c r="Q273" s="353">
        <f t="shared" si="10"/>
        <v>3</v>
      </c>
      <c r="R273" s="63">
        <f t="shared" si="9"/>
        <v>28.8</v>
      </c>
      <c r="S273" s="42"/>
      <c r="T273" s="43"/>
      <c r="U273" s="43"/>
      <c r="V273" s="43"/>
      <c r="W273" s="43"/>
      <c r="X273" s="43"/>
      <c r="Y273" s="43"/>
      <c r="Z273" s="44"/>
      <c r="AA273" s="44"/>
      <c r="AB273" s="45"/>
      <c r="AC273" s="46"/>
      <c r="AD273" s="47"/>
      <c r="AE273" s="48"/>
      <c r="AF273" s="49"/>
      <c r="AG273" s="50"/>
      <c r="AH273" s="51">
        <v>1</v>
      </c>
      <c r="AI273" s="51"/>
      <c r="AJ273" s="51"/>
      <c r="AK273" s="52"/>
      <c r="AL273" s="52"/>
      <c r="AM273" s="52"/>
      <c r="AN273" s="53"/>
      <c r="AO273" s="54"/>
      <c r="AP273" s="54"/>
      <c r="AQ273" s="55"/>
      <c r="AR273" s="55">
        <v>1</v>
      </c>
      <c r="AS273" s="55"/>
      <c r="AT273" s="55"/>
      <c r="AU273" s="56"/>
      <c r="AV273" s="56"/>
      <c r="AW273" s="57"/>
      <c r="AX273" s="57"/>
      <c r="AY273" s="57"/>
      <c r="AZ273" s="57"/>
      <c r="BA273" s="58"/>
      <c r="BB273" s="58"/>
      <c r="BC273" s="58"/>
      <c r="BD273" s="59"/>
      <c r="BE273" s="59"/>
      <c r="BF273" s="59"/>
      <c r="BG273" s="59"/>
      <c r="BH273" s="59"/>
      <c r="BI273" s="59"/>
      <c r="BJ273">
        <v>2</v>
      </c>
      <c r="BK273" s="298">
        <v>3</v>
      </c>
      <c r="BL273" s="33"/>
      <c r="BM273" s="60"/>
      <c r="BN273" s="60"/>
      <c r="BO273" s="60"/>
      <c r="BP273" s="60"/>
      <c r="BQ273" s="60"/>
      <c r="BR273" s="61"/>
      <c r="BS273" s="61"/>
      <c r="BT273" s="61"/>
      <c r="BU273" s="61"/>
      <c r="BV273" s="61"/>
      <c r="BW273" s="61"/>
      <c r="BX273" s="60"/>
      <c r="CB273" s="62"/>
      <c r="CC273" s="62"/>
      <c r="CD273" s="63"/>
      <c r="CF273" s="63"/>
      <c r="CH273" s="63"/>
      <c r="CJ273" s="63"/>
      <c r="CL273" s="63"/>
      <c r="CQ273" s="33"/>
    </row>
    <row r="274" spans="3:95" x14ac:dyDescent="0.25">
      <c r="C274" s="1" t="s">
        <v>381</v>
      </c>
      <c r="D274" s="35">
        <v>42935.039722222224</v>
      </c>
      <c r="E274" s="1">
        <v>143</v>
      </c>
      <c r="F274" t="s">
        <v>367</v>
      </c>
      <c r="G274">
        <v>78.250780000000006</v>
      </c>
      <c r="H274">
        <v>30.009060000000002</v>
      </c>
      <c r="I274">
        <v>316.08999999999997</v>
      </c>
      <c r="J274" s="37">
        <v>-1.488488</v>
      </c>
      <c r="K274" s="38">
        <v>314.92667599999999</v>
      </c>
      <c r="L274" s="39">
        <v>3.3419999999999998E-2</v>
      </c>
      <c r="M274" s="40">
        <v>34.888207000000001</v>
      </c>
      <c r="N274" s="41">
        <v>0.1</v>
      </c>
      <c r="O274" s="36">
        <v>1</v>
      </c>
      <c r="P274" s="154">
        <v>1</v>
      </c>
      <c r="Q274" s="353">
        <f t="shared" si="10"/>
        <v>5</v>
      </c>
      <c r="R274" s="63">
        <f t="shared" si="9"/>
        <v>57.6</v>
      </c>
      <c r="S274" s="42"/>
      <c r="T274" s="43"/>
      <c r="U274" s="43"/>
      <c r="V274" s="43"/>
      <c r="W274" s="43"/>
      <c r="X274" s="43"/>
      <c r="Y274" s="43"/>
      <c r="Z274" s="44"/>
      <c r="AA274" s="44"/>
      <c r="AB274" s="45"/>
      <c r="AC274" s="46"/>
      <c r="AD274" s="47"/>
      <c r="AE274" s="48"/>
      <c r="AF274" s="49"/>
      <c r="AG274" s="50"/>
      <c r="AH274" s="51"/>
      <c r="AI274" s="51"/>
      <c r="AJ274" s="51"/>
      <c r="AK274" s="52"/>
      <c r="AL274" s="52"/>
      <c r="AM274" s="52"/>
      <c r="AN274" s="53"/>
      <c r="AO274" s="54"/>
      <c r="AP274" s="54"/>
      <c r="AQ274" s="55">
        <v>1</v>
      </c>
      <c r="AR274" s="55">
        <v>1</v>
      </c>
      <c r="AS274" s="55"/>
      <c r="AT274" s="55"/>
      <c r="AU274" s="56"/>
      <c r="AV274" s="56"/>
      <c r="AW274" s="57"/>
      <c r="AX274" s="57"/>
      <c r="AY274" s="57"/>
      <c r="AZ274" s="57"/>
      <c r="BA274" s="58"/>
      <c r="BB274" s="58"/>
      <c r="BC274" s="58">
        <v>1</v>
      </c>
      <c r="BD274" s="59"/>
      <c r="BE274" s="59"/>
      <c r="BF274" s="59"/>
      <c r="BG274" s="59"/>
      <c r="BH274" s="59">
        <v>1</v>
      </c>
      <c r="BI274" s="59"/>
      <c r="BJ274">
        <v>4</v>
      </c>
      <c r="BK274" s="298">
        <v>4</v>
      </c>
      <c r="BL274" s="33"/>
      <c r="BM274" s="60"/>
      <c r="BN274" s="60"/>
      <c r="BO274" s="60"/>
      <c r="BP274" s="60"/>
      <c r="BQ274" s="60"/>
      <c r="BR274" s="61"/>
      <c r="BS274" s="61"/>
      <c r="BT274" s="61"/>
      <c r="BU274" s="61"/>
      <c r="BV274" s="61"/>
      <c r="BW274" s="61"/>
      <c r="BX274" s="60"/>
      <c r="CB274" s="62"/>
      <c r="CC274" s="62"/>
      <c r="CD274" s="63"/>
      <c r="CF274" s="63"/>
      <c r="CH274" s="63"/>
      <c r="CJ274" s="63"/>
      <c r="CL274" s="63"/>
      <c r="CQ274" s="33"/>
    </row>
    <row r="275" spans="3:95" x14ac:dyDescent="0.25">
      <c r="C275" s="1" t="s">
        <v>382</v>
      </c>
      <c r="D275" s="35">
        <v>42935.039340277777</v>
      </c>
      <c r="E275" s="1">
        <v>143</v>
      </c>
      <c r="F275" t="s">
        <v>367</v>
      </c>
      <c r="G275">
        <v>78.250789999999995</v>
      </c>
      <c r="H275">
        <v>30.008980000000001</v>
      </c>
      <c r="I275">
        <v>316.11</v>
      </c>
      <c r="J275" s="37">
        <v>-1.488488</v>
      </c>
      <c r="K275" s="38">
        <v>314.92667599999999</v>
      </c>
      <c r="L275" s="39">
        <v>3.3419999999999998E-2</v>
      </c>
      <c r="M275" s="40">
        <v>34.888207000000001</v>
      </c>
      <c r="N275" s="41">
        <v>0.1</v>
      </c>
      <c r="O275" s="36">
        <v>1</v>
      </c>
      <c r="P275" s="154">
        <v>1</v>
      </c>
      <c r="Q275" s="353">
        <f t="shared" si="10"/>
        <v>3</v>
      </c>
      <c r="R275" s="63">
        <f t="shared" ref="R275:R338" si="11">(SUM(S275:BJ275)*7.2)</f>
        <v>43.2</v>
      </c>
      <c r="S275" s="42"/>
      <c r="T275" s="43"/>
      <c r="U275" s="43"/>
      <c r="V275" s="43"/>
      <c r="W275" s="43"/>
      <c r="X275" s="43"/>
      <c r="Y275" s="43"/>
      <c r="Z275" s="44"/>
      <c r="AA275" s="44"/>
      <c r="AB275" s="45"/>
      <c r="AC275" s="46"/>
      <c r="AD275" s="47"/>
      <c r="AE275" s="48"/>
      <c r="AF275" s="49"/>
      <c r="AG275" s="50"/>
      <c r="AH275" s="51">
        <v>2</v>
      </c>
      <c r="AI275" s="51"/>
      <c r="AJ275" s="51"/>
      <c r="AK275" s="52"/>
      <c r="AL275" s="52"/>
      <c r="AM275" s="52"/>
      <c r="AN275" s="53"/>
      <c r="AO275" s="54"/>
      <c r="AP275" s="54"/>
      <c r="AQ275" s="55"/>
      <c r="AR275" s="55"/>
      <c r="AS275" s="55"/>
      <c r="AT275" s="55"/>
      <c r="AU275" s="56"/>
      <c r="AV275" s="56"/>
      <c r="AW275" s="57"/>
      <c r="AX275" s="57"/>
      <c r="AY275" s="57"/>
      <c r="AZ275" s="57"/>
      <c r="BA275" s="58"/>
      <c r="BB275" s="58"/>
      <c r="BC275" s="58"/>
      <c r="BD275" s="59"/>
      <c r="BE275" s="59"/>
      <c r="BF275" s="59"/>
      <c r="BG275" s="59"/>
      <c r="BH275" s="59">
        <v>1</v>
      </c>
      <c r="BI275" s="59"/>
      <c r="BJ275">
        <v>3</v>
      </c>
      <c r="BK275" s="298">
        <v>3</v>
      </c>
      <c r="BL275" s="33"/>
      <c r="BM275" s="60"/>
      <c r="BN275" s="60"/>
      <c r="BO275" s="60"/>
      <c r="BP275" s="60"/>
      <c r="BQ275" s="60"/>
      <c r="BR275" s="61"/>
      <c r="BS275" s="61"/>
      <c r="BT275" s="61"/>
      <c r="BU275" s="61"/>
      <c r="BV275" s="61"/>
      <c r="BW275" s="61"/>
      <c r="BX275" s="60"/>
      <c r="CB275" s="62"/>
      <c r="CC275" s="62"/>
      <c r="CD275" s="63"/>
      <c r="CF275" s="63"/>
      <c r="CH275" s="63"/>
      <c r="CJ275" s="63"/>
      <c r="CL275" s="63"/>
      <c r="CQ275" s="33"/>
    </row>
    <row r="276" spans="3:95" x14ac:dyDescent="0.25">
      <c r="C276" s="1" t="s">
        <v>383</v>
      </c>
      <c r="D276" s="35">
        <v>42935.037743055553</v>
      </c>
      <c r="E276" s="1">
        <v>143</v>
      </c>
      <c r="F276" t="s">
        <v>367</v>
      </c>
      <c r="G276">
        <v>78.250789999999995</v>
      </c>
      <c r="H276">
        <v>30.008759999999999</v>
      </c>
      <c r="I276">
        <v>316.04000000000002</v>
      </c>
      <c r="J276" s="37">
        <v>-1.488488</v>
      </c>
      <c r="K276" s="38">
        <v>314.92667599999999</v>
      </c>
      <c r="L276" s="39">
        <v>3.3419999999999998E-2</v>
      </c>
      <c r="M276" s="40">
        <v>34.888207000000001</v>
      </c>
      <c r="N276" s="41">
        <v>0.1</v>
      </c>
      <c r="O276" s="36">
        <v>1</v>
      </c>
      <c r="P276" s="154">
        <v>1</v>
      </c>
      <c r="Q276" s="353">
        <f t="shared" si="10"/>
        <v>3</v>
      </c>
      <c r="R276" s="63">
        <f t="shared" si="11"/>
        <v>28.8</v>
      </c>
      <c r="S276" s="42"/>
      <c r="T276" s="43"/>
      <c r="U276" s="43"/>
      <c r="V276" s="43"/>
      <c r="W276" s="43"/>
      <c r="X276" s="43"/>
      <c r="Y276" s="43"/>
      <c r="Z276" s="44"/>
      <c r="AA276" s="44"/>
      <c r="AB276" s="45"/>
      <c r="AC276" s="46"/>
      <c r="AD276" s="47"/>
      <c r="AE276" s="48"/>
      <c r="AF276" s="49"/>
      <c r="AG276" s="50"/>
      <c r="AH276" s="51"/>
      <c r="AI276" s="51"/>
      <c r="AJ276" s="51"/>
      <c r="AK276" s="52"/>
      <c r="AL276" s="52"/>
      <c r="AM276" s="52"/>
      <c r="AN276" s="53"/>
      <c r="AO276" s="54"/>
      <c r="AP276" s="54"/>
      <c r="AQ276" s="55"/>
      <c r="AR276" s="55"/>
      <c r="AS276" s="55"/>
      <c r="AT276" s="55">
        <v>1</v>
      </c>
      <c r="AU276" s="56"/>
      <c r="AV276" s="56"/>
      <c r="AW276" s="57"/>
      <c r="AX276" s="57"/>
      <c r="AY276" s="57"/>
      <c r="AZ276" s="57"/>
      <c r="BA276" s="58"/>
      <c r="BB276" s="58"/>
      <c r="BC276" s="58"/>
      <c r="BD276" s="59"/>
      <c r="BE276" s="59"/>
      <c r="BF276" s="59"/>
      <c r="BG276" s="59"/>
      <c r="BH276" s="59">
        <v>1</v>
      </c>
      <c r="BI276" s="59"/>
      <c r="BJ276">
        <v>2</v>
      </c>
      <c r="BK276" s="298">
        <v>3</v>
      </c>
      <c r="BL276" s="33"/>
      <c r="BM276" s="60"/>
      <c r="BN276" s="60"/>
      <c r="BO276" s="60"/>
      <c r="BP276" s="60"/>
      <c r="BQ276" s="60"/>
      <c r="BR276" s="61"/>
      <c r="BS276" s="61"/>
      <c r="BT276" s="61"/>
      <c r="BU276" s="61"/>
      <c r="BV276" s="61"/>
      <c r="BW276" s="61"/>
      <c r="BX276" s="60"/>
      <c r="CB276" s="62"/>
      <c r="CC276" s="62"/>
      <c r="CD276" s="63"/>
      <c r="CF276" s="63"/>
      <c r="CH276" s="63"/>
      <c r="CJ276" s="63"/>
      <c r="CL276" s="63"/>
      <c r="CQ276" s="33"/>
    </row>
    <row r="277" spans="3:95" x14ac:dyDescent="0.25">
      <c r="C277" s="1" t="s">
        <v>384</v>
      </c>
      <c r="D277" s="35">
        <v>42935.035000000003</v>
      </c>
      <c r="E277" s="1">
        <v>143</v>
      </c>
      <c r="F277" t="s">
        <v>367</v>
      </c>
      <c r="G277">
        <v>78.250789999999995</v>
      </c>
      <c r="H277">
        <v>30.00853</v>
      </c>
      <c r="I277">
        <v>316.01</v>
      </c>
      <c r="J277" s="37">
        <v>-1.488488</v>
      </c>
      <c r="K277" s="38">
        <v>314.92667599999999</v>
      </c>
      <c r="L277" s="39">
        <v>3.3419999999999998E-2</v>
      </c>
      <c r="M277" s="40">
        <v>34.888207000000001</v>
      </c>
      <c r="N277" s="41">
        <v>0.1</v>
      </c>
      <c r="O277" s="36">
        <v>1</v>
      </c>
      <c r="P277" s="154">
        <v>1</v>
      </c>
      <c r="Q277" s="353">
        <f t="shared" si="10"/>
        <v>6</v>
      </c>
      <c r="R277" s="63">
        <f t="shared" si="11"/>
        <v>50.4</v>
      </c>
      <c r="S277" s="42"/>
      <c r="T277" s="43"/>
      <c r="U277" s="43"/>
      <c r="V277" s="43"/>
      <c r="W277" s="43"/>
      <c r="X277" s="43"/>
      <c r="Y277" s="43"/>
      <c r="Z277" s="44"/>
      <c r="AA277" s="44"/>
      <c r="AB277" s="45"/>
      <c r="AC277" s="46"/>
      <c r="AD277" s="47"/>
      <c r="AE277" s="48"/>
      <c r="AF277" s="49"/>
      <c r="AG277" s="50"/>
      <c r="AH277" s="51">
        <v>1</v>
      </c>
      <c r="AI277" s="51"/>
      <c r="AJ277" s="51"/>
      <c r="AK277" s="52"/>
      <c r="AL277" s="52"/>
      <c r="AM277" s="52"/>
      <c r="AN277" s="53"/>
      <c r="AO277" s="54"/>
      <c r="AP277" s="54"/>
      <c r="AQ277" s="55"/>
      <c r="AR277" s="55"/>
      <c r="AS277" s="55"/>
      <c r="AT277" s="55">
        <v>1</v>
      </c>
      <c r="AU277" s="56"/>
      <c r="AV277" s="56"/>
      <c r="AW277" s="57"/>
      <c r="AX277" s="57"/>
      <c r="AY277" s="57"/>
      <c r="AZ277" s="57"/>
      <c r="BA277" s="58">
        <v>1</v>
      </c>
      <c r="BB277" s="58"/>
      <c r="BC277" s="58"/>
      <c r="BD277" s="59">
        <v>1</v>
      </c>
      <c r="BE277" s="59"/>
      <c r="BF277" s="59"/>
      <c r="BG277" s="59"/>
      <c r="BH277" s="59">
        <v>1</v>
      </c>
      <c r="BI277" s="59"/>
      <c r="BJ277">
        <v>2</v>
      </c>
      <c r="BK277" s="298">
        <v>5</v>
      </c>
      <c r="BL277" s="33"/>
      <c r="BM277" s="60"/>
      <c r="BN277" s="60"/>
      <c r="BO277" s="60"/>
      <c r="BP277" s="60"/>
      <c r="BQ277" s="60"/>
      <c r="BR277" s="61"/>
      <c r="BS277" s="61"/>
      <c r="BT277" s="61"/>
      <c r="BU277" s="61"/>
      <c r="BV277" s="61"/>
      <c r="BW277" s="61"/>
      <c r="BX277" s="60"/>
      <c r="CB277" s="62"/>
      <c r="CC277" s="62"/>
      <c r="CD277" s="63"/>
      <c r="CF277" s="63"/>
      <c r="CH277" s="63"/>
      <c r="CJ277" s="63"/>
      <c r="CL277" s="63"/>
      <c r="CQ277" s="33"/>
    </row>
    <row r="278" spans="3:95" x14ac:dyDescent="0.25">
      <c r="C278" s="1" t="s">
        <v>385</v>
      </c>
      <c r="D278" s="35">
        <v>42935.032638888886</v>
      </c>
      <c r="E278" s="1">
        <v>143</v>
      </c>
      <c r="F278" t="s">
        <v>367</v>
      </c>
      <c r="G278">
        <v>78.250789999999995</v>
      </c>
      <c r="H278">
        <v>30.00827</v>
      </c>
      <c r="I278">
        <v>315.88</v>
      </c>
      <c r="J278" s="37">
        <v>-1.488488</v>
      </c>
      <c r="K278" s="38">
        <v>314.92667599999999</v>
      </c>
      <c r="L278" s="39">
        <v>3.3419999999999998E-2</v>
      </c>
      <c r="M278" s="40">
        <v>34.888207000000001</v>
      </c>
      <c r="N278" s="41">
        <v>0.1</v>
      </c>
      <c r="O278" s="36">
        <v>1</v>
      </c>
      <c r="P278" s="154">
        <v>1</v>
      </c>
      <c r="Q278" s="353">
        <f t="shared" si="10"/>
        <v>4</v>
      </c>
      <c r="R278" s="63">
        <f t="shared" si="11"/>
        <v>43.2</v>
      </c>
      <c r="S278" s="42">
        <v>1</v>
      </c>
      <c r="T278" s="43"/>
      <c r="U278" s="43"/>
      <c r="V278" s="43"/>
      <c r="W278" s="43"/>
      <c r="X278" s="43"/>
      <c r="Y278" s="43"/>
      <c r="Z278" s="44"/>
      <c r="AA278" s="44"/>
      <c r="AB278" s="45"/>
      <c r="AC278" s="46"/>
      <c r="AD278" s="47"/>
      <c r="AE278" s="48"/>
      <c r="AF278" s="49"/>
      <c r="AG278" s="50"/>
      <c r="AH278" s="51">
        <v>1</v>
      </c>
      <c r="AI278" s="51"/>
      <c r="AJ278" s="51"/>
      <c r="AK278" s="52"/>
      <c r="AL278" s="52"/>
      <c r="AM278" s="52"/>
      <c r="AN278" s="53"/>
      <c r="AO278" s="54"/>
      <c r="AP278" s="54"/>
      <c r="AQ278" s="55"/>
      <c r="AR278" s="55"/>
      <c r="AS278" s="55"/>
      <c r="AT278" s="55"/>
      <c r="AU278" s="56"/>
      <c r="AV278" s="56"/>
      <c r="AW278" s="57"/>
      <c r="AX278" s="57"/>
      <c r="AY278" s="57"/>
      <c r="AZ278" s="57"/>
      <c r="BA278" s="58"/>
      <c r="BB278" s="58"/>
      <c r="BC278" s="58"/>
      <c r="BD278" s="59"/>
      <c r="BE278" s="59"/>
      <c r="BF278" s="59"/>
      <c r="BG278" s="59"/>
      <c r="BH278" s="59">
        <v>2</v>
      </c>
      <c r="BI278" s="59"/>
      <c r="BJ278">
        <v>2</v>
      </c>
      <c r="BK278" s="298">
        <v>4</v>
      </c>
      <c r="BL278" s="33"/>
      <c r="BM278" s="60"/>
      <c r="BN278" s="60"/>
      <c r="BO278" s="60"/>
      <c r="BP278" s="60"/>
      <c r="BQ278" s="60"/>
      <c r="BR278" s="61"/>
      <c r="BS278" s="61"/>
      <c r="BT278" s="61"/>
      <c r="BU278" s="61"/>
      <c r="BV278" s="61"/>
      <c r="BW278" s="61"/>
      <c r="BX278" s="60"/>
      <c r="CB278" s="62"/>
      <c r="CC278" s="62"/>
      <c r="CD278" s="63"/>
      <c r="CF278" s="63"/>
      <c r="CH278" s="63"/>
      <c r="CJ278" s="63"/>
      <c r="CL278" s="63"/>
      <c r="CQ278" s="33"/>
    </row>
    <row r="279" spans="3:95" s="157" customFormat="1" x14ac:dyDescent="0.25">
      <c r="C279" s="155" t="s">
        <v>386</v>
      </c>
      <c r="D279" s="156">
        <v>42935.029583333337</v>
      </c>
      <c r="E279" s="155">
        <v>143</v>
      </c>
      <c r="F279" s="157" t="s">
        <v>367</v>
      </c>
      <c r="G279" s="157">
        <v>78.250789999999995</v>
      </c>
      <c r="H279" s="157">
        <v>30.008150000000001</v>
      </c>
      <c r="I279" s="157">
        <v>315.89</v>
      </c>
      <c r="J279" s="158">
        <v>-1.488488</v>
      </c>
      <c r="K279" s="38">
        <v>314.92667599999999</v>
      </c>
      <c r="L279" s="39">
        <v>3.3419999999999998E-2</v>
      </c>
      <c r="M279" s="40">
        <v>34.888207000000001</v>
      </c>
      <c r="N279" s="41">
        <v>0.1</v>
      </c>
      <c r="O279" s="157">
        <v>1</v>
      </c>
      <c r="P279" s="159">
        <v>1</v>
      </c>
      <c r="Q279" s="357">
        <f t="shared" si="10"/>
        <v>3</v>
      </c>
      <c r="R279" s="63">
        <f t="shared" si="11"/>
        <v>36</v>
      </c>
      <c r="S279" s="161"/>
      <c r="T279" s="162"/>
      <c r="U279" s="162"/>
      <c r="V279" s="162"/>
      <c r="W279" s="162"/>
      <c r="X279" s="162"/>
      <c r="Y279" s="162"/>
      <c r="Z279" s="163"/>
      <c r="AA279" s="163"/>
      <c r="AB279" s="163"/>
      <c r="AC279" s="164"/>
      <c r="AD279" s="164"/>
      <c r="AE279" s="165"/>
      <c r="AF279" s="165"/>
      <c r="AG279" s="166"/>
      <c r="AH279" s="167"/>
      <c r="AI279" s="167"/>
      <c r="AJ279" s="167"/>
      <c r="AK279" s="168"/>
      <c r="AL279" s="168"/>
      <c r="AM279" s="168"/>
      <c r="AN279" s="169"/>
      <c r="AO279" s="169"/>
      <c r="AP279" s="169"/>
      <c r="AQ279" s="170"/>
      <c r="AR279" s="170"/>
      <c r="AS279" s="170"/>
      <c r="AT279" s="170"/>
      <c r="AU279" s="171"/>
      <c r="AV279" s="171"/>
      <c r="AW279" s="172"/>
      <c r="AX279" s="172"/>
      <c r="AY279" s="172"/>
      <c r="AZ279" s="172"/>
      <c r="BA279" s="173"/>
      <c r="BB279" s="173"/>
      <c r="BC279" s="173"/>
      <c r="BD279" s="174">
        <v>2</v>
      </c>
      <c r="BE279" s="174"/>
      <c r="BF279" s="174"/>
      <c r="BG279" s="174"/>
      <c r="BH279" s="174">
        <v>1</v>
      </c>
      <c r="BI279" s="174"/>
      <c r="BJ279" s="157">
        <v>2</v>
      </c>
      <c r="BK279" s="298">
        <v>2</v>
      </c>
      <c r="BL279" s="160"/>
      <c r="BR279" s="175"/>
      <c r="BS279" s="175"/>
      <c r="BT279" s="175"/>
      <c r="BU279" s="175"/>
      <c r="BV279" s="175"/>
      <c r="BW279" s="175"/>
      <c r="CB279" s="176"/>
      <c r="CC279" s="176"/>
      <c r="CD279" s="177"/>
      <c r="CF279" s="177"/>
      <c r="CH279" s="177"/>
      <c r="CJ279" s="177"/>
      <c r="CL279" s="177"/>
      <c r="CQ279" s="160"/>
    </row>
    <row r="280" spans="3:95" x14ac:dyDescent="0.25">
      <c r="C280" s="1" t="s">
        <v>387</v>
      </c>
      <c r="D280" s="35">
        <v>42935.066724537035</v>
      </c>
      <c r="E280" s="1">
        <v>143</v>
      </c>
      <c r="F280" t="s">
        <v>365</v>
      </c>
      <c r="G280">
        <v>78.251499999999993</v>
      </c>
      <c r="H280">
        <v>30.012499999999999</v>
      </c>
      <c r="I280">
        <v>316.63</v>
      </c>
      <c r="J280" s="37">
        <v>-1.488488</v>
      </c>
      <c r="K280" s="38">
        <v>314.92667599999999</v>
      </c>
      <c r="L280" s="39">
        <v>3.3419999999999998E-2</v>
      </c>
      <c r="M280" s="40">
        <v>34.888207000000001</v>
      </c>
      <c r="N280" s="41">
        <v>0.1</v>
      </c>
      <c r="O280" s="36">
        <v>1</v>
      </c>
      <c r="P280" s="154">
        <v>1</v>
      </c>
      <c r="Q280" s="353">
        <f t="shared" si="10"/>
        <v>5</v>
      </c>
      <c r="R280" s="63">
        <f t="shared" si="11"/>
        <v>36</v>
      </c>
      <c r="S280" s="42"/>
      <c r="T280" s="43"/>
      <c r="U280" s="43"/>
      <c r="V280" s="43"/>
      <c r="W280" s="43"/>
      <c r="X280" s="43"/>
      <c r="Y280" s="43"/>
      <c r="Z280" s="44"/>
      <c r="AA280" s="44"/>
      <c r="AB280" s="45"/>
      <c r="AC280" s="46"/>
      <c r="AD280" s="47"/>
      <c r="AE280" s="48"/>
      <c r="AF280" s="49"/>
      <c r="AG280" s="50"/>
      <c r="AH280" s="51">
        <v>1</v>
      </c>
      <c r="AI280" s="51"/>
      <c r="AJ280" s="51"/>
      <c r="AK280" s="52"/>
      <c r="AL280" s="52"/>
      <c r="AM280" s="52"/>
      <c r="AN280" s="53"/>
      <c r="AO280" s="54"/>
      <c r="AP280" s="54">
        <v>1</v>
      </c>
      <c r="AQ280" s="55"/>
      <c r="AR280" s="55"/>
      <c r="AS280" s="55"/>
      <c r="AT280" s="55">
        <v>1</v>
      </c>
      <c r="AU280" s="56"/>
      <c r="AV280" s="56"/>
      <c r="AW280" s="57"/>
      <c r="AX280" s="57"/>
      <c r="AY280" s="57"/>
      <c r="AZ280" s="57"/>
      <c r="BA280" s="58"/>
      <c r="BB280" s="58">
        <v>1</v>
      </c>
      <c r="BC280" s="58"/>
      <c r="BD280" s="59"/>
      <c r="BE280" s="59"/>
      <c r="BF280" s="59"/>
      <c r="BG280" s="59"/>
      <c r="BH280" s="59">
        <v>1</v>
      </c>
      <c r="BI280" s="59"/>
      <c r="BK280" s="298">
        <v>5</v>
      </c>
      <c r="BL280" s="33"/>
      <c r="BM280" s="60"/>
      <c r="BN280" s="60"/>
      <c r="BO280" s="60"/>
      <c r="BP280" s="60"/>
      <c r="BQ280" s="60"/>
      <c r="BR280" s="61"/>
      <c r="BS280" s="61"/>
      <c r="BT280" s="61"/>
      <c r="BU280" s="61"/>
      <c r="BV280" s="61"/>
      <c r="BW280" s="61"/>
      <c r="BX280" s="60"/>
      <c r="CB280" s="62"/>
      <c r="CC280" s="62"/>
      <c r="CD280" s="63"/>
      <c r="CF280" s="63"/>
      <c r="CH280" s="63"/>
      <c r="CJ280" s="63"/>
      <c r="CL280" s="63"/>
      <c r="CQ280" s="33"/>
    </row>
    <row r="281" spans="3:95" x14ac:dyDescent="0.25">
      <c r="C281" s="1" t="s">
        <v>388</v>
      </c>
      <c r="D281" s="35">
        <v>42935.069363425922</v>
      </c>
      <c r="E281" s="1">
        <v>143</v>
      </c>
      <c r="F281" t="s">
        <v>365</v>
      </c>
      <c r="G281">
        <v>78.251689999999996</v>
      </c>
      <c r="H281">
        <v>30.012650000000001</v>
      </c>
      <c r="I281">
        <v>316.37</v>
      </c>
      <c r="J281" s="37">
        <v>-1.488488</v>
      </c>
      <c r="K281" s="38">
        <v>314.92667599999999</v>
      </c>
      <c r="L281" s="39">
        <v>3.3419999999999998E-2</v>
      </c>
      <c r="M281" s="40">
        <v>34.888207000000001</v>
      </c>
      <c r="N281" s="41">
        <v>0.1</v>
      </c>
      <c r="O281" s="36">
        <v>1</v>
      </c>
      <c r="P281" s="154">
        <v>1</v>
      </c>
      <c r="Q281" s="353">
        <f t="shared" si="10"/>
        <v>4</v>
      </c>
      <c r="R281" s="63">
        <f t="shared" si="11"/>
        <v>28.8</v>
      </c>
      <c r="S281" s="42"/>
      <c r="T281" s="43"/>
      <c r="U281" s="43"/>
      <c r="V281" s="43"/>
      <c r="W281" s="43"/>
      <c r="X281" s="43"/>
      <c r="Y281" s="43"/>
      <c r="Z281" s="44"/>
      <c r="AA281" s="44"/>
      <c r="AB281" s="45"/>
      <c r="AC281" s="46"/>
      <c r="AD281" s="47"/>
      <c r="AE281" s="48"/>
      <c r="AF281" s="49"/>
      <c r="AG281" s="50"/>
      <c r="AH281" s="51">
        <v>1</v>
      </c>
      <c r="AI281" s="51"/>
      <c r="AJ281" s="51"/>
      <c r="AK281" s="52"/>
      <c r="AL281" s="52"/>
      <c r="AM281" s="52"/>
      <c r="AN281" s="53"/>
      <c r="AO281" s="54"/>
      <c r="AP281" s="54"/>
      <c r="AQ281" s="55"/>
      <c r="AR281" s="55"/>
      <c r="AS281" s="55"/>
      <c r="AT281" s="55"/>
      <c r="AU281" s="56"/>
      <c r="AV281" s="56"/>
      <c r="AW281" s="57"/>
      <c r="AX281" s="57"/>
      <c r="AY281" s="57"/>
      <c r="AZ281" s="57"/>
      <c r="BA281" s="58"/>
      <c r="BB281" s="58"/>
      <c r="BC281" s="58"/>
      <c r="BD281" s="59"/>
      <c r="BE281" s="59">
        <v>1</v>
      </c>
      <c r="BF281" s="59"/>
      <c r="BG281" s="59"/>
      <c r="BH281" s="59">
        <v>1</v>
      </c>
      <c r="BI281" s="59"/>
      <c r="BJ281">
        <v>1</v>
      </c>
      <c r="BK281" s="298">
        <v>3</v>
      </c>
      <c r="BL281" s="33"/>
      <c r="BM281" s="60"/>
      <c r="BN281" s="60"/>
      <c r="BO281" s="60"/>
      <c r="BP281" s="60"/>
      <c r="BQ281" s="60"/>
      <c r="BR281" s="61"/>
      <c r="BS281" s="61"/>
      <c r="BT281" s="61"/>
      <c r="BU281" s="61"/>
      <c r="BV281" s="61"/>
      <c r="BW281" s="61"/>
      <c r="BX281" s="60"/>
      <c r="CB281" s="62"/>
      <c r="CC281" s="62"/>
      <c r="CD281" s="63"/>
      <c r="CF281" s="63"/>
      <c r="CH281" s="63"/>
      <c r="CJ281" s="63"/>
      <c r="CL281" s="63"/>
      <c r="CQ281" s="33"/>
    </row>
    <row r="282" spans="3:95" x14ac:dyDescent="0.25">
      <c r="C282" s="1" t="s">
        <v>389</v>
      </c>
      <c r="D282" s="35">
        <v>42935.0702662037</v>
      </c>
      <c r="E282" s="1">
        <v>143</v>
      </c>
      <c r="F282" t="s">
        <v>365</v>
      </c>
      <c r="G282">
        <v>78.251739999999998</v>
      </c>
      <c r="H282">
        <v>30.012650000000001</v>
      </c>
      <c r="I282">
        <v>316.39999999999998</v>
      </c>
      <c r="J282" s="37">
        <v>-1.488488</v>
      </c>
      <c r="K282" s="38">
        <v>314.92667599999999</v>
      </c>
      <c r="L282" s="39">
        <v>3.3419999999999998E-2</v>
      </c>
      <c r="M282" s="40">
        <v>34.888207000000001</v>
      </c>
      <c r="N282" s="41">
        <v>0.1</v>
      </c>
      <c r="O282" s="36">
        <v>1</v>
      </c>
      <c r="P282" s="154">
        <v>1</v>
      </c>
      <c r="Q282" s="353">
        <f t="shared" si="10"/>
        <v>3</v>
      </c>
      <c r="R282" s="63">
        <f t="shared" si="11"/>
        <v>36</v>
      </c>
      <c r="S282" s="42"/>
      <c r="T282" s="43"/>
      <c r="U282" s="43"/>
      <c r="V282" s="43"/>
      <c r="W282" s="43"/>
      <c r="X282" s="43"/>
      <c r="Y282" s="43"/>
      <c r="Z282" s="44"/>
      <c r="AA282" s="44"/>
      <c r="AB282" s="45"/>
      <c r="AC282" s="46"/>
      <c r="AD282" s="47"/>
      <c r="AE282" s="48"/>
      <c r="AF282" s="49"/>
      <c r="AG282" s="50"/>
      <c r="AH282" s="51">
        <v>1</v>
      </c>
      <c r="AI282" s="51"/>
      <c r="AJ282" s="51"/>
      <c r="AK282" s="52"/>
      <c r="AL282" s="52"/>
      <c r="AM282" s="52"/>
      <c r="AN282" s="53"/>
      <c r="AO282" s="54"/>
      <c r="AP282" s="54"/>
      <c r="AQ282" s="55"/>
      <c r="AR282" s="55"/>
      <c r="AS282" s="55"/>
      <c r="AT282" s="55"/>
      <c r="AU282" s="56"/>
      <c r="AV282" s="56"/>
      <c r="AW282" s="57"/>
      <c r="AX282" s="57"/>
      <c r="AY282" s="57"/>
      <c r="AZ282" s="57"/>
      <c r="BA282" s="58"/>
      <c r="BB282" s="58"/>
      <c r="BC282" s="58"/>
      <c r="BD282" s="59"/>
      <c r="BE282" s="59">
        <v>1</v>
      </c>
      <c r="BF282" s="59"/>
      <c r="BG282" s="59"/>
      <c r="BH282" s="59"/>
      <c r="BI282" s="59"/>
      <c r="BJ282">
        <v>3</v>
      </c>
      <c r="BK282" s="298">
        <v>3</v>
      </c>
      <c r="BL282" s="33"/>
      <c r="BM282" s="60"/>
      <c r="BN282" s="60"/>
      <c r="BO282" s="60"/>
      <c r="BP282" s="60"/>
      <c r="BQ282" s="60"/>
      <c r="BR282" s="61"/>
      <c r="BS282" s="61"/>
      <c r="BT282" s="61"/>
      <c r="BU282" s="61"/>
      <c r="BV282" s="61"/>
      <c r="BW282" s="61"/>
      <c r="BX282" s="60"/>
      <c r="CB282" s="62"/>
      <c r="CC282" s="62"/>
      <c r="CD282" s="63"/>
      <c r="CF282" s="63"/>
      <c r="CH282" s="63"/>
      <c r="CJ282" s="63"/>
      <c r="CL282" s="63"/>
      <c r="CQ282" s="33"/>
    </row>
    <row r="283" spans="3:95" x14ac:dyDescent="0.25">
      <c r="C283" s="1" t="s">
        <v>390</v>
      </c>
      <c r="D283" s="35">
        <v>42935.071296296293</v>
      </c>
      <c r="E283" s="1">
        <v>143</v>
      </c>
      <c r="F283" t="s">
        <v>365</v>
      </c>
      <c r="G283">
        <v>78.251779999999997</v>
      </c>
      <c r="H283">
        <v>30.012650000000001</v>
      </c>
      <c r="I283">
        <v>316.33999999999997</v>
      </c>
      <c r="J283" s="37">
        <v>-1.488488</v>
      </c>
      <c r="K283" s="38">
        <v>314.92667599999999</v>
      </c>
      <c r="L283" s="39">
        <v>3.3419999999999998E-2</v>
      </c>
      <c r="M283" s="40">
        <v>34.888207000000001</v>
      </c>
      <c r="N283" s="41">
        <v>0.1</v>
      </c>
      <c r="O283" s="36">
        <v>1</v>
      </c>
      <c r="P283" s="154">
        <v>1</v>
      </c>
      <c r="Q283" s="353">
        <f t="shared" si="10"/>
        <v>3</v>
      </c>
      <c r="R283" s="63">
        <f t="shared" si="11"/>
        <v>36</v>
      </c>
      <c r="S283" s="42"/>
      <c r="T283" s="43"/>
      <c r="U283" s="43"/>
      <c r="V283" s="43"/>
      <c r="W283" s="43"/>
      <c r="X283" s="43"/>
      <c r="Y283" s="43"/>
      <c r="Z283" s="44"/>
      <c r="AA283" s="44"/>
      <c r="AB283" s="45"/>
      <c r="AC283" s="46"/>
      <c r="AD283" s="47"/>
      <c r="AE283" s="48"/>
      <c r="AF283" s="49"/>
      <c r="AG283" s="50"/>
      <c r="AH283" s="51"/>
      <c r="AI283" s="51"/>
      <c r="AJ283" s="51"/>
      <c r="AK283" s="52"/>
      <c r="AL283" s="52"/>
      <c r="AM283" s="52"/>
      <c r="AN283" s="53"/>
      <c r="AO283" s="54"/>
      <c r="AP283" s="54"/>
      <c r="AQ283" s="55">
        <v>1</v>
      </c>
      <c r="AR283" s="55"/>
      <c r="AS283" s="55"/>
      <c r="AT283" s="55"/>
      <c r="AU283" s="56"/>
      <c r="AV283" s="56"/>
      <c r="AW283" s="57"/>
      <c r="AX283" s="57"/>
      <c r="AY283" s="57"/>
      <c r="AZ283" s="57"/>
      <c r="BA283" s="58"/>
      <c r="BB283" s="58"/>
      <c r="BC283" s="58"/>
      <c r="BD283" s="59"/>
      <c r="BE283" s="59"/>
      <c r="BF283" s="59"/>
      <c r="BG283" s="59"/>
      <c r="BH283" s="59">
        <v>3</v>
      </c>
      <c r="BI283" s="59"/>
      <c r="BJ283">
        <v>1</v>
      </c>
      <c r="BK283" s="298">
        <v>3</v>
      </c>
      <c r="BL283" s="33"/>
      <c r="BM283" s="60"/>
      <c r="BN283" s="60"/>
      <c r="BO283" s="60"/>
      <c r="BP283" s="60"/>
      <c r="BQ283" s="60"/>
      <c r="BR283" s="61"/>
      <c r="BS283" s="61"/>
      <c r="BT283" s="61"/>
      <c r="BU283" s="61"/>
      <c r="BV283" s="61"/>
      <c r="BW283" s="61"/>
      <c r="BX283" s="60"/>
      <c r="CB283" s="62"/>
      <c r="CC283" s="62"/>
      <c r="CD283" s="63"/>
      <c r="CF283" s="63"/>
      <c r="CH283" s="63"/>
      <c r="CJ283" s="63"/>
      <c r="CL283" s="63"/>
      <c r="CQ283" s="33"/>
    </row>
    <row r="284" spans="3:95" x14ac:dyDescent="0.25">
      <c r="C284" s="1" t="s">
        <v>391</v>
      </c>
      <c r="D284" s="35">
        <v>42935.071932870371</v>
      </c>
      <c r="E284" s="1">
        <v>143</v>
      </c>
      <c r="F284" t="s">
        <v>365</v>
      </c>
      <c r="G284">
        <v>78.251819999999995</v>
      </c>
      <c r="H284">
        <v>30.01267</v>
      </c>
      <c r="I284">
        <v>316.38</v>
      </c>
      <c r="J284" s="37">
        <v>-1.488488</v>
      </c>
      <c r="K284" s="38">
        <v>314.92667599999999</v>
      </c>
      <c r="L284" s="39">
        <v>3.3419999999999998E-2</v>
      </c>
      <c r="M284" s="40">
        <v>34.888207000000001</v>
      </c>
      <c r="N284" s="41">
        <v>0.1</v>
      </c>
      <c r="O284" s="36">
        <v>1</v>
      </c>
      <c r="P284" s="154">
        <v>1</v>
      </c>
      <c r="Q284" s="353">
        <f t="shared" si="10"/>
        <v>3</v>
      </c>
      <c r="R284" s="63">
        <f t="shared" si="11"/>
        <v>43.2</v>
      </c>
      <c r="S284" s="42"/>
      <c r="T284" s="43"/>
      <c r="U284" s="43"/>
      <c r="V284" s="43"/>
      <c r="W284" s="43"/>
      <c r="X284" s="43"/>
      <c r="Y284" s="43"/>
      <c r="Z284" s="44"/>
      <c r="AA284" s="44"/>
      <c r="AB284" s="45"/>
      <c r="AC284" s="46"/>
      <c r="AD284" s="47"/>
      <c r="AE284" s="48"/>
      <c r="AF284" s="49"/>
      <c r="AG284" s="50"/>
      <c r="AH284" s="51">
        <v>2</v>
      </c>
      <c r="AI284" s="51"/>
      <c r="AJ284" s="51"/>
      <c r="AK284" s="52"/>
      <c r="AL284" s="52"/>
      <c r="AM284" s="52"/>
      <c r="AN284" s="53"/>
      <c r="AO284" s="54"/>
      <c r="AP284" s="54"/>
      <c r="AQ284" s="55"/>
      <c r="AR284" s="55"/>
      <c r="AS284" s="55"/>
      <c r="AT284" s="55">
        <v>1</v>
      </c>
      <c r="AU284" s="56"/>
      <c r="AV284" s="56"/>
      <c r="AW284" s="57"/>
      <c r="AX284" s="57"/>
      <c r="AY284" s="57"/>
      <c r="AZ284" s="57"/>
      <c r="BA284" s="58"/>
      <c r="BB284" s="58"/>
      <c r="BC284" s="58"/>
      <c r="BD284" s="59"/>
      <c r="BE284" s="59"/>
      <c r="BF284" s="59"/>
      <c r="BG284" s="59"/>
      <c r="BH284" s="59"/>
      <c r="BI284" s="59"/>
      <c r="BJ284">
        <v>3</v>
      </c>
      <c r="BK284" s="298">
        <v>3</v>
      </c>
      <c r="BL284" s="33"/>
      <c r="BM284" s="60"/>
      <c r="BN284" s="60"/>
      <c r="BO284" s="60"/>
      <c r="BP284" s="60"/>
      <c r="BQ284" s="60"/>
      <c r="BR284" s="61"/>
      <c r="BS284" s="61"/>
      <c r="BT284" s="61"/>
      <c r="BU284" s="61"/>
      <c r="BV284" s="61"/>
      <c r="BW284" s="61"/>
      <c r="BX284" s="60"/>
      <c r="CB284" s="62"/>
      <c r="CC284" s="62"/>
      <c r="CD284" s="63"/>
      <c r="CF284" s="63"/>
      <c r="CH284" s="63"/>
      <c r="CJ284" s="63"/>
      <c r="CL284" s="63"/>
      <c r="CQ284" s="33"/>
    </row>
    <row r="285" spans="3:95" x14ac:dyDescent="0.25">
      <c r="C285" s="1" t="s">
        <v>392</v>
      </c>
      <c r="D285" s="35">
        <v>42935.073379629626</v>
      </c>
      <c r="E285" s="1">
        <v>143</v>
      </c>
      <c r="F285" t="s">
        <v>365</v>
      </c>
      <c r="G285">
        <v>78.251869999999997</v>
      </c>
      <c r="H285">
        <v>30.012609999999999</v>
      </c>
      <c r="I285">
        <v>316.2</v>
      </c>
      <c r="J285" s="37">
        <v>-1.488488</v>
      </c>
      <c r="K285" s="38">
        <v>314.92667599999999</v>
      </c>
      <c r="L285" s="39">
        <v>3.3419999999999998E-2</v>
      </c>
      <c r="M285" s="40">
        <v>34.888207000000001</v>
      </c>
      <c r="N285" s="41">
        <v>0.1</v>
      </c>
      <c r="O285" s="36">
        <v>1</v>
      </c>
      <c r="P285" s="154">
        <v>1</v>
      </c>
      <c r="Q285" s="353">
        <f t="shared" si="10"/>
        <v>2</v>
      </c>
      <c r="R285" s="63">
        <f t="shared" si="11"/>
        <v>28.8</v>
      </c>
      <c r="S285" s="42"/>
      <c r="T285" s="43"/>
      <c r="U285" s="43"/>
      <c r="V285" s="43"/>
      <c r="W285" s="43"/>
      <c r="X285" s="43"/>
      <c r="Y285" s="43"/>
      <c r="Z285" s="44"/>
      <c r="AA285" s="44"/>
      <c r="AB285" s="45"/>
      <c r="AC285" s="46"/>
      <c r="AD285" s="47"/>
      <c r="AE285" s="48"/>
      <c r="AF285" s="49"/>
      <c r="AG285" s="50"/>
      <c r="AH285" s="51"/>
      <c r="AI285" s="51"/>
      <c r="AJ285" s="51"/>
      <c r="AK285" s="52"/>
      <c r="AL285" s="52"/>
      <c r="AM285" s="52"/>
      <c r="AN285" s="53"/>
      <c r="AO285" s="54"/>
      <c r="AP285" s="54"/>
      <c r="AQ285" s="55"/>
      <c r="AR285" s="55"/>
      <c r="AS285" s="55"/>
      <c r="AT285" s="55"/>
      <c r="AU285" s="56"/>
      <c r="AV285" s="56"/>
      <c r="AW285" s="57"/>
      <c r="AX285" s="57"/>
      <c r="AY285" s="57"/>
      <c r="AZ285" s="57"/>
      <c r="BA285" s="58"/>
      <c r="BB285" s="58"/>
      <c r="BC285" s="58"/>
      <c r="BD285" s="59"/>
      <c r="BE285" s="59">
        <v>1</v>
      </c>
      <c r="BF285" s="59"/>
      <c r="BG285" s="59"/>
      <c r="BH285" s="59"/>
      <c r="BI285" s="59"/>
      <c r="BJ285">
        <v>3</v>
      </c>
      <c r="BK285" s="298">
        <v>2</v>
      </c>
      <c r="BL285" s="33"/>
      <c r="BM285" s="60"/>
      <c r="BN285" s="60"/>
      <c r="BO285" s="60"/>
      <c r="BP285" s="60"/>
      <c r="BQ285" s="60"/>
      <c r="BR285" s="61"/>
      <c r="BS285" s="61"/>
      <c r="BT285" s="61"/>
      <c r="BU285" s="61"/>
      <c r="BV285" s="61"/>
      <c r="BW285" s="61"/>
      <c r="BX285" s="60"/>
      <c r="CB285" s="62"/>
      <c r="CC285" s="62"/>
      <c r="CD285" s="63"/>
      <c r="CF285" s="63"/>
      <c r="CH285" s="63"/>
      <c r="CJ285" s="63"/>
      <c r="CL285" s="63"/>
      <c r="CQ285" s="33"/>
    </row>
    <row r="286" spans="3:95" x14ac:dyDescent="0.25">
      <c r="C286" s="1" t="s">
        <v>393</v>
      </c>
      <c r="D286" s="35">
        <v>42935.074525462966</v>
      </c>
      <c r="E286" s="1">
        <v>143</v>
      </c>
      <c r="F286" t="s">
        <v>365</v>
      </c>
      <c r="G286">
        <v>78.251930000000002</v>
      </c>
      <c r="H286">
        <v>30.012550000000001</v>
      </c>
      <c r="I286">
        <v>316.20999999999998</v>
      </c>
      <c r="J286" s="37">
        <v>-1.488488</v>
      </c>
      <c r="K286" s="38">
        <v>314.92667599999999</v>
      </c>
      <c r="L286" s="39">
        <v>3.3419999999999998E-2</v>
      </c>
      <c r="M286" s="40">
        <v>34.888207000000001</v>
      </c>
      <c r="N286" s="41">
        <v>0.1</v>
      </c>
      <c r="O286" s="36">
        <v>1</v>
      </c>
      <c r="P286" s="154">
        <v>1</v>
      </c>
      <c r="Q286" s="353">
        <f t="shared" si="10"/>
        <v>3</v>
      </c>
      <c r="R286" s="63">
        <f t="shared" si="11"/>
        <v>43.2</v>
      </c>
      <c r="S286" s="109"/>
      <c r="T286" s="112"/>
      <c r="U286" s="112"/>
      <c r="V286" s="112"/>
      <c r="W286" s="112"/>
      <c r="X286" s="112"/>
      <c r="Y286" s="112"/>
      <c r="Z286" s="45"/>
      <c r="AA286" s="45"/>
      <c r="AB286" s="45"/>
      <c r="AC286" s="47"/>
      <c r="AD286" s="47"/>
      <c r="AE286" s="48"/>
      <c r="AF286" s="48"/>
      <c r="AG286" s="113"/>
      <c r="AH286" s="114">
        <v>1</v>
      </c>
      <c r="AI286" s="114"/>
      <c r="AJ286" s="114"/>
      <c r="AK286" s="115"/>
      <c r="AL286" s="115"/>
      <c r="AM286" s="115"/>
      <c r="AN286" s="53"/>
      <c r="AO286" s="53"/>
      <c r="AP286" s="53"/>
      <c r="AQ286" s="116"/>
      <c r="AR286" s="116"/>
      <c r="AS286" s="116"/>
      <c r="AT286" s="116"/>
      <c r="AU286" s="117"/>
      <c r="AV286" s="117"/>
      <c r="AW286" s="118"/>
      <c r="AX286" s="118"/>
      <c r="AY286" s="118"/>
      <c r="AZ286" s="118"/>
      <c r="BA286" s="119"/>
      <c r="BB286" s="119"/>
      <c r="BC286" s="119"/>
      <c r="BD286" s="120"/>
      <c r="BE286" s="120"/>
      <c r="BF286" s="120"/>
      <c r="BG286" s="120"/>
      <c r="BH286" s="120">
        <v>1</v>
      </c>
      <c r="BI286" s="120"/>
      <c r="BJ286" s="60">
        <v>4</v>
      </c>
      <c r="BK286" s="298">
        <v>3</v>
      </c>
      <c r="BL286" s="33"/>
      <c r="BM286" s="60"/>
      <c r="BN286" s="60"/>
      <c r="BO286" s="60"/>
      <c r="BP286" s="60"/>
      <c r="BQ286" s="60"/>
      <c r="BR286" s="61"/>
      <c r="BS286" s="61"/>
      <c r="BT286" s="61"/>
      <c r="BU286" s="61"/>
      <c r="BV286" s="61"/>
      <c r="BW286" s="61"/>
      <c r="BX286" s="60"/>
      <c r="CB286" s="62"/>
      <c r="CC286" s="62"/>
      <c r="CD286" s="63"/>
      <c r="CF286" s="63"/>
      <c r="CH286" s="63"/>
      <c r="CJ286" s="63"/>
      <c r="CL286" s="63"/>
      <c r="CQ286" s="33"/>
    </row>
    <row r="287" spans="3:95" x14ac:dyDescent="0.25">
      <c r="C287" s="1" t="s">
        <v>394</v>
      </c>
      <c r="D287" s="35">
        <v>42935.075462962966</v>
      </c>
      <c r="E287" s="1">
        <v>143</v>
      </c>
      <c r="F287" t="s">
        <v>365</v>
      </c>
      <c r="G287">
        <v>78.251980000000003</v>
      </c>
      <c r="H287">
        <v>30.012599999999999</v>
      </c>
      <c r="I287">
        <v>316.14</v>
      </c>
      <c r="J287" s="37">
        <v>-1.488488</v>
      </c>
      <c r="K287" s="38">
        <v>314.92667599999999</v>
      </c>
      <c r="L287" s="39">
        <v>3.3419999999999998E-2</v>
      </c>
      <c r="M287" s="40">
        <v>34.888207000000001</v>
      </c>
      <c r="N287" s="41">
        <v>0.1</v>
      </c>
      <c r="O287" s="36">
        <v>1</v>
      </c>
      <c r="P287" s="154">
        <v>1</v>
      </c>
      <c r="Q287" s="353">
        <f t="shared" si="10"/>
        <v>2</v>
      </c>
      <c r="R287" s="63">
        <f t="shared" si="11"/>
        <v>14.4</v>
      </c>
      <c r="S287" s="109">
        <v>1</v>
      </c>
      <c r="T287" s="112"/>
      <c r="U287" s="112"/>
      <c r="V287" s="112"/>
      <c r="W287" s="112"/>
      <c r="X287" s="112"/>
      <c r="Y287" s="112"/>
      <c r="Z287" s="45"/>
      <c r="AA287" s="45"/>
      <c r="AB287" s="45"/>
      <c r="AC287" s="47"/>
      <c r="AD287" s="47"/>
      <c r="AE287" s="48"/>
      <c r="AF287" s="48"/>
      <c r="AG287" s="113"/>
      <c r="AH287" s="114"/>
      <c r="AI287" s="114"/>
      <c r="AJ287" s="114"/>
      <c r="AK287" s="115"/>
      <c r="AL287" s="115"/>
      <c r="AM287" s="115"/>
      <c r="AN287" s="53"/>
      <c r="AO287" s="53"/>
      <c r="AP287" s="53"/>
      <c r="AQ287" s="116"/>
      <c r="AR287" s="116"/>
      <c r="AS287" s="116"/>
      <c r="AT287" s="116"/>
      <c r="AU287" s="117"/>
      <c r="AV287" s="117"/>
      <c r="AW287" s="118"/>
      <c r="AX287" s="118"/>
      <c r="AY287" s="118"/>
      <c r="AZ287" s="118"/>
      <c r="BA287" s="119"/>
      <c r="BB287" s="119"/>
      <c r="BC287" s="119"/>
      <c r="BD287" s="120"/>
      <c r="BE287" s="120">
        <v>1</v>
      </c>
      <c r="BF287" s="120"/>
      <c r="BG287" s="120"/>
      <c r="BH287" s="120"/>
      <c r="BI287" s="120"/>
      <c r="BJ287" s="60"/>
      <c r="BK287" s="298">
        <v>2</v>
      </c>
      <c r="BL287" s="33"/>
      <c r="BM287" s="60"/>
      <c r="BN287" s="60"/>
      <c r="BO287" s="60"/>
      <c r="BP287" s="60"/>
      <c r="BQ287" s="60"/>
      <c r="BR287" s="61"/>
      <c r="BS287" s="61"/>
      <c r="BT287" s="61"/>
      <c r="BU287" s="61"/>
      <c r="BV287" s="61"/>
      <c r="BW287" s="61"/>
      <c r="BX287" s="60"/>
      <c r="CB287" s="62"/>
      <c r="CC287" s="62"/>
      <c r="CD287" s="63"/>
      <c r="CF287" s="63"/>
      <c r="CH287" s="63"/>
      <c r="CJ287" s="63"/>
      <c r="CL287" s="63"/>
      <c r="CQ287" s="33"/>
    </row>
    <row r="288" spans="3:95" x14ac:dyDescent="0.25">
      <c r="C288" s="1" t="s">
        <v>395</v>
      </c>
      <c r="D288" s="35">
        <v>42935.076944444445</v>
      </c>
      <c r="E288" s="1">
        <v>143</v>
      </c>
      <c r="F288" t="s">
        <v>365</v>
      </c>
      <c r="G288">
        <v>78.252049999999997</v>
      </c>
      <c r="H288">
        <v>30.012589999999999</v>
      </c>
      <c r="I288">
        <v>316.13</v>
      </c>
      <c r="J288" s="37">
        <v>-1.488488</v>
      </c>
      <c r="K288" s="38">
        <v>314.92667599999999</v>
      </c>
      <c r="L288" s="39">
        <v>3.3419999999999998E-2</v>
      </c>
      <c r="M288" s="40">
        <v>34.888207000000001</v>
      </c>
      <c r="N288" s="41">
        <v>0.1</v>
      </c>
      <c r="O288" s="36">
        <v>1</v>
      </c>
      <c r="P288" s="154">
        <v>1</v>
      </c>
      <c r="Q288" s="353">
        <f t="shared" si="10"/>
        <v>3</v>
      </c>
      <c r="R288" s="63">
        <f t="shared" si="11"/>
        <v>21.6</v>
      </c>
      <c r="S288" s="109"/>
      <c r="T288" s="112">
        <v>1</v>
      </c>
      <c r="U288" s="112"/>
      <c r="V288" s="112"/>
      <c r="W288" s="112"/>
      <c r="X288" s="112"/>
      <c r="Y288" s="112"/>
      <c r="Z288" s="45"/>
      <c r="AA288" s="45"/>
      <c r="AB288" s="45"/>
      <c r="AC288" s="47"/>
      <c r="AD288" s="47"/>
      <c r="AE288" s="48"/>
      <c r="AF288" s="48"/>
      <c r="AG288" s="113"/>
      <c r="AH288" s="114">
        <v>1</v>
      </c>
      <c r="AI288" s="114"/>
      <c r="AJ288" s="114"/>
      <c r="AK288" s="115"/>
      <c r="AL288" s="115"/>
      <c r="AM288" s="115"/>
      <c r="AN288" s="53"/>
      <c r="AO288" s="53"/>
      <c r="AP288" s="53"/>
      <c r="AQ288" s="116"/>
      <c r="AR288" s="116"/>
      <c r="AS288" s="116"/>
      <c r="AT288" s="116"/>
      <c r="AU288" s="117"/>
      <c r="AV288" s="117"/>
      <c r="AW288" s="118"/>
      <c r="AX288" s="118"/>
      <c r="AY288" s="118"/>
      <c r="AZ288" s="118"/>
      <c r="BA288" s="119"/>
      <c r="BB288" s="119"/>
      <c r="BC288" s="119"/>
      <c r="BD288" s="120"/>
      <c r="BE288" s="120"/>
      <c r="BF288" s="120"/>
      <c r="BG288" s="120"/>
      <c r="BH288" s="120"/>
      <c r="BI288" s="120"/>
      <c r="BJ288" s="36">
        <v>1</v>
      </c>
      <c r="BK288" s="298">
        <v>3</v>
      </c>
      <c r="BL288" s="33"/>
      <c r="BM288" s="60"/>
      <c r="BN288" s="60"/>
      <c r="BO288" s="60"/>
      <c r="BP288" s="60"/>
      <c r="BQ288" s="60"/>
      <c r="BR288" s="61"/>
      <c r="BS288" s="61"/>
      <c r="BT288" s="61"/>
      <c r="BU288" s="61"/>
      <c r="BV288" s="61"/>
      <c r="BW288" s="61"/>
      <c r="BX288" s="60"/>
      <c r="CB288" s="62"/>
      <c r="CC288" s="62"/>
      <c r="CD288" s="63"/>
      <c r="CF288" s="63"/>
      <c r="CH288" s="63"/>
      <c r="CJ288" s="63"/>
      <c r="CL288" s="63"/>
      <c r="CQ288" s="33"/>
    </row>
    <row r="289" spans="3:95" x14ac:dyDescent="0.25">
      <c r="C289" s="1" t="s">
        <v>396</v>
      </c>
      <c r="D289" s="35">
        <v>42935.077835648146</v>
      </c>
      <c r="E289" s="1">
        <v>143</v>
      </c>
      <c r="F289" t="s">
        <v>365</v>
      </c>
      <c r="G289">
        <v>78.252110000000002</v>
      </c>
      <c r="H289">
        <v>30.012599999999999</v>
      </c>
      <c r="I289">
        <v>316.17</v>
      </c>
      <c r="J289" s="37">
        <v>-1.488488</v>
      </c>
      <c r="K289" s="38">
        <v>314.92667599999999</v>
      </c>
      <c r="L289" s="39">
        <v>3.3419999999999998E-2</v>
      </c>
      <c r="M289" s="40">
        <v>34.888207000000001</v>
      </c>
      <c r="N289" s="41">
        <v>0.1</v>
      </c>
      <c r="O289" s="36">
        <v>1</v>
      </c>
      <c r="P289" s="154">
        <v>1</v>
      </c>
      <c r="Q289" s="353">
        <f t="shared" si="10"/>
        <v>4</v>
      </c>
      <c r="R289" s="63">
        <f t="shared" si="11"/>
        <v>43.2</v>
      </c>
      <c r="S289" s="42"/>
      <c r="T289" s="43"/>
      <c r="U289" s="43"/>
      <c r="V289" s="43"/>
      <c r="W289" s="43"/>
      <c r="X289" s="43"/>
      <c r="Y289" s="43"/>
      <c r="Z289" s="44"/>
      <c r="AA289" s="44"/>
      <c r="AB289" s="45"/>
      <c r="AC289" s="46"/>
      <c r="AD289" s="47"/>
      <c r="AE289" s="48"/>
      <c r="AF289" s="49"/>
      <c r="AG289" s="50"/>
      <c r="AH289" s="51"/>
      <c r="AI289" s="51"/>
      <c r="AJ289" s="51"/>
      <c r="AK289" s="52"/>
      <c r="AL289" s="52"/>
      <c r="AM289" s="52"/>
      <c r="AN289" s="53"/>
      <c r="AO289" s="54"/>
      <c r="AP289" s="54"/>
      <c r="AQ289" s="55"/>
      <c r="AR289" s="55"/>
      <c r="AS289" s="55"/>
      <c r="AT289" s="55">
        <v>1</v>
      </c>
      <c r="AU289" s="56"/>
      <c r="AV289" s="56"/>
      <c r="AW289" s="57"/>
      <c r="AX289" s="57"/>
      <c r="AY289" s="57"/>
      <c r="AZ289" s="57"/>
      <c r="BA289" s="58"/>
      <c r="BB289" s="58"/>
      <c r="BC289" s="58"/>
      <c r="BD289" s="59"/>
      <c r="BE289" s="59">
        <v>1</v>
      </c>
      <c r="BF289" s="59"/>
      <c r="BG289" s="59"/>
      <c r="BH289" s="59">
        <v>1</v>
      </c>
      <c r="BI289" s="59"/>
      <c r="BJ289" s="36">
        <v>3</v>
      </c>
      <c r="BK289" s="298">
        <v>3</v>
      </c>
      <c r="BL289" s="33"/>
      <c r="BM289" s="60"/>
      <c r="BN289" s="60"/>
      <c r="BO289" s="60"/>
      <c r="BP289" s="60"/>
      <c r="BQ289" s="60"/>
      <c r="BR289" s="61"/>
      <c r="BS289" s="61"/>
      <c r="BT289" s="61"/>
      <c r="BU289" s="61"/>
      <c r="BV289" s="61"/>
      <c r="BW289" s="61"/>
      <c r="BX289" s="60"/>
      <c r="CB289" s="62"/>
      <c r="CC289" s="62"/>
      <c r="CD289" s="63"/>
      <c r="CF289" s="63"/>
      <c r="CH289" s="63"/>
      <c r="CJ289" s="63"/>
      <c r="CL289" s="63"/>
      <c r="CQ289" s="33"/>
    </row>
    <row r="290" spans="3:95" x14ac:dyDescent="0.25">
      <c r="C290" s="1" t="s">
        <v>397</v>
      </c>
      <c r="D290" s="35">
        <v>42935.078831018516</v>
      </c>
      <c r="E290" s="1">
        <v>143</v>
      </c>
      <c r="F290" t="s">
        <v>365</v>
      </c>
      <c r="G290">
        <v>78.252139999999997</v>
      </c>
      <c r="H290">
        <v>30.012540000000001</v>
      </c>
      <c r="I290">
        <v>316.13</v>
      </c>
      <c r="J290" s="37">
        <v>-1.488488</v>
      </c>
      <c r="K290" s="38">
        <v>314.92667599999999</v>
      </c>
      <c r="L290" s="39">
        <v>3.3419999999999998E-2</v>
      </c>
      <c r="M290" s="40">
        <v>34.888207000000001</v>
      </c>
      <c r="N290" s="41">
        <v>0.1</v>
      </c>
      <c r="O290" s="36">
        <v>1</v>
      </c>
      <c r="P290" s="154">
        <v>1</v>
      </c>
      <c r="Q290" s="353">
        <f t="shared" si="10"/>
        <v>5</v>
      </c>
      <c r="R290" s="63">
        <f t="shared" si="11"/>
        <v>50.4</v>
      </c>
      <c r="S290" s="42"/>
      <c r="T290" s="43"/>
      <c r="U290" s="43"/>
      <c r="V290" s="43"/>
      <c r="W290" s="43"/>
      <c r="X290" s="43"/>
      <c r="Y290" s="43"/>
      <c r="Z290" s="44">
        <v>1</v>
      </c>
      <c r="AA290" s="44"/>
      <c r="AB290" s="45"/>
      <c r="AC290" s="46"/>
      <c r="AD290" s="47"/>
      <c r="AE290" s="48"/>
      <c r="AF290" s="49"/>
      <c r="AG290" s="50"/>
      <c r="AH290" s="51">
        <v>1</v>
      </c>
      <c r="AI290" s="51"/>
      <c r="AJ290" s="51"/>
      <c r="AK290" s="52">
        <v>1</v>
      </c>
      <c r="AL290" s="52"/>
      <c r="AM290" s="52"/>
      <c r="AN290" s="53"/>
      <c r="AO290" s="54"/>
      <c r="AP290" s="54"/>
      <c r="AQ290" s="55"/>
      <c r="AR290" s="55"/>
      <c r="AS290" s="55"/>
      <c r="AT290" s="55"/>
      <c r="AU290" s="56"/>
      <c r="AV290" s="56"/>
      <c r="AW290" s="57"/>
      <c r="AX290" s="57"/>
      <c r="AY290" s="57"/>
      <c r="AZ290" s="57"/>
      <c r="BA290" s="58"/>
      <c r="BB290" s="58"/>
      <c r="BC290" s="58"/>
      <c r="BD290" s="59">
        <v>1</v>
      </c>
      <c r="BE290" s="59"/>
      <c r="BF290" s="59"/>
      <c r="BG290" s="59"/>
      <c r="BH290" s="59"/>
      <c r="BI290" s="59"/>
      <c r="BJ290" s="36">
        <v>3</v>
      </c>
      <c r="BK290" s="298">
        <v>5</v>
      </c>
      <c r="BL290" s="33"/>
      <c r="BM290" s="60"/>
      <c r="BN290" s="60"/>
      <c r="BO290" s="60"/>
      <c r="BP290" s="60"/>
      <c r="BQ290" s="60"/>
      <c r="BR290" s="61"/>
      <c r="BS290" s="61"/>
      <c r="BT290" s="61"/>
      <c r="BU290" s="61"/>
      <c r="BV290" s="61"/>
      <c r="BW290" s="61"/>
      <c r="BX290" s="60"/>
      <c r="CB290" s="62"/>
      <c r="CC290" s="62"/>
      <c r="CD290" s="63"/>
      <c r="CF290" s="63"/>
      <c r="CH290" s="63"/>
      <c r="CJ290" s="63"/>
      <c r="CL290" s="63"/>
      <c r="CQ290" s="33"/>
    </row>
    <row r="291" spans="3:95" x14ac:dyDescent="0.25">
      <c r="C291" s="1" t="s">
        <v>398</v>
      </c>
      <c r="D291" s="35">
        <v>42935.079918981479</v>
      </c>
      <c r="E291" s="1">
        <v>143</v>
      </c>
      <c r="F291" t="s">
        <v>365</v>
      </c>
      <c r="G291">
        <v>78.252189999999999</v>
      </c>
      <c r="H291">
        <v>30.012509999999999</v>
      </c>
      <c r="I291">
        <v>316.27999999999997</v>
      </c>
      <c r="J291" s="37">
        <v>-1.488488</v>
      </c>
      <c r="K291" s="38">
        <v>314.92667599999999</v>
      </c>
      <c r="L291" s="39">
        <v>3.3419999999999998E-2</v>
      </c>
      <c r="M291" s="40">
        <v>34.888207000000001</v>
      </c>
      <c r="N291" s="41">
        <v>0.1</v>
      </c>
      <c r="O291">
        <v>1</v>
      </c>
      <c r="P291">
        <v>1</v>
      </c>
      <c r="Q291" s="353">
        <f t="shared" si="10"/>
        <v>3</v>
      </c>
      <c r="R291" s="63">
        <f t="shared" si="11"/>
        <v>28.8</v>
      </c>
      <c r="S291" s="42"/>
      <c r="T291" s="43"/>
      <c r="U291" s="43"/>
      <c r="V291" s="43"/>
      <c r="W291" s="43"/>
      <c r="X291" s="43"/>
      <c r="Y291" s="43"/>
      <c r="Z291" s="44"/>
      <c r="AA291" s="44">
        <v>1</v>
      </c>
      <c r="AB291" s="45"/>
      <c r="AC291" s="46"/>
      <c r="AD291" s="47"/>
      <c r="AE291" s="48"/>
      <c r="AF291" s="49"/>
      <c r="AG291" s="50"/>
      <c r="AH291" s="51"/>
      <c r="AI291" s="51"/>
      <c r="AJ291" s="51"/>
      <c r="AK291" s="52"/>
      <c r="AL291" s="52"/>
      <c r="AM291" s="52"/>
      <c r="AN291" s="53"/>
      <c r="AO291" s="54"/>
      <c r="AP291" s="54"/>
      <c r="AQ291" s="55"/>
      <c r="AR291" s="55"/>
      <c r="AS291" s="55"/>
      <c r="AT291" s="55"/>
      <c r="AU291" s="56"/>
      <c r="AV291" s="56"/>
      <c r="AW291" s="57"/>
      <c r="AX291" s="57">
        <v>1</v>
      </c>
      <c r="AY291" s="57"/>
      <c r="AZ291" s="57"/>
      <c r="BA291" s="58"/>
      <c r="BB291" s="58"/>
      <c r="BC291" s="58"/>
      <c r="BD291" s="59"/>
      <c r="BE291" s="59"/>
      <c r="BF291" s="59"/>
      <c r="BG291" s="59"/>
      <c r="BH291" s="59"/>
      <c r="BI291" s="59"/>
      <c r="BJ291" s="36">
        <v>2</v>
      </c>
      <c r="BK291" s="298">
        <v>3</v>
      </c>
      <c r="BL291" s="33"/>
      <c r="BM291" s="60"/>
      <c r="BN291" s="60"/>
      <c r="BO291" s="60"/>
      <c r="BP291" s="60"/>
      <c r="BQ291" s="60"/>
      <c r="BR291" s="61"/>
      <c r="BS291" s="61"/>
      <c r="BT291" s="61"/>
      <c r="BU291" s="61"/>
      <c r="BV291" s="61"/>
      <c r="BW291" s="61"/>
      <c r="BX291" s="60"/>
      <c r="CB291" s="62"/>
      <c r="CC291" s="62"/>
      <c r="CD291" s="63"/>
      <c r="CF291" s="63"/>
      <c r="CH291" s="63"/>
      <c r="CJ291" s="63"/>
      <c r="CL291" s="63"/>
      <c r="CQ291" s="33"/>
    </row>
    <row r="292" spans="3:95" x14ac:dyDescent="0.25">
      <c r="C292" s="1" t="s">
        <v>399</v>
      </c>
      <c r="D292" s="35">
        <v>42935.081099537034</v>
      </c>
      <c r="E292" s="1">
        <v>143</v>
      </c>
      <c r="F292" t="s">
        <v>365</v>
      </c>
      <c r="G292">
        <v>78.252250000000004</v>
      </c>
      <c r="H292">
        <v>30.01248</v>
      </c>
      <c r="I292">
        <v>316.16000000000003</v>
      </c>
      <c r="J292" s="37">
        <v>-1.488488</v>
      </c>
      <c r="K292" s="38">
        <v>314.92667599999999</v>
      </c>
      <c r="L292" s="39">
        <v>3.3419999999999998E-2</v>
      </c>
      <c r="M292" s="40">
        <v>34.888207000000001</v>
      </c>
      <c r="N292" s="41">
        <v>0.1</v>
      </c>
      <c r="O292">
        <v>1</v>
      </c>
      <c r="P292">
        <v>1</v>
      </c>
      <c r="Q292" s="353">
        <f t="shared" si="10"/>
        <v>3</v>
      </c>
      <c r="R292" s="63">
        <f t="shared" si="11"/>
        <v>28.8</v>
      </c>
      <c r="S292" s="42"/>
      <c r="T292" s="43"/>
      <c r="U292" s="43"/>
      <c r="V292" s="43"/>
      <c r="W292" s="43"/>
      <c r="X292" s="43"/>
      <c r="Y292" s="43"/>
      <c r="Z292" s="44"/>
      <c r="AA292" s="44"/>
      <c r="AB292" s="45"/>
      <c r="AC292" s="46"/>
      <c r="AD292" s="47"/>
      <c r="AE292" s="48"/>
      <c r="AF292" s="49"/>
      <c r="AG292" s="50"/>
      <c r="AH292" s="51">
        <v>1</v>
      </c>
      <c r="AI292" s="51"/>
      <c r="AJ292" s="51"/>
      <c r="AK292" s="52"/>
      <c r="AL292" s="52"/>
      <c r="AM292" s="52"/>
      <c r="AN292" s="53"/>
      <c r="AO292" s="54"/>
      <c r="AP292" s="54"/>
      <c r="AQ292" s="55"/>
      <c r="AR292" s="55"/>
      <c r="AS292" s="55"/>
      <c r="AT292" s="55"/>
      <c r="AU292" s="56"/>
      <c r="AV292" s="56"/>
      <c r="AW292" s="57"/>
      <c r="AX292" s="57"/>
      <c r="AY292" s="57"/>
      <c r="AZ292" s="57"/>
      <c r="BA292" s="58"/>
      <c r="BB292" s="58"/>
      <c r="BC292" s="58"/>
      <c r="BD292" s="59">
        <v>2</v>
      </c>
      <c r="BE292" s="59">
        <v>1</v>
      </c>
      <c r="BF292" s="59"/>
      <c r="BG292" s="59"/>
      <c r="BH292" s="59"/>
      <c r="BI292" s="59"/>
      <c r="BK292" s="298">
        <v>2</v>
      </c>
      <c r="BL292" s="33"/>
      <c r="BM292" s="60"/>
      <c r="BN292" s="60"/>
      <c r="BO292" s="60"/>
      <c r="BP292" s="60"/>
      <c r="BQ292" s="60"/>
      <c r="BR292" s="61"/>
      <c r="BS292" s="61"/>
      <c r="BT292" s="61"/>
      <c r="BU292" s="61"/>
      <c r="BV292" s="61"/>
      <c r="BW292" s="61"/>
      <c r="BX292" s="60"/>
      <c r="CB292" s="62"/>
      <c r="CC292" s="62"/>
      <c r="CD292" s="63"/>
      <c r="CF292" s="63"/>
      <c r="CH292" s="63"/>
      <c r="CJ292" s="63"/>
      <c r="CL292" s="63"/>
      <c r="CQ292" s="33"/>
    </row>
    <row r="293" spans="3:95" x14ac:dyDescent="0.25">
      <c r="C293" s="1" t="s">
        <v>400</v>
      </c>
      <c r="D293" s="35">
        <v>42935.082094907404</v>
      </c>
      <c r="E293" s="1">
        <v>143</v>
      </c>
      <c r="F293" t="s">
        <v>365</v>
      </c>
      <c r="G293">
        <v>78.252300000000005</v>
      </c>
      <c r="H293">
        <v>30.012499999999999</v>
      </c>
      <c r="I293">
        <v>316.29000000000002</v>
      </c>
      <c r="J293" s="37">
        <v>-1.488488</v>
      </c>
      <c r="K293" s="38">
        <v>314.92667599999999</v>
      </c>
      <c r="L293" s="39">
        <v>3.3419999999999998E-2</v>
      </c>
      <c r="M293" s="40">
        <v>34.888207000000001</v>
      </c>
      <c r="N293" s="41">
        <v>0.1</v>
      </c>
      <c r="O293">
        <v>1</v>
      </c>
      <c r="P293">
        <v>1</v>
      </c>
      <c r="Q293" s="353">
        <f t="shared" si="10"/>
        <v>3</v>
      </c>
      <c r="R293" s="63">
        <f t="shared" si="11"/>
        <v>28.8</v>
      </c>
      <c r="S293" s="42"/>
      <c r="T293" s="43"/>
      <c r="U293" s="43"/>
      <c r="V293" s="43"/>
      <c r="W293" s="43"/>
      <c r="X293" s="43"/>
      <c r="Y293" s="43"/>
      <c r="Z293" s="44"/>
      <c r="AA293" s="44"/>
      <c r="AB293" s="45"/>
      <c r="AC293" s="46"/>
      <c r="AD293" s="47"/>
      <c r="AE293" s="48"/>
      <c r="AF293" s="49"/>
      <c r="AG293" s="50"/>
      <c r="AH293" s="51"/>
      <c r="AI293" s="51"/>
      <c r="AJ293" s="51"/>
      <c r="AK293" s="52"/>
      <c r="AL293" s="52"/>
      <c r="AM293" s="52"/>
      <c r="AN293" s="53"/>
      <c r="AO293" s="54"/>
      <c r="AP293" s="54"/>
      <c r="AQ293" s="55">
        <v>1</v>
      </c>
      <c r="AR293" s="55"/>
      <c r="AS293" s="55"/>
      <c r="AT293" s="55"/>
      <c r="AU293" s="56"/>
      <c r="AV293" s="56"/>
      <c r="AW293" s="57"/>
      <c r="AX293" s="57"/>
      <c r="AY293" s="57"/>
      <c r="AZ293" s="57"/>
      <c r="BA293" s="58"/>
      <c r="BB293" s="58"/>
      <c r="BC293" s="58"/>
      <c r="BD293" s="59"/>
      <c r="BE293" s="59">
        <v>1</v>
      </c>
      <c r="BF293" s="59"/>
      <c r="BG293" s="59"/>
      <c r="BH293" s="59"/>
      <c r="BI293" s="59"/>
      <c r="BJ293">
        <v>2</v>
      </c>
      <c r="BK293" s="298">
        <v>3</v>
      </c>
      <c r="BL293" s="33"/>
      <c r="BM293" s="60"/>
      <c r="BN293" s="60"/>
      <c r="BO293" s="60"/>
      <c r="BP293" s="60"/>
      <c r="BQ293" s="60"/>
      <c r="BR293" s="61"/>
      <c r="BS293" s="61"/>
      <c r="BT293" s="61"/>
      <c r="BU293" s="61"/>
      <c r="BV293" s="61"/>
      <c r="BW293" s="61"/>
      <c r="BX293" s="60"/>
      <c r="CB293" s="62"/>
      <c r="CC293" s="62"/>
      <c r="CD293" s="63"/>
      <c r="CF293" s="63"/>
      <c r="CH293" s="63"/>
      <c r="CJ293" s="63"/>
      <c r="CL293" s="63"/>
      <c r="CQ293" s="33"/>
    </row>
    <row r="294" spans="3:95" x14ac:dyDescent="0.25">
      <c r="C294" s="1" t="s">
        <v>401</v>
      </c>
      <c r="D294" s="35">
        <v>42935.083171296297</v>
      </c>
      <c r="E294" s="1">
        <v>143</v>
      </c>
      <c r="F294" t="s">
        <v>365</v>
      </c>
      <c r="G294">
        <v>78.252340000000004</v>
      </c>
      <c r="H294">
        <v>30.012450000000001</v>
      </c>
      <c r="I294">
        <v>316.14</v>
      </c>
      <c r="J294" s="37">
        <v>-1.488488</v>
      </c>
      <c r="K294" s="38">
        <v>314.92667599999999</v>
      </c>
      <c r="L294" s="39">
        <v>3.3419999999999998E-2</v>
      </c>
      <c r="M294" s="40">
        <v>34.888207000000001</v>
      </c>
      <c r="N294" s="41">
        <v>0.1</v>
      </c>
      <c r="O294">
        <v>1</v>
      </c>
      <c r="P294">
        <v>1</v>
      </c>
      <c r="Q294" s="353">
        <f t="shared" si="10"/>
        <v>2</v>
      </c>
      <c r="R294" s="63">
        <f t="shared" si="11"/>
        <v>21.6</v>
      </c>
      <c r="S294" s="42"/>
      <c r="T294" s="43"/>
      <c r="U294" s="43"/>
      <c r="V294" s="43"/>
      <c r="W294" s="43"/>
      <c r="X294" s="43"/>
      <c r="Y294" s="43"/>
      <c r="Z294" s="44"/>
      <c r="AA294" s="44"/>
      <c r="AB294" s="45"/>
      <c r="AC294" s="46"/>
      <c r="AD294" s="47"/>
      <c r="AE294" s="48"/>
      <c r="AF294" s="49"/>
      <c r="AG294" s="50"/>
      <c r="AH294" s="51">
        <v>1</v>
      </c>
      <c r="AI294" s="51"/>
      <c r="AJ294" s="51"/>
      <c r="AK294" s="52"/>
      <c r="AL294" s="52"/>
      <c r="AM294" s="52"/>
      <c r="AN294" s="53"/>
      <c r="AO294" s="54"/>
      <c r="AP294" s="54"/>
      <c r="AQ294" s="55"/>
      <c r="AR294" s="55"/>
      <c r="AS294" s="55"/>
      <c r="AT294" s="55"/>
      <c r="AU294" s="56"/>
      <c r="AV294" s="56"/>
      <c r="AW294" s="57"/>
      <c r="AX294" s="57"/>
      <c r="AY294" s="57"/>
      <c r="AZ294" s="57"/>
      <c r="BA294" s="58"/>
      <c r="BB294" s="58"/>
      <c r="BC294" s="58"/>
      <c r="BD294" s="59"/>
      <c r="BE294" s="59"/>
      <c r="BF294" s="59"/>
      <c r="BG294" s="59"/>
      <c r="BH294" s="59"/>
      <c r="BI294" s="59"/>
      <c r="BJ294">
        <v>2</v>
      </c>
      <c r="BK294" s="298">
        <v>2</v>
      </c>
      <c r="BL294" s="33"/>
      <c r="BM294" s="60"/>
      <c r="BN294" s="60"/>
      <c r="BO294" s="60"/>
      <c r="BP294" s="60"/>
      <c r="BQ294" s="60"/>
      <c r="BR294" s="61"/>
      <c r="BS294" s="61"/>
      <c r="BT294" s="61"/>
      <c r="BU294" s="61"/>
      <c r="BV294" s="61"/>
      <c r="BW294" s="61"/>
      <c r="BX294" s="60"/>
      <c r="CB294" s="62"/>
      <c r="CC294" s="62"/>
      <c r="CD294" s="63"/>
      <c r="CF294" s="63"/>
      <c r="CH294" s="63"/>
      <c r="CJ294" s="63"/>
      <c r="CL294" s="63"/>
      <c r="CQ294" s="33"/>
    </row>
    <row r="295" spans="3:95" x14ac:dyDescent="0.25">
      <c r="C295" s="1" t="s">
        <v>402</v>
      </c>
      <c r="D295" s="35">
        <v>42935.084409722222</v>
      </c>
      <c r="E295" s="1">
        <v>143</v>
      </c>
      <c r="F295" t="s">
        <v>365</v>
      </c>
      <c r="G295">
        <v>78.252359999999996</v>
      </c>
      <c r="H295">
        <v>30.012429999999998</v>
      </c>
      <c r="I295">
        <v>316.26</v>
      </c>
      <c r="J295" s="37">
        <v>-1.488488</v>
      </c>
      <c r="K295" s="38">
        <v>314.92667599999999</v>
      </c>
      <c r="L295" s="39">
        <v>3.3419999999999998E-2</v>
      </c>
      <c r="M295" s="40">
        <v>34.888207000000001</v>
      </c>
      <c r="N295" s="41">
        <v>0.1</v>
      </c>
      <c r="O295">
        <v>1</v>
      </c>
      <c r="P295">
        <v>1</v>
      </c>
      <c r="Q295" s="353">
        <f t="shared" si="10"/>
        <v>4</v>
      </c>
      <c r="R295" s="63">
        <f t="shared" si="11"/>
        <v>28.8</v>
      </c>
      <c r="S295" s="42"/>
      <c r="T295" s="43"/>
      <c r="U295" s="43"/>
      <c r="V295" s="43"/>
      <c r="W295" s="43"/>
      <c r="X295" s="43"/>
      <c r="Y295" s="43"/>
      <c r="Z295" s="44"/>
      <c r="AA295" s="44"/>
      <c r="AB295" s="45"/>
      <c r="AC295" s="46"/>
      <c r="AD295" s="47">
        <v>1</v>
      </c>
      <c r="AE295" s="48"/>
      <c r="AF295" s="49"/>
      <c r="AG295" s="50"/>
      <c r="AH295" s="51"/>
      <c r="AI295" s="51"/>
      <c r="AJ295" s="51"/>
      <c r="AK295" s="52"/>
      <c r="AL295" s="52"/>
      <c r="AM295" s="52"/>
      <c r="AN295" s="53"/>
      <c r="AO295" s="54"/>
      <c r="AP295" s="54"/>
      <c r="AQ295" s="55"/>
      <c r="AR295" s="55"/>
      <c r="AS295" s="55"/>
      <c r="AT295" s="55">
        <v>1</v>
      </c>
      <c r="AU295" s="56"/>
      <c r="AV295" s="56"/>
      <c r="AW295" s="57">
        <v>1</v>
      </c>
      <c r="AX295" s="57"/>
      <c r="AY295" s="57"/>
      <c r="AZ295" s="57"/>
      <c r="BA295" s="58"/>
      <c r="BB295" s="58"/>
      <c r="BC295" s="58"/>
      <c r="BD295" s="59"/>
      <c r="BE295" s="59"/>
      <c r="BF295" s="59"/>
      <c r="BG295" s="59"/>
      <c r="BH295" s="59"/>
      <c r="BI295" s="59"/>
      <c r="BJ295">
        <v>1</v>
      </c>
      <c r="BK295" s="298">
        <v>4</v>
      </c>
      <c r="BL295" s="33"/>
      <c r="BM295" s="60"/>
      <c r="BN295" s="60"/>
      <c r="BO295" s="60"/>
      <c r="BP295" s="60"/>
      <c r="BQ295" s="60"/>
      <c r="BR295" s="61"/>
      <c r="BS295" s="61"/>
      <c r="BT295" s="61"/>
      <c r="BU295" s="61"/>
      <c r="BV295" s="61"/>
      <c r="BW295" s="61"/>
      <c r="BX295" s="60"/>
      <c r="CB295" s="62"/>
      <c r="CC295" s="62"/>
      <c r="CD295" s="63"/>
      <c r="CF295" s="63"/>
      <c r="CH295" s="63"/>
      <c r="CJ295" s="63"/>
      <c r="CL295" s="63"/>
      <c r="CQ295" s="33"/>
    </row>
    <row r="296" spans="3:95" x14ac:dyDescent="0.25">
      <c r="C296" s="1" t="s">
        <v>403</v>
      </c>
      <c r="D296" s="35">
        <v>42935.085115740738</v>
      </c>
      <c r="E296" s="1">
        <v>143</v>
      </c>
      <c r="F296" t="s">
        <v>365</v>
      </c>
      <c r="G296">
        <v>78.252390000000005</v>
      </c>
      <c r="H296">
        <v>30.012440000000002</v>
      </c>
      <c r="I296">
        <v>316.33999999999997</v>
      </c>
      <c r="J296" s="37">
        <v>-1.488488</v>
      </c>
      <c r="K296" s="38">
        <v>314.92667599999999</v>
      </c>
      <c r="L296" s="39">
        <v>3.3419999999999998E-2</v>
      </c>
      <c r="M296" s="40">
        <v>34.888207000000001</v>
      </c>
      <c r="N296" s="41">
        <v>0.1</v>
      </c>
      <c r="O296">
        <v>1</v>
      </c>
      <c r="P296">
        <v>1</v>
      </c>
      <c r="Q296" s="353">
        <f t="shared" si="10"/>
        <v>3</v>
      </c>
      <c r="R296" s="63">
        <f t="shared" si="11"/>
        <v>21.6</v>
      </c>
      <c r="S296" s="42"/>
      <c r="T296" s="43"/>
      <c r="U296" s="43"/>
      <c r="V296" s="43"/>
      <c r="W296" s="43"/>
      <c r="X296" s="43"/>
      <c r="Y296" s="43"/>
      <c r="Z296" s="44"/>
      <c r="AA296" s="44"/>
      <c r="AB296" s="45"/>
      <c r="AC296" s="46"/>
      <c r="AD296" s="47"/>
      <c r="AE296" s="48"/>
      <c r="AF296" s="49"/>
      <c r="AG296" s="50"/>
      <c r="AH296" s="51"/>
      <c r="AI296" s="51"/>
      <c r="AJ296" s="51"/>
      <c r="AK296" s="52"/>
      <c r="AL296" s="52">
        <v>1</v>
      </c>
      <c r="AM296" s="52"/>
      <c r="AN296" s="53"/>
      <c r="AO296" s="54"/>
      <c r="AP296" s="54"/>
      <c r="AQ296" s="55"/>
      <c r="AR296" s="55">
        <v>1</v>
      </c>
      <c r="AS296" s="55"/>
      <c r="AT296" s="55"/>
      <c r="AU296" s="56"/>
      <c r="AV296" s="56"/>
      <c r="AW296" s="57"/>
      <c r="AX296" s="57"/>
      <c r="AY296" s="57"/>
      <c r="AZ296" s="57"/>
      <c r="BA296" s="58"/>
      <c r="BB296" s="58"/>
      <c r="BC296" s="58"/>
      <c r="BD296" s="59"/>
      <c r="BE296" s="59"/>
      <c r="BF296" s="59"/>
      <c r="BG296" s="59"/>
      <c r="BH296" s="59">
        <v>1</v>
      </c>
      <c r="BI296" s="59"/>
      <c r="BK296" s="298">
        <v>3</v>
      </c>
      <c r="BL296" s="33"/>
      <c r="BM296" s="60"/>
      <c r="BN296" s="60"/>
      <c r="BO296" s="60"/>
      <c r="BP296" s="60"/>
      <c r="BQ296" s="60"/>
      <c r="BR296" s="61"/>
      <c r="BS296" s="61"/>
      <c r="BT296" s="61"/>
      <c r="BU296" s="61"/>
      <c r="BV296" s="61"/>
      <c r="BW296" s="61"/>
      <c r="BX296" s="60"/>
      <c r="CB296" s="62"/>
      <c r="CC296" s="62"/>
      <c r="CD296" s="63"/>
      <c r="CF296" s="63"/>
      <c r="CH296" s="63"/>
      <c r="CJ296" s="63"/>
      <c r="CL296" s="63"/>
      <c r="CQ296" s="33"/>
    </row>
    <row r="297" spans="3:95" x14ac:dyDescent="0.25">
      <c r="C297" s="1" t="s">
        <v>404</v>
      </c>
      <c r="D297" s="35">
        <v>42935.085706018515</v>
      </c>
      <c r="E297" s="1">
        <v>143</v>
      </c>
      <c r="F297" t="s">
        <v>365</v>
      </c>
      <c r="G297">
        <v>78.252440000000007</v>
      </c>
      <c r="H297">
        <v>30.012440000000002</v>
      </c>
      <c r="I297">
        <v>316.45999999999998</v>
      </c>
      <c r="J297" s="37">
        <v>-1.488488</v>
      </c>
      <c r="K297" s="38">
        <v>314.92667599999999</v>
      </c>
      <c r="L297" s="39">
        <v>3.3419999999999998E-2</v>
      </c>
      <c r="M297" s="40">
        <v>34.888207000000001</v>
      </c>
      <c r="N297" s="41">
        <v>0.1</v>
      </c>
      <c r="O297">
        <v>1</v>
      </c>
      <c r="P297">
        <v>1</v>
      </c>
      <c r="Q297" s="353">
        <f>COUNT(S297:BJ297)</f>
        <v>3</v>
      </c>
      <c r="R297" s="63">
        <f t="shared" si="11"/>
        <v>21.6</v>
      </c>
      <c r="S297" s="42"/>
      <c r="T297" s="43"/>
      <c r="U297" s="43"/>
      <c r="V297" s="43"/>
      <c r="W297" s="43"/>
      <c r="X297" s="43"/>
      <c r="Y297" s="43"/>
      <c r="Z297" s="44">
        <v>1</v>
      </c>
      <c r="AA297" s="44"/>
      <c r="AB297" s="45"/>
      <c r="AC297" s="46"/>
      <c r="AD297" s="47"/>
      <c r="AE297" s="48"/>
      <c r="AF297" s="49"/>
      <c r="AG297" s="50"/>
      <c r="AH297" s="51"/>
      <c r="AI297" s="51"/>
      <c r="AJ297" s="51"/>
      <c r="AK297" s="52"/>
      <c r="AL297" s="52">
        <v>1</v>
      </c>
      <c r="AM297" s="52"/>
      <c r="AN297" s="53"/>
      <c r="AO297" s="54"/>
      <c r="AP297" s="54"/>
      <c r="AQ297" s="55"/>
      <c r="AR297" s="55"/>
      <c r="AS297" s="55"/>
      <c r="AT297" s="55"/>
      <c r="AU297" s="56"/>
      <c r="AV297" s="56"/>
      <c r="AW297" s="57"/>
      <c r="AX297" s="57"/>
      <c r="AY297" s="57"/>
      <c r="AZ297" s="57"/>
      <c r="BA297" s="58"/>
      <c r="BB297" s="58"/>
      <c r="BC297" s="58"/>
      <c r="BD297" s="59"/>
      <c r="BE297" s="59"/>
      <c r="BF297" s="59"/>
      <c r="BG297" s="59"/>
      <c r="BH297" s="59"/>
      <c r="BI297" s="59"/>
      <c r="BJ297">
        <v>1</v>
      </c>
      <c r="BK297" s="298">
        <v>3</v>
      </c>
      <c r="BL297" s="33"/>
      <c r="BM297" s="60"/>
      <c r="BN297" s="60"/>
      <c r="BO297" s="60"/>
      <c r="BP297" s="60"/>
      <c r="BQ297" s="60"/>
      <c r="BR297" s="61"/>
      <c r="BS297" s="61"/>
      <c r="BT297" s="61"/>
      <c r="BU297" s="61"/>
      <c r="BV297" s="61"/>
      <c r="BW297" s="61"/>
      <c r="BX297" s="60"/>
      <c r="CB297" s="62"/>
      <c r="CC297" s="62"/>
      <c r="CD297" s="63"/>
      <c r="CF297" s="63"/>
      <c r="CH297" s="63"/>
      <c r="CJ297" s="63"/>
      <c r="CL297" s="63"/>
      <c r="CQ297" s="33"/>
    </row>
    <row r="298" spans="3:95" x14ac:dyDescent="0.25">
      <c r="C298" s="1" t="s">
        <v>405</v>
      </c>
      <c r="D298" s="130">
        <v>42935.086550925924</v>
      </c>
      <c r="E298" s="34">
        <v>143</v>
      </c>
      <c r="F298" s="60" t="s">
        <v>365</v>
      </c>
      <c r="G298" s="60">
        <v>78.252489999999995</v>
      </c>
      <c r="H298" s="60">
        <v>30.01248</v>
      </c>
      <c r="I298" s="60">
        <v>316.29000000000002</v>
      </c>
      <c r="J298" s="37">
        <v>-1.488488</v>
      </c>
      <c r="K298" s="38">
        <v>314.92667599999999</v>
      </c>
      <c r="L298" s="39">
        <v>3.3419999999999998E-2</v>
      </c>
      <c r="M298" s="40">
        <v>34.888207000000001</v>
      </c>
      <c r="N298" s="41">
        <v>0.1</v>
      </c>
      <c r="O298">
        <v>1</v>
      </c>
      <c r="P298">
        <v>1</v>
      </c>
      <c r="Q298" s="353">
        <f>COUNT(S298:BJ298)</f>
        <v>5</v>
      </c>
      <c r="R298" s="63">
        <f t="shared" si="11"/>
        <v>43.2</v>
      </c>
      <c r="S298" s="42">
        <v>1</v>
      </c>
      <c r="T298" s="43"/>
      <c r="U298" s="43"/>
      <c r="V298" s="43"/>
      <c r="W298" s="43"/>
      <c r="X298" s="43"/>
      <c r="Y298" s="43"/>
      <c r="Z298" s="44"/>
      <c r="AA298" s="44"/>
      <c r="AB298" s="45"/>
      <c r="AC298" s="46"/>
      <c r="AD298" s="47"/>
      <c r="AE298" s="48"/>
      <c r="AF298" s="49"/>
      <c r="AG298" s="50"/>
      <c r="AH298" s="51"/>
      <c r="AI298" s="51"/>
      <c r="AJ298" s="51"/>
      <c r="AK298" s="52"/>
      <c r="AL298" s="52"/>
      <c r="AM298" s="52"/>
      <c r="AN298" s="53"/>
      <c r="AO298" s="54"/>
      <c r="AP298" s="54"/>
      <c r="AQ298" s="55"/>
      <c r="AR298" s="55"/>
      <c r="AS298" s="55"/>
      <c r="AT298" s="55">
        <v>1</v>
      </c>
      <c r="AU298" s="56"/>
      <c r="AV298" s="56"/>
      <c r="AW298" s="57"/>
      <c r="AX298" s="57"/>
      <c r="AY298" s="57"/>
      <c r="AZ298" s="57"/>
      <c r="BA298" s="58"/>
      <c r="BB298" s="58">
        <v>1</v>
      </c>
      <c r="BC298" s="58"/>
      <c r="BD298" s="59">
        <v>1</v>
      </c>
      <c r="BE298" s="59"/>
      <c r="BF298" s="59"/>
      <c r="BG298" s="59"/>
      <c r="BH298" s="59"/>
      <c r="BI298" s="59"/>
      <c r="BJ298">
        <v>2</v>
      </c>
      <c r="BK298" s="298">
        <v>5</v>
      </c>
      <c r="BL298" s="33"/>
      <c r="BM298" s="60"/>
      <c r="BN298" s="60"/>
      <c r="BO298" s="60"/>
      <c r="BP298" s="60"/>
      <c r="BQ298" s="60"/>
      <c r="BR298" s="61"/>
      <c r="BS298" s="61"/>
      <c r="BT298" s="61"/>
      <c r="BU298" s="61"/>
      <c r="BV298" s="61"/>
      <c r="BW298" s="61"/>
      <c r="BX298" s="60"/>
      <c r="CB298" s="62"/>
      <c r="CC298" s="62"/>
      <c r="CD298" s="63"/>
      <c r="CF298" s="63"/>
      <c r="CH298" s="63"/>
      <c r="CJ298" s="63"/>
      <c r="CL298" s="63"/>
      <c r="CQ298" s="33"/>
    </row>
    <row r="299" spans="3:95" s="87" customFormat="1" x14ac:dyDescent="0.25">
      <c r="C299" s="84" t="s">
        <v>406</v>
      </c>
      <c r="D299" s="85">
        <v>42935.087523148148</v>
      </c>
      <c r="E299" s="84">
        <v>143</v>
      </c>
      <c r="F299" s="87" t="s">
        <v>365</v>
      </c>
      <c r="G299" s="87">
        <v>78.252510000000001</v>
      </c>
      <c r="H299" s="87">
        <v>30.012440000000002</v>
      </c>
      <c r="I299" s="87">
        <v>316.18</v>
      </c>
      <c r="J299" s="88">
        <v>-1.488488</v>
      </c>
      <c r="K299" s="89">
        <v>314.92667599999999</v>
      </c>
      <c r="L299" s="90">
        <v>3.3419999999999998E-2</v>
      </c>
      <c r="M299" s="91">
        <v>34.888207000000001</v>
      </c>
      <c r="N299" s="41">
        <v>0.1</v>
      </c>
      <c r="O299" s="87">
        <v>1</v>
      </c>
      <c r="P299" s="87">
        <v>1</v>
      </c>
      <c r="Q299" s="353">
        <f t="shared" ref="Q299:Q362" si="12">COUNT(S299:BJ299)</f>
        <v>4</v>
      </c>
      <c r="R299" s="63">
        <f t="shared" si="11"/>
        <v>43.2</v>
      </c>
      <c r="S299" s="93"/>
      <c r="T299" s="94"/>
      <c r="U299" s="94"/>
      <c r="V299" s="94"/>
      <c r="W299" s="94"/>
      <c r="X299" s="94"/>
      <c r="Y299" s="94"/>
      <c r="Z299" s="95"/>
      <c r="AA299" s="95">
        <v>1</v>
      </c>
      <c r="AB299" s="95"/>
      <c r="AC299" s="96"/>
      <c r="AD299" s="96"/>
      <c r="AE299" s="97"/>
      <c r="AF299" s="97"/>
      <c r="AG299" s="98"/>
      <c r="AH299" s="99"/>
      <c r="AI299" s="99"/>
      <c r="AJ299" s="99"/>
      <c r="AK299" s="100"/>
      <c r="AL299" s="100"/>
      <c r="AM299" s="100"/>
      <c r="AN299" s="101"/>
      <c r="AO299" s="101"/>
      <c r="AP299" s="101"/>
      <c r="AQ299" s="102"/>
      <c r="AR299" s="102"/>
      <c r="AS299" s="102"/>
      <c r="AT299" s="102"/>
      <c r="AU299" s="103"/>
      <c r="AV299" s="103"/>
      <c r="AW299" s="104"/>
      <c r="AX299" s="104">
        <v>1</v>
      </c>
      <c r="AY299" s="104"/>
      <c r="AZ299" s="104"/>
      <c r="BA299" s="105"/>
      <c r="BB299" s="105"/>
      <c r="BC299" s="105"/>
      <c r="BD299" s="106">
        <v>2</v>
      </c>
      <c r="BE299" s="106"/>
      <c r="BF299" s="106"/>
      <c r="BG299" s="106"/>
      <c r="BH299" s="106"/>
      <c r="BI299" s="106"/>
      <c r="BJ299" s="87">
        <v>2</v>
      </c>
      <c r="BK299" s="312">
        <v>4</v>
      </c>
      <c r="BL299" s="92"/>
      <c r="BR299" s="91"/>
      <c r="BS299" s="91"/>
      <c r="BT299" s="91"/>
      <c r="BU299" s="91"/>
      <c r="BV299" s="91"/>
      <c r="BW299" s="91"/>
      <c r="CB299" s="107"/>
      <c r="CC299" s="107"/>
      <c r="CD299" s="108"/>
      <c r="CF299" s="108"/>
      <c r="CH299" s="108"/>
      <c r="CJ299" s="108"/>
      <c r="CL299" s="108"/>
      <c r="CQ299" s="92"/>
    </row>
    <row r="300" spans="3:95" x14ac:dyDescent="0.25">
      <c r="C300" s="1" t="s">
        <v>407</v>
      </c>
      <c r="D300" s="35">
        <v>42937.847199074073</v>
      </c>
      <c r="E300" s="1">
        <v>180</v>
      </c>
      <c r="F300" s="36" t="s">
        <v>408</v>
      </c>
      <c r="G300">
        <v>80.115539999999996</v>
      </c>
      <c r="H300">
        <v>30.025929999999999</v>
      </c>
      <c r="I300">
        <v>287.10000000000002</v>
      </c>
      <c r="J300" s="37">
        <v>-1.436463</v>
      </c>
      <c r="K300" s="178">
        <v>319.99794400000002</v>
      </c>
      <c r="L300" s="179">
        <v>1.8386E-2</v>
      </c>
      <c r="M300" s="180">
        <v>34.670149000000002</v>
      </c>
      <c r="N300" s="181">
        <v>0.25</v>
      </c>
      <c r="O300" s="36">
        <v>1</v>
      </c>
      <c r="P300" s="36">
        <v>1</v>
      </c>
      <c r="Q300" s="353">
        <f t="shared" si="12"/>
        <v>8</v>
      </c>
      <c r="R300" s="63">
        <f t="shared" si="11"/>
        <v>309.60000000000002</v>
      </c>
      <c r="S300" s="42"/>
      <c r="T300" s="43"/>
      <c r="U300" s="43">
        <v>1</v>
      </c>
      <c r="V300" s="43"/>
      <c r="W300" s="43"/>
      <c r="X300" s="43"/>
      <c r="Y300" s="43"/>
      <c r="Z300" s="44">
        <v>1</v>
      </c>
      <c r="AA300" s="44">
        <v>2</v>
      </c>
      <c r="AB300" s="45"/>
      <c r="AC300" s="46"/>
      <c r="AD300" s="47"/>
      <c r="AE300" s="48"/>
      <c r="AF300" s="49"/>
      <c r="AG300" s="50"/>
      <c r="AH300" s="51">
        <v>28</v>
      </c>
      <c r="AI300" s="51"/>
      <c r="AJ300" s="51"/>
      <c r="AK300" s="52"/>
      <c r="AL300" s="52"/>
      <c r="AM300" s="52"/>
      <c r="AN300" s="53"/>
      <c r="AO300" s="54"/>
      <c r="AP300" s="54"/>
      <c r="AQ300" s="55">
        <v>1</v>
      </c>
      <c r="AR300" s="55"/>
      <c r="AS300" s="55"/>
      <c r="AT300" s="55">
        <v>1</v>
      </c>
      <c r="AU300" s="56"/>
      <c r="AV300" s="56"/>
      <c r="AW300" s="57"/>
      <c r="AX300" s="57"/>
      <c r="AY300" s="57"/>
      <c r="AZ300" s="57"/>
      <c r="BA300" s="58"/>
      <c r="BB300" s="58"/>
      <c r="BC300" s="58"/>
      <c r="BD300" s="59">
        <v>1</v>
      </c>
      <c r="BE300" s="59"/>
      <c r="BF300" s="59"/>
      <c r="BG300" s="59"/>
      <c r="BH300" s="59"/>
      <c r="BI300" s="59"/>
      <c r="BJ300" s="36">
        <v>8</v>
      </c>
      <c r="BK300" s="298">
        <v>5</v>
      </c>
      <c r="BL300" s="33"/>
      <c r="BM300" s="60"/>
      <c r="BN300" s="60"/>
      <c r="BO300" s="60"/>
      <c r="BP300" s="60"/>
      <c r="BQ300" s="60"/>
      <c r="BR300" s="61"/>
      <c r="BS300" s="61"/>
      <c r="BT300" s="61"/>
      <c r="BU300" s="61"/>
      <c r="BV300" s="61"/>
      <c r="BW300" s="61"/>
      <c r="BX300" s="60"/>
      <c r="CB300" s="62"/>
      <c r="CC300" s="62"/>
      <c r="CD300" s="63"/>
      <c r="CF300" s="63"/>
      <c r="CH300" s="63"/>
      <c r="CJ300" s="63"/>
      <c r="CL300" s="63"/>
      <c r="CQ300" s="33"/>
    </row>
    <row r="301" spans="3:95" x14ac:dyDescent="0.25">
      <c r="C301" s="1" t="s">
        <v>409</v>
      </c>
      <c r="D301" s="35">
        <v>42937.848287037035</v>
      </c>
      <c r="E301" s="1">
        <v>180</v>
      </c>
      <c r="F301" s="36" t="s">
        <v>408</v>
      </c>
      <c r="G301">
        <v>80.115660000000005</v>
      </c>
      <c r="H301">
        <v>30.025749999999999</v>
      </c>
      <c r="I301">
        <v>287.32</v>
      </c>
      <c r="J301" s="37">
        <v>-1.436463</v>
      </c>
      <c r="K301" s="182">
        <v>319.99794400000002</v>
      </c>
      <c r="L301" s="183">
        <v>1.8386E-2</v>
      </c>
      <c r="M301" s="61">
        <v>34.670149000000002</v>
      </c>
      <c r="N301" s="181">
        <v>0.25</v>
      </c>
      <c r="O301" s="36">
        <v>1</v>
      </c>
      <c r="P301" s="36">
        <v>1</v>
      </c>
      <c r="Q301" s="353">
        <f t="shared" si="12"/>
        <v>5</v>
      </c>
      <c r="R301" s="63">
        <f t="shared" si="11"/>
        <v>273.60000000000002</v>
      </c>
      <c r="S301" s="42"/>
      <c r="T301" s="43"/>
      <c r="U301" s="43"/>
      <c r="V301" s="43"/>
      <c r="W301" s="43"/>
      <c r="X301" s="43"/>
      <c r="Y301" s="43"/>
      <c r="Z301" s="44"/>
      <c r="AA301" s="44"/>
      <c r="AB301" s="45"/>
      <c r="AC301" s="46"/>
      <c r="AD301" s="47"/>
      <c r="AE301" s="48"/>
      <c r="AF301" s="49"/>
      <c r="AG301" s="50"/>
      <c r="AH301" s="51">
        <v>18</v>
      </c>
      <c r="AI301" s="51"/>
      <c r="AJ301" s="51"/>
      <c r="AK301" s="52"/>
      <c r="AL301" s="52"/>
      <c r="AM301" s="52"/>
      <c r="AN301" s="53"/>
      <c r="AO301" s="54"/>
      <c r="AP301" s="54"/>
      <c r="AQ301" s="55">
        <v>3</v>
      </c>
      <c r="AR301" s="55"/>
      <c r="AS301" s="55"/>
      <c r="AT301" s="55"/>
      <c r="AU301" s="56"/>
      <c r="AV301" s="56"/>
      <c r="AW301" s="57"/>
      <c r="AX301" s="57">
        <v>1</v>
      </c>
      <c r="AY301" s="57"/>
      <c r="AZ301" s="57"/>
      <c r="BA301" s="58"/>
      <c r="BB301" s="58"/>
      <c r="BC301" s="58"/>
      <c r="BD301" s="59"/>
      <c r="BE301" s="59">
        <v>2</v>
      </c>
      <c r="BF301" s="59"/>
      <c r="BG301" s="59"/>
      <c r="BH301" s="59"/>
      <c r="BI301" s="59"/>
      <c r="BJ301" s="36">
        <v>14</v>
      </c>
      <c r="BK301" s="298">
        <v>5</v>
      </c>
      <c r="BL301" s="33"/>
      <c r="BM301" s="60"/>
      <c r="BN301" s="60"/>
      <c r="BO301" s="60"/>
      <c r="BP301" s="60"/>
      <c r="BQ301" s="60"/>
      <c r="BR301" s="61"/>
      <c r="BS301" s="61"/>
      <c r="BT301" s="61"/>
      <c r="BU301" s="61"/>
      <c r="BV301" s="61"/>
      <c r="BW301" s="61"/>
      <c r="BX301" s="60"/>
      <c r="CB301" s="62"/>
      <c r="CC301" s="62"/>
      <c r="CD301" s="63"/>
      <c r="CF301" s="63"/>
      <c r="CH301" s="63"/>
      <c r="CJ301" s="63"/>
      <c r="CL301" s="63"/>
      <c r="CQ301" s="33"/>
    </row>
    <row r="302" spans="3:95" x14ac:dyDescent="0.25">
      <c r="C302" s="1" t="s">
        <v>410</v>
      </c>
      <c r="D302" s="35">
        <v>42937.849016203705</v>
      </c>
      <c r="E302" s="1">
        <v>180</v>
      </c>
      <c r="F302" s="36" t="s">
        <v>408</v>
      </c>
      <c r="G302">
        <v>80.115700000000004</v>
      </c>
      <c r="H302">
        <v>30.025759999999998</v>
      </c>
      <c r="I302">
        <v>287.49</v>
      </c>
      <c r="J302" s="37">
        <v>-1.436463</v>
      </c>
      <c r="K302" s="182">
        <v>319.99794400000002</v>
      </c>
      <c r="L302" s="183">
        <v>1.8386E-2</v>
      </c>
      <c r="M302" s="61">
        <v>34.670149000000002</v>
      </c>
      <c r="N302" s="181">
        <v>0.25</v>
      </c>
      <c r="O302" s="36">
        <v>1</v>
      </c>
      <c r="P302" s="36">
        <v>1</v>
      </c>
      <c r="Q302" s="353">
        <f t="shared" si="12"/>
        <v>4</v>
      </c>
      <c r="R302" s="63">
        <f t="shared" si="11"/>
        <v>237.6</v>
      </c>
      <c r="S302" s="42"/>
      <c r="T302" s="43"/>
      <c r="U302" s="43"/>
      <c r="V302" s="43"/>
      <c r="W302" s="43"/>
      <c r="X302" s="43"/>
      <c r="Y302" s="43"/>
      <c r="Z302" s="44"/>
      <c r="AA302" s="44">
        <v>1</v>
      </c>
      <c r="AB302" s="45"/>
      <c r="AC302" s="46"/>
      <c r="AD302" s="47"/>
      <c r="AE302" s="48"/>
      <c r="AF302" s="49"/>
      <c r="AG302" s="50"/>
      <c r="AH302" s="51">
        <v>20</v>
      </c>
      <c r="AI302" s="51"/>
      <c r="AJ302" s="51"/>
      <c r="AK302" s="52"/>
      <c r="AL302" s="52"/>
      <c r="AM302" s="52"/>
      <c r="AN302" s="53"/>
      <c r="AO302" s="54"/>
      <c r="AP302" s="54"/>
      <c r="AQ302" s="55"/>
      <c r="AR302" s="55"/>
      <c r="AS302" s="55"/>
      <c r="AT302" s="55"/>
      <c r="AU302" s="56"/>
      <c r="AV302" s="56"/>
      <c r="AW302" s="57"/>
      <c r="AX302" s="57"/>
      <c r="AY302" s="57"/>
      <c r="AZ302" s="57"/>
      <c r="BA302" s="58"/>
      <c r="BB302" s="58"/>
      <c r="BC302" s="58"/>
      <c r="BD302" s="59"/>
      <c r="BE302" s="59">
        <v>1</v>
      </c>
      <c r="BF302" s="59"/>
      <c r="BG302" s="59"/>
      <c r="BH302" s="59"/>
      <c r="BI302" s="59"/>
      <c r="BJ302" s="36">
        <v>11</v>
      </c>
      <c r="BK302" s="298">
        <v>4</v>
      </c>
      <c r="BL302" s="33"/>
      <c r="BM302" s="60"/>
      <c r="BN302" s="60"/>
      <c r="BO302" s="60"/>
      <c r="BP302" s="60"/>
      <c r="BQ302" s="60"/>
      <c r="BR302" s="61"/>
      <c r="BS302" s="61"/>
      <c r="BT302" s="61"/>
      <c r="BU302" s="61"/>
      <c r="BV302" s="61"/>
      <c r="BW302" s="61"/>
      <c r="BX302" s="60"/>
      <c r="CB302" s="62"/>
      <c r="CC302" s="62"/>
      <c r="CD302" s="63"/>
      <c r="CF302" s="63"/>
      <c r="CH302" s="63"/>
      <c r="CJ302" s="63"/>
      <c r="CL302" s="63"/>
      <c r="CQ302" s="33"/>
    </row>
    <row r="303" spans="3:95" x14ac:dyDescent="0.25">
      <c r="C303" s="1" t="s">
        <v>411</v>
      </c>
      <c r="D303" s="35">
        <v>42937.849456018521</v>
      </c>
      <c r="E303" s="1">
        <v>180</v>
      </c>
      <c r="F303" s="36" t="s">
        <v>408</v>
      </c>
      <c r="G303">
        <v>80.115750000000006</v>
      </c>
      <c r="H303">
        <v>30.025770000000001</v>
      </c>
      <c r="I303">
        <v>287.52</v>
      </c>
      <c r="J303" s="37">
        <v>-1.436463</v>
      </c>
      <c r="K303" s="182">
        <v>319.99794400000002</v>
      </c>
      <c r="L303" s="183">
        <v>1.8386E-2</v>
      </c>
      <c r="M303" s="61">
        <v>34.670149000000002</v>
      </c>
      <c r="N303" s="181">
        <v>0.25</v>
      </c>
      <c r="O303" s="36">
        <v>1</v>
      </c>
      <c r="P303" s="36">
        <v>1</v>
      </c>
      <c r="Q303" s="353">
        <f t="shared" si="12"/>
        <v>4</v>
      </c>
      <c r="R303" s="63">
        <f t="shared" si="11"/>
        <v>230.4</v>
      </c>
      <c r="S303" s="42"/>
      <c r="T303" s="43"/>
      <c r="U303" s="43"/>
      <c r="V303" s="43"/>
      <c r="W303" s="43"/>
      <c r="X303" s="43"/>
      <c r="Y303" s="43"/>
      <c r="Z303" s="44"/>
      <c r="AA303" s="44"/>
      <c r="AB303" s="45"/>
      <c r="AC303" s="46"/>
      <c r="AD303" s="47"/>
      <c r="AE303" s="48"/>
      <c r="AF303" s="49"/>
      <c r="AG303" s="50"/>
      <c r="AH303" s="51">
        <v>21</v>
      </c>
      <c r="AI303" s="51"/>
      <c r="AJ303" s="51"/>
      <c r="AK303" s="52"/>
      <c r="AL303" s="52"/>
      <c r="AM303" s="52"/>
      <c r="AN303" s="53"/>
      <c r="AO303" s="54"/>
      <c r="AP303" s="54"/>
      <c r="AQ303" s="55">
        <v>3</v>
      </c>
      <c r="AR303" s="55"/>
      <c r="AS303" s="55"/>
      <c r="AT303" s="55"/>
      <c r="AU303" s="56"/>
      <c r="AV303" s="56"/>
      <c r="AW303" s="57"/>
      <c r="AX303" s="57"/>
      <c r="AY303" s="57"/>
      <c r="AZ303" s="57"/>
      <c r="BA303" s="58"/>
      <c r="BB303" s="58"/>
      <c r="BC303" s="58"/>
      <c r="BD303" s="59"/>
      <c r="BE303" s="59">
        <v>1</v>
      </c>
      <c r="BF303" s="59"/>
      <c r="BG303" s="59"/>
      <c r="BH303" s="59"/>
      <c r="BI303" s="59"/>
      <c r="BJ303" s="36">
        <v>7</v>
      </c>
      <c r="BK303" s="298">
        <v>4</v>
      </c>
      <c r="BL303" s="33"/>
      <c r="BM303" s="60"/>
      <c r="BN303" s="60"/>
      <c r="BO303" s="60"/>
      <c r="BP303" s="60"/>
      <c r="BQ303" s="60"/>
      <c r="BR303" s="61"/>
      <c r="BS303" s="61"/>
      <c r="BT303" s="61"/>
      <c r="BU303" s="61"/>
      <c r="BV303" s="61"/>
      <c r="BW303" s="61"/>
      <c r="BX303" s="60"/>
      <c r="CB303" s="62"/>
      <c r="CC303" s="62"/>
      <c r="CD303" s="63"/>
      <c r="CF303" s="63"/>
      <c r="CH303" s="63"/>
      <c r="CJ303" s="63"/>
      <c r="CL303" s="63"/>
      <c r="CQ303" s="33"/>
    </row>
    <row r="304" spans="3:95" x14ac:dyDescent="0.25">
      <c r="C304" s="1" t="s">
        <v>412</v>
      </c>
      <c r="D304" s="35">
        <v>42937.85056712963</v>
      </c>
      <c r="E304" s="1">
        <v>180</v>
      </c>
      <c r="F304" s="36" t="s">
        <v>408</v>
      </c>
      <c r="G304">
        <v>80.115840000000006</v>
      </c>
      <c r="H304">
        <v>30.025739999999999</v>
      </c>
      <c r="I304">
        <v>287.62</v>
      </c>
      <c r="J304" s="37">
        <v>-1.436463</v>
      </c>
      <c r="K304" s="182">
        <v>319.99794400000002</v>
      </c>
      <c r="L304" s="183">
        <v>1.8386E-2</v>
      </c>
      <c r="M304" s="61">
        <v>34.670149000000002</v>
      </c>
      <c r="N304" s="181">
        <v>0.25</v>
      </c>
      <c r="O304" s="36">
        <v>1</v>
      </c>
      <c r="P304" s="36">
        <v>1</v>
      </c>
      <c r="Q304" s="353">
        <f t="shared" si="12"/>
        <v>3</v>
      </c>
      <c r="R304" s="63">
        <f t="shared" si="11"/>
        <v>230.4</v>
      </c>
      <c r="S304" s="42"/>
      <c r="T304" s="43"/>
      <c r="U304" s="43"/>
      <c r="V304" s="43"/>
      <c r="W304" s="43"/>
      <c r="X304" s="43"/>
      <c r="Y304" s="43"/>
      <c r="Z304" s="44"/>
      <c r="AA304" s="44"/>
      <c r="AB304" s="45"/>
      <c r="AC304" s="46"/>
      <c r="AD304" s="47"/>
      <c r="AE304" s="48"/>
      <c r="AF304" s="49"/>
      <c r="AG304" s="50"/>
      <c r="AH304" s="51">
        <v>15</v>
      </c>
      <c r="AI304" s="51"/>
      <c r="AJ304" s="51"/>
      <c r="AK304" s="52"/>
      <c r="AL304" s="52"/>
      <c r="AM304" s="52"/>
      <c r="AN304" s="53"/>
      <c r="AO304" s="54"/>
      <c r="AP304" s="54"/>
      <c r="AQ304" s="55">
        <v>1</v>
      </c>
      <c r="AR304" s="55"/>
      <c r="AS304" s="55"/>
      <c r="AT304" s="55"/>
      <c r="AU304" s="56"/>
      <c r="AV304" s="56"/>
      <c r="AW304" s="57"/>
      <c r="AX304" s="57"/>
      <c r="AY304" s="57"/>
      <c r="AZ304" s="57"/>
      <c r="BA304" s="58"/>
      <c r="BB304" s="58"/>
      <c r="BC304" s="58"/>
      <c r="BD304" s="59"/>
      <c r="BE304" s="59"/>
      <c r="BF304" s="59"/>
      <c r="BG304" s="59"/>
      <c r="BH304" s="59"/>
      <c r="BI304" s="59"/>
      <c r="BJ304" s="36">
        <v>16</v>
      </c>
      <c r="BK304" s="298">
        <v>3</v>
      </c>
      <c r="BL304" s="33"/>
      <c r="BM304" s="60"/>
      <c r="BN304" s="60"/>
      <c r="BO304" s="60"/>
      <c r="BP304" s="60"/>
      <c r="BQ304" s="60"/>
      <c r="BR304" s="61"/>
      <c r="BS304" s="61"/>
      <c r="BT304" s="61"/>
      <c r="BU304" s="61"/>
      <c r="BV304" s="61"/>
      <c r="BW304" s="61"/>
      <c r="BX304" s="60"/>
      <c r="CB304" s="62"/>
      <c r="CC304" s="62"/>
      <c r="CD304" s="63"/>
      <c r="CF304" s="63"/>
      <c r="CH304" s="63"/>
      <c r="CJ304" s="63"/>
      <c r="CL304" s="63"/>
      <c r="CQ304" s="33"/>
    </row>
    <row r="305" spans="3:95" x14ac:dyDescent="0.25">
      <c r="C305" s="1" t="s">
        <v>413</v>
      </c>
      <c r="D305" s="35">
        <v>42937.850983796299</v>
      </c>
      <c r="E305" s="1">
        <v>180</v>
      </c>
      <c r="F305" s="36" t="s">
        <v>408</v>
      </c>
      <c r="G305">
        <v>80.115870000000001</v>
      </c>
      <c r="H305">
        <v>30.025729999999999</v>
      </c>
      <c r="I305">
        <v>287.58</v>
      </c>
      <c r="J305" s="37">
        <v>-1.436463</v>
      </c>
      <c r="K305" s="182">
        <v>319.99794400000002</v>
      </c>
      <c r="L305" s="183">
        <v>1.8386E-2</v>
      </c>
      <c r="M305" s="61">
        <v>34.670149000000002</v>
      </c>
      <c r="N305" s="181">
        <v>0.25</v>
      </c>
      <c r="O305" s="36">
        <v>1</v>
      </c>
      <c r="P305" s="36">
        <v>1</v>
      </c>
      <c r="Q305" s="353">
        <f t="shared" si="12"/>
        <v>5</v>
      </c>
      <c r="R305" s="63">
        <f t="shared" si="11"/>
        <v>151.20000000000002</v>
      </c>
      <c r="S305" s="42">
        <v>1</v>
      </c>
      <c r="T305" s="43"/>
      <c r="U305" s="43"/>
      <c r="V305" s="43"/>
      <c r="W305" s="43"/>
      <c r="X305" s="43"/>
      <c r="Y305" s="43"/>
      <c r="Z305" s="44">
        <v>1</v>
      </c>
      <c r="AA305" s="44"/>
      <c r="AB305" s="45"/>
      <c r="AC305" s="46"/>
      <c r="AD305" s="47"/>
      <c r="AE305" s="48"/>
      <c r="AF305" s="49"/>
      <c r="AG305" s="50"/>
      <c r="AH305" s="51">
        <v>9</v>
      </c>
      <c r="AI305" s="51"/>
      <c r="AJ305" s="51"/>
      <c r="AK305" s="52"/>
      <c r="AL305" s="52"/>
      <c r="AM305" s="52"/>
      <c r="AN305" s="53"/>
      <c r="AO305" s="54"/>
      <c r="AP305" s="54"/>
      <c r="AQ305" s="55">
        <v>3</v>
      </c>
      <c r="AR305" s="55"/>
      <c r="AS305" s="55"/>
      <c r="AT305" s="55"/>
      <c r="AU305" s="56"/>
      <c r="AV305" s="56"/>
      <c r="AW305" s="57"/>
      <c r="AX305" s="57"/>
      <c r="AY305" s="57"/>
      <c r="AZ305" s="57"/>
      <c r="BA305" s="58"/>
      <c r="BB305" s="58"/>
      <c r="BC305" s="58"/>
      <c r="BD305" s="59"/>
      <c r="BE305" s="59"/>
      <c r="BF305" s="59"/>
      <c r="BG305" s="59"/>
      <c r="BH305" s="59"/>
      <c r="BI305" s="59"/>
      <c r="BJ305" s="36">
        <v>7</v>
      </c>
      <c r="BK305" s="298">
        <v>5</v>
      </c>
      <c r="BL305" s="33"/>
      <c r="BM305" s="60"/>
      <c r="BN305" s="60"/>
      <c r="BO305" s="60"/>
      <c r="BP305" s="60"/>
      <c r="BQ305" s="60"/>
      <c r="BR305" s="61"/>
      <c r="BS305" s="61"/>
      <c r="BT305" s="61"/>
      <c r="BU305" s="61"/>
      <c r="BV305" s="61"/>
      <c r="BW305" s="61"/>
      <c r="BX305" s="60"/>
      <c r="CB305" s="62"/>
      <c r="CC305" s="62"/>
      <c r="CD305" s="63"/>
      <c r="CF305" s="63"/>
      <c r="CH305" s="63"/>
      <c r="CJ305" s="63"/>
      <c r="CL305" s="63"/>
      <c r="CQ305" s="33"/>
    </row>
    <row r="306" spans="3:95" x14ac:dyDescent="0.25">
      <c r="C306" s="1" t="s">
        <v>414</v>
      </c>
      <c r="D306" s="35">
        <v>42937.851655092592</v>
      </c>
      <c r="E306" s="1">
        <v>180</v>
      </c>
      <c r="F306" s="36" t="s">
        <v>408</v>
      </c>
      <c r="G306">
        <v>80.115949999999998</v>
      </c>
      <c r="H306">
        <v>30.02571</v>
      </c>
      <c r="I306">
        <v>287.57</v>
      </c>
      <c r="J306" s="37">
        <v>-1.436463</v>
      </c>
      <c r="K306" s="182">
        <v>319.99794400000002</v>
      </c>
      <c r="L306" s="183">
        <v>1.8386E-2</v>
      </c>
      <c r="M306" s="61">
        <v>34.670149000000002</v>
      </c>
      <c r="N306" s="181">
        <v>0.25</v>
      </c>
      <c r="O306" s="36">
        <v>1</v>
      </c>
      <c r="P306" s="36">
        <v>1</v>
      </c>
      <c r="Q306" s="353">
        <f t="shared" si="12"/>
        <v>7</v>
      </c>
      <c r="R306" s="63">
        <f t="shared" si="11"/>
        <v>295.2</v>
      </c>
      <c r="S306" s="42"/>
      <c r="T306" s="43"/>
      <c r="U306" s="43"/>
      <c r="V306" s="43"/>
      <c r="W306" s="43"/>
      <c r="X306" s="43"/>
      <c r="Y306" s="43"/>
      <c r="Z306" s="44"/>
      <c r="AA306" s="44">
        <v>2</v>
      </c>
      <c r="AB306" s="45"/>
      <c r="AC306" s="46"/>
      <c r="AD306" s="47"/>
      <c r="AE306" s="48"/>
      <c r="AF306" s="49"/>
      <c r="AG306" s="50"/>
      <c r="AH306" s="51">
        <v>17</v>
      </c>
      <c r="AI306" s="51"/>
      <c r="AJ306" s="51"/>
      <c r="AK306" s="52"/>
      <c r="AL306" s="52"/>
      <c r="AM306" s="52"/>
      <c r="AN306" s="53"/>
      <c r="AO306" s="54"/>
      <c r="AP306" s="54"/>
      <c r="AQ306" s="55">
        <v>2</v>
      </c>
      <c r="AR306" s="55">
        <v>1</v>
      </c>
      <c r="AS306" s="55"/>
      <c r="AT306" s="55">
        <v>2</v>
      </c>
      <c r="AU306" s="56"/>
      <c r="AV306" s="56"/>
      <c r="AW306" s="57"/>
      <c r="AX306" s="57"/>
      <c r="AY306" s="57"/>
      <c r="AZ306" s="57"/>
      <c r="BA306" s="58">
        <v>1</v>
      </c>
      <c r="BB306" s="58"/>
      <c r="BC306" s="58"/>
      <c r="BD306" s="59"/>
      <c r="BE306" s="59"/>
      <c r="BF306" s="59"/>
      <c r="BG306" s="59"/>
      <c r="BH306" s="59"/>
      <c r="BI306" s="59"/>
      <c r="BJ306" s="36">
        <v>16</v>
      </c>
      <c r="BK306" s="298">
        <v>5</v>
      </c>
      <c r="BL306" s="33"/>
      <c r="BM306" s="60"/>
      <c r="BN306" s="60"/>
      <c r="BO306" s="60"/>
      <c r="BP306" s="60"/>
      <c r="BQ306" s="60"/>
      <c r="BR306" s="61"/>
      <c r="BS306" s="61"/>
      <c r="BT306" s="61"/>
      <c r="BU306" s="61"/>
      <c r="BV306" s="61"/>
      <c r="BW306" s="61"/>
      <c r="BX306" s="60"/>
      <c r="CB306" s="62"/>
      <c r="CC306" s="62"/>
      <c r="CD306" s="63"/>
      <c r="CF306" s="63"/>
      <c r="CH306" s="63"/>
      <c r="CJ306" s="63"/>
      <c r="CL306" s="63"/>
      <c r="CQ306" s="33"/>
    </row>
    <row r="307" spans="3:95" x14ac:dyDescent="0.25">
      <c r="C307" s="1" t="s">
        <v>415</v>
      </c>
      <c r="D307" s="35">
        <v>42937.852395833332</v>
      </c>
      <c r="E307" s="1">
        <v>180</v>
      </c>
      <c r="F307" s="36" t="s">
        <v>408</v>
      </c>
      <c r="G307">
        <v>80.116039999999998</v>
      </c>
      <c r="H307">
        <v>30.025790000000001</v>
      </c>
      <c r="I307">
        <v>287.55</v>
      </c>
      <c r="J307" s="37">
        <v>-1.436463</v>
      </c>
      <c r="K307" s="182">
        <v>319.99794400000002</v>
      </c>
      <c r="L307" s="183">
        <v>1.8386E-2</v>
      </c>
      <c r="M307" s="61">
        <v>34.670149000000002</v>
      </c>
      <c r="N307" s="181">
        <v>0.25</v>
      </c>
      <c r="O307" s="36">
        <v>1</v>
      </c>
      <c r="P307" s="36">
        <v>1</v>
      </c>
      <c r="Q307" s="353">
        <f t="shared" si="12"/>
        <v>4</v>
      </c>
      <c r="R307" s="63">
        <f t="shared" si="11"/>
        <v>223.20000000000002</v>
      </c>
      <c r="S307" s="42"/>
      <c r="T307" s="43"/>
      <c r="U307" s="43"/>
      <c r="V307" s="43"/>
      <c r="W307" s="43"/>
      <c r="X307" s="43"/>
      <c r="Y307" s="43"/>
      <c r="Z307" s="44"/>
      <c r="AA307" s="44"/>
      <c r="AB307" s="45"/>
      <c r="AC307" s="46"/>
      <c r="AD307" s="47"/>
      <c r="AE307" s="48"/>
      <c r="AF307" s="49"/>
      <c r="AG307" s="50"/>
      <c r="AH307" s="51">
        <v>12</v>
      </c>
      <c r="AI307" s="51"/>
      <c r="AJ307" s="51"/>
      <c r="AK307" s="52"/>
      <c r="AL307" s="52"/>
      <c r="AM307" s="52"/>
      <c r="AN307" s="53"/>
      <c r="AO307" s="54"/>
      <c r="AP307" s="54"/>
      <c r="AQ307" s="55">
        <v>2</v>
      </c>
      <c r="AR307" s="55"/>
      <c r="AS307" s="55"/>
      <c r="AT307" s="55">
        <v>1</v>
      </c>
      <c r="AU307" s="56"/>
      <c r="AV307" s="56"/>
      <c r="AW307" s="57"/>
      <c r="AX307" s="57"/>
      <c r="AY307" s="57"/>
      <c r="AZ307" s="57"/>
      <c r="BA307" s="58"/>
      <c r="BB307" s="58"/>
      <c r="BC307" s="58"/>
      <c r="BD307" s="59"/>
      <c r="BE307" s="59"/>
      <c r="BF307" s="59"/>
      <c r="BG307" s="59"/>
      <c r="BH307" s="59"/>
      <c r="BI307" s="59"/>
      <c r="BJ307" s="36">
        <v>16</v>
      </c>
      <c r="BK307" s="298">
        <v>3</v>
      </c>
      <c r="BL307" s="33"/>
      <c r="BM307" s="60"/>
      <c r="BN307" s="60"/>
      <c r="BO307" s="60"/>
      <c r="BP307" s="60"/>
      <c r="BQ307" s="60"/>
      <c r="BR307" s="61"/>
      <c r="BS307" s="61"/>
      <c r="BT307" s="61"/>
      <c r="BU307" s="61"/>
      <c r="BV307" s="61"/>
      <c r="BW307" s="61"/>
      <c r="BX307" s="60"/>
      <c r="CB307" s="62"/>
      <c r="CC307" s="62"/>
      <c r="CD307" s="63"/>
      <c r="CF307" s="63"/>
      <c r="CH307" s="63"/>
      <c r="CJ307" s="63"/>
      <c r="CL307" s="63"/>
      <c r="CQ307" s="33"/>
    </row>
    <row r="308" spans="3:95" x14ac:dyDescent="0.25">
      <c r="C308" s="1" t="s">
        <v>416</v>
      </c>
      <c r="D308" s="35">
        <v>42937.853078703702</v>
      </c>
      <c r="E308" s="1">
        <v>180</v>
      </c>
      <c r="F308" s="36" t="s">
        <v>408</v>
      </c>
      <c r="G308">
        <v>80.116119999999995</v>
      </c>
      <c r="H308">
        <v>30.02591</v>
      </c>
      <c r="I308">
        <v>287.35000000000002</v>
      </c>
      <c r="J308" s="37">
        <v>-1.436463</v>
      </c>
      <c r="K308" s="182">
        <v>319.99794400000002</v>
      </c>
      <c r="L308" s="183">
        <v>1.8386E-2</v>
      </c>
      <c r="M308" s="61">
        <v>34.670149000000002</v>
      </c>
      <c r="N308" s="181">
        <v>0.25</v>
      </c>
      <c r="O308" s="36">
        <v>1</v>
      </c>
      <c r="P308" s="36">
        <v>1</v>
      </c>
      <c r="Q308" s="353">
        <f t="shared" si="12"/>
        <v>5</v>
      </c>
      <c r="R308" s="63">
        <f t="shared" si="11"/>
        <v>201.6</v>
      </c>
      <c r="S308" s="109"/>
      <c r="T308" s="112"/>
      <c r="U308" s="112"/>
      <c r="V308" s="112"/>
      <c r="W308" s="112"/>
      <c r="X308" s="112"/>
      <c r="Y308" s="112"/>
      <c r="Z308" s="45"/>
      <c r="AA308" s="45"/>
      <c r="AB308" s="45"/>
      <c r="AC308" s="47"/>
      <c r="AD308" s="47"/>
      <c r="AE308" s="48"/>
      <c r="AF308" s="48"/>
      <c r="AG308" s="113">
        <v>1</v>
      </c>
      <c r="AH308" s="114">
        <v>14</v>
      </c>
      <c r="AI308" s="114"/>
      <c r="AJ308" s="114"/>
      <c r="AK308" s="115"/>
      <c r="AL308" s="115"/>
      <c r="AM308" s="115"/>
      <c r="AN308" s="53"/>
      <c r="AO308" s="53"/>
      <c r="AP308" s="53"/>
      <c r="AQ308" s="116">
        <v>3</v>
      </c>
      <c r="AR308" s="116"/>
      <c r="AS308" s="116"/>
      <c r="AT308" s="116"/>
      <c r="AU308" s="117"/>
      <c r="AV308" s="117"/>
      <c r="AW308" s="118"/>
      <c r="AX308" s="118"/>
      <c r="AY308" s="118"/>
      <c r="AZ308" s="118"/>
      <c r="BA308" s="119"/>
      <c r="BB308" s="119"/>
      <c r="BC308" s="119"/>
      <c r="BD308" s="120"/>
      <c r="BE308" s="120">
        <v>1</v>
      </c>
      <c r="BF308" s="120"/>
      <c r="BG308" s="120"/>
      <c r="BH308" s="120"/>
      <c r="BI308" s="120"/>
      <c r="BJ308" s="36">
        <v>9</v>
      </c>
      <c r="BK308" s="298">
        <v>5</v>
      </c>
      <c r="BL308" s="33"/>
      <c r="BM308" s="60"/>
      <c r="BN308" s="60"/>
      <c r="BO308" s="60"/>
      <c r="BP308" s="60"/>
      <c r="BQ308" s="60"/>
      <c r="BR308" s="61"/>
      <c r="BS308" s="61"/>
      <c r="BT308" s="61"/>
      <c r="BU308" s="61"/>
      <c r="BV308" s="61"/>
      <c r="BW308" s="61"/>
      <c r="BX308" s="60"/>
      <c r="CB308" s="62"/>
      <c r="CC308" s="62"/>
      <c r="CD308" s="63"/>
      <c r="CF308" s="63"/>
      <c r="CH308" s="63"/>
      <c r="CJ308" s="63"/>
      <c r="CL308" s="63"/>
      <c r="CQ308" s="33"/>
    </row>
    <row r="309" spans="3:95" x14ac:dyDescent="0.25">
      <c r="C309" s="1" t="s">
        <v>417</v>
      </c>
      <c r="D309" s="35">
        <v>42937.853773148148</v>
      </c>
      <c r="E309" s="1">
        <v>180</v>
      </c>
      <c r="F309" s="36" t="s">
        <v>408</v>
      </c>
      <c r="G309">
        <v>80.116230000000002</v>
      </c>
      <c r="H309">
        <v>30.025980000000001</v>
      </c>
      <c r="I309">
        <v>287.42</v>
      </c>
      <c r="J309" s="37">
        <v>-1.436463</v>
      </c>
      <c r="K309" s="182">
        <v>319.99794400000002</v>
      </c>
      <c r="L309" s="183">
        <v>1.8386E-2</v>
      </c>
      <c r="M309" s="61">
        <v>34.670149000000002</v>
      </c>
      <c r="N309" s="181">
        <v>0.25</v>
      </c>
      <c r="O309" s="36">
        <v>1</v>
      </c>
      <c r="P309" s="36">
        <v>1</v>
      </c>
      <c r="Q309" s="353">
        <f t="shared" si="12"/>
        <v>6</v>
      </c>
      <c r="R309" s="63">
        <f t="shared" si="11"/>
        <v>252</v>
      </c>
      <c r="S309" s="109">
        <v>1</v>
      </c>
      <c r="T309" s="112"/>
      <c r="U309" s="112"/>
      <c r="V309" s="112"/>
      <c r="W309" s="112"/>
      <c r="X309" s="112"/>
      <c r="Y309" s="112"/>
      <c r="Z309" s="45"/>
      <c r="AA309" s="45"/>
      <c r="AB309" s="45"/>
      <c r="AC309" s="47"/>
      <c r="AD309" s="47"/>
      <c r="AE309" s="48"/>
      <c r="AF309" s="48"/>
      <c r="AG309" s="113"/>
      <c r="AH309" s="114">
        <v>13</v>
      </c>
      <c r="AI309" s="114"/>
      <c r="AJ309" s="114"/>
      <c r="AK309" s="115"/>
      <c r="AL309" s="115"/>
      <c r="AM309" s="115"/>
      <c r="AN309" s="53"/>
      <c r="AO309" s="53"/>
      <c r="AP309" s="53"/>
      <c r="AQ309" s="116">
        <v>4</v>
      </c>
      <c r="AR309" s="116"/>
      <c r="AS309" s="116"/>
      <c r="AT309" s="116"/>
      <c r="AU309" s="117"/>
      <c r="AV309" s="117"/>
      <c r="AW309" s="118">
        <v>1</v>
      </c>
      <c r="AX309" s="118"/>
      <c r="AY309" s="118"/>
      <c r="AZ309" s="118"/>
      <c r="BA309" s="119"/>
      <c r="BB309" s="119"/>
      <c r="BC309" s="119"/>
      <c r="BD309" s="120"/>
      <c r="BE309" s="120">
        <v>1</v>
      </c>
      <c r="BF309" s="120"/>
      <c r="BG309" s="120"/>
      <c r="BH309" s="120"/>
      <c r="BI309" s="120"/>
      <c r="BJ309" s="36">
        <v>15</v>
      </c>
      <c r="BK309" s="298">
        <v>6</v>
      </c>
      <c r="BL309" s="33"/>
      <c r="BM309" s="60"/>
      <c r="BN309" s="60"/>
      <c r="BO309" s="60"/>
      <c r="BP309" s="60"/>
      <c r="BQ309" s="60"/>
      <c r="BR309" s="61"/>
      <c r="BS309" s="61"/>
      <c r="BT309" s="91"/>
      <c r="BU309" s="61"/>
      <c r="BV309" s="61"/>
      <c r="BW309" s="61"/>
      <c r="BX309" s="60"/>
      <c r="CB309" s="62"/>
      <c r="CC309" s="62"/>
      <c r="CD309" s="63"/>
      <c r="CF309" s="63"/>
      <c r="CH309" s="63"/>
      <c r="CJ309" s="63"/>
      <c r="CL309" s="63"/>
      <c r="CQ309" s="33"/>
    </row>
    <row r="310" spans="3:95" x14ac:dyDescent="0.25">
      <c r="C310" s="1" t="s">
        <v>418</v>
      </c>
      <c r="D310" s="35">
        <v>42937.854525462964</v>
      </c>
      <c r="E310" s="1">
        <v>180</v>
      </c>
      <c r="F310" s="36" t="s">
        <v>408</v>
      </c>
      <c r="G310">
        <v>80.11636</v>
      </c>
      <c r="H310">
        <v>30.026150000000001</v>
      </c>
      <c r="I310">
        <v>287.35000000000002</v>
      </c>
      <c r="J310" s="37">
        <v>-1.436463</v>
      </c>
      <c r="K310" s="182">
        <v>319.99794400000002</v>
      </c>
      <c r="L310" s="183">
        <v>1.8386E-2</v>
      </c>
      <c r="M310" s="61">
        <v>34.670149000000002</v>
      </c>
      <c r="N310" s="181">
        <v>0.25</v>
      </c>
      <c r="O310" s="36">
        <v>1</v>
      </c>
      <c r="P310" s="36">
        <v>1</v>
      </c>
      <c r="Q310" s="353">
        <f t="shared" si="12"/>
        <v>7</v>
      </c>
      <c r="R310" s="63">
        <f t="shared" si="11"/>
        <v>187.20000000000002</v>
      </c>
      <c r="S310" s="109"/>
      <c r="T310" s="112"/>
      <c r="U310" s="112"/>
      <c r="V310" s="112"/>
      <c r="W310" s="112"/>
      <c r="X310" s="112"/>
      <c r="Y310" s="112"/>
      <c r="Z310" s="45"/>
      <c r="AA310" s="45">
        <v>1</v>
      </c>
      <c r="AB310" s="45"/>
      <c r="AC310" s="47"/>
      <c r="AD310" s="47"/>
      <c r="AE310" s="48"/>
      <c r="AF310" s="48"/>
      <c r="AG310" s="113"/>
      <c r="AH310" s="114">
        <v>8</v>
      </c>
      <c r="AI310" s="114"/>
      <c r="AJ310" s="114">
        <v>1</v>
      </c>
      <c r="AK310" s="115"/>
      <c r="AL310" s="115"/>
      <c r="AM310" s="115"/>
      <c r="AN310" s="53"/>
      <c r="AO310" s="53"/>
      <c r="AP310" s="53"/>
      <c r="AQ310" s="116"/>
      <c r="AR310" s="116"/>
      <c r="AS310" s="116"/>
      <c r="AT310" s="116">
        <v>1</v>
      </c>
      <c r="AU310" s="117"/>
      <c r="AV310" s="117"/>
      <c r="AW310" s="118">
        <v>1</v>
      </c>
      <c r="AX310" s="118"/>
      <c r="AY310" s="118"/>
      <c r="AZ310" s="118"/>
      <c r="BA310" s="119"/>
      <c r="BB310" s="119">
        <v>1</v>
      </c>
      <c r="BC310" s="119"/>
      <c r="BD310" s="120"/>
      <c r="BE310" s="120"/>
      <c r="BF310" s="120"/>
      <c r="BG310" s="120"/>
      <c r="BH310" s="120"/>
      <c r="BI310" s="120"/>
      <c r="BJ310" s="36">
        <v>13</v>
      </c>
      <c r="BK310" s="298">
        <v>6</v>
      </c>
      <c r="BL310" s="33"/>
      <c r="BM310" s="60"/>
      <c r="BN310" s="60"/>
      <c r="BO310" s="60"/>
      <c r="BP310" s="60"/>
      <c r="BQ310" s="60"/>
      <c r="BR310" s="61"/>
      <c r="BS310" s="61"/>
      <c r="BT310" s="61"/>
      <c r="BU310" s="61"/>
      <c r="BV310" s="61"/>
      <c r="BW310" s="61"/>
      <c r="BX310" s="60"/>
      <c r="CB310" s="62"/>
      <c r="CC310" s="62"/>
      <c r="CD310" s="63"/>
      <c r="CF310" s="63"/>
      <c r="CH310" s="63"/>
      <c r="CJ310" s="63"/>
      <c r="CL310" s="63"/>
      <c r="CQ310" s="33"/>
    </row>
    <row r="311" spans="3:95" x14ac:dyDescent="0.25">
      <c r="C311" s="1" t="s">
        <v>419</v>
      </c>
      <c r="D311" s="35">
        <v>42937.855219907404</v>
      </c>
      <c r="E311" s="1">
        <v>180</v>
      </c>
      <c r="F311" s="36" t="s">
        <v>408</v>
      </c>
      <c r="G311">
        <v>80.11645</v>
      </c>
      <c r="H311">
        <v>30.026430000000001</v>
      </c>
      <c r="I311">
        <v>287.44</v>
      </c>
      <c r="J311" s="37">
        <v>-1.436463</v>
      </c>
      <c r="K311" s="182">
        <v>319.99794400000002</v>
      </c>
      <c r="L311" s="183">
        <v>1.8386E-2</v>
      </c>
      <c r="M311" s="61">
        <v>34.670149000000002</v>
      </c>
      <c r="N311" s="181">
        <v>0.25</v>
      </c>
      <c r="O311" s="36">
        <v>1</v>
      </c>
      <c r="P311" s="36">
        <v>1</v>
      </c>
      <c r="Q311" s="353">
        <f t="shared" si="12"/>
        <v>4</v>
      </c>
      <c r="R311" s="63">
        <f t="shared" si="11"/>
        <v>172.8</v>
      </c>
      <c r="S311" s="42"/>
      <c r="T311" s="43"/>
      <c r="U311" s="43"/>
      <c r="V311" s="43"/>
      <c r="W311" s="43"/>
      <c r="X311" s="43"/>
      <c r="Y311" s="43"/>
      <c r="Z311" s="44"/>
      <c r="AA311" s="44">
        <v>1</v>
      </c>
      <c r="AB311" s="45"/>
      <c r="AC311" s="46"/>
      <c r="AD311" s="47"/>
      <c r="AE311" s="48"/>
      <c r="AF311" s="49"/>
      <c r="AG311" s="50"/>
      <c r="AH311" s="51">
        <v>9</v>
      </c>
      <c r="AI311" s="51"/>
      <c r="AJ311" s="51"/>
      <c r="AK311" s="52"/>
      <c r="AL311" s="52"/>
      <c r="AM311" s="52"/>
      <c r="AN311" s="53"/>
      <c r="AO311" s="54"/>
      <c r="AP311" s="54"/>
      <c r="AQ311" s="55">
        <v>4</v>
      </c>
      <c r="AR311" s="55"/>
      <c r="AS311" s="55"/>
      <c r="AT311" s="55"/>
      <c r="AU311" s="56"/>
      <c r="AV311" s="56"/>
      <c r="AW311" s="57"/>
      <c r="AX311" s="57"/>
      <c r="AY311" s="57"/>
      <c r="AZ311" s="57"/>
      <c r="BA311" s="58"/>
      <c r="BB311" s="58"/>
      <c r="BC311" s="58"/>
      <c r="BD311" s="59"/>
      <c r="BE311" s="59"/>
      <c r="BF311" s="59"/>
      <c r="BG311" s="59"/>
      <c r="BH311" s="59"/>
      <c r="BI311" s="59"/>
      <c r="BJ311" s="36">
        <v>10</v>
      </c>
      <c r="BK311" s="298">
        <v>4</v>
      </c>
      <c r="BL311" s="33"/>
      <c r="BM311" s="60"/>
      <c r="BN311" s="60"/>
      <c r="BO311" s="60"/>
      <c r="BP311" s="60"/>
      <c r="BQ311" s="60"/>
      <c r="BR311" s="61"/>
      <c r="BS311" s="61"/>
      <c r="BT311" s="61"/>
      <c r="BU311" s="61"/>
      <c r="BV311" s="61"/>
      <c r="BW311" s="61"/>
      <c r="BX311" s="60"/>
      <c r="CB311" s="62"/>
      <c r="CC311" s="62"/>
      <c r="CD311" s="63"/>
      <c r="CF311" s="63"/>
      <c r="CH311" s="63"/>
      <c r="CJ311" s="63"/>
      <c r="CL311" s="63"/>
      <c r="CQ311" s="33"/>
    </row>
    <row r="312" spans="3:95" x14ac:dyDescent="0.25">
      <c r="C312" s="1" t="s">
        <v>420</v>
      </c>
      <c r="D312" s="35">
        <v>42937.855879629627</v>
      </c>
      <c r="E312" s="1">
        <v>180</v>
      </c>
      <c r="F312" s="36" t="s">
        <v>408</v>
      </c>
      <c r="G312">
        <v>80.116529999999997</v>
      </c>
      <c r="H312">
        <v>30.026730000000001</v>
      </c>
      <c r="I312">
        <v>287.3</v>
      </c>
      <c r="J312" s="37">
        <v>-1.436463</v>
      </c>
      <c r="K312" s="182">
        <v>319.99794400000002</v>
      </c>
      <c r="L312" s="183">
        <v>1.8386E-2</v>
      </c>
      <c r="M312" s="61">
        <v>34.670149000000002</v>
      </c>
      <c r="N312" s="181">
        <v>0.25</v>
      </c>
      <c r="O312" s="36">
        <v>1</v>
      </c>
      <c r="P312" s="36">
        <v>1</v>
      </c>
      <c r="Q312" s="353">
        <f t="shared" si="12"/>
        <v>5</v>
      </c>
      <c r="R312" s="63">
        <f t="shared" si="11"/>
        <v>223.20000000000002</v>
      </c>
      <c r="S312" s="42"/>
      <c r="T312" s="43"/>
      <c r="U312" s="43"/>
      <c r="V312" s="43"/>
      <c r="W312" s="43"/>
      <c r="X312" s="43"/>
      <c r="Y312" s="43"/>
      <c r="Z312" s="44"/>
      <c r="AA312" s="44">
        <v>1</v>
      </c>
      <c r="AB312" s="45"/>
      <c r="AC312" s="46"/>
      <c r="AD312" s="47">
        <v>1</v>
      </c>
      <c r="AE312" s="48"/>
      <c r="AF312" s="49"/>
      <c r="AG312" s="50"/>
      <c r="AH312" s="51">
        <v>15</v>
      </c>
      <c r="AI312" s="51"/>
      <c r="AJ312" s="51"/>
      <c r="AK312" s="52"/>
      <c r="AL312" s="52"/>
      <c r="AM312" s="52"/>
      <c r="AN312" s="53"/>
      <c r="AO312" s="54"/>
      <c r="AP312" s="54"/>
      <c r="AQ312" s="55">
        <v>1</v>
      </c>
      <c r="AR312" s="55"/>
      <c r="AS312" s="55"/>
      <c r="AT312" s="55"/>
      <c r="AU312" s="56"/>
      <c r="AV312" s="56"/>
      <c r="AW312" s="57"/>
      <c r="AX312" s="57"/>
      <c r="AY312" s="57"/>
      <c r="AZ312" s="57"/>
      <c r="BA312" s="58"/>
      <c r="BB312" s="58"/>
      <c r="BC312" s="58"/>
      <c r="BD312" s="59"/>
      <c r="BE312" s="59"/>
      <c r="BF312" s="59"/>
      <c r="BG312" s="59"/>
      <c r="BH312" s="59"/>
      <c r="BI312" s="59"/>
      <c r="BJ312" s="36">
        <v>13</v>
      </c>
      <c r="BK312" s="298">
        <v>5</v>
      </c>
      <c r="BL312" s="33"/>
      <c r="BM312" s="60"/>
      <c r="BN312" s="60"/>
      <c r="BO312" s="60"/>
      <c r="BP312" s="60"/>
      <c r="BQ312" s="60"/>
      <c r="BR312" s="61"/>
      <c r="BS312" s="61"/>
      <c r="BT312" s="61"/>
      <c r="BU312" s="61"/>
      <c r="BV312" s="61"/>
      <c r="BW312" s="61"/>
      <c r="BX312" s="60"/>
      <c r="CB312" s="62"/>
      <c r="CC312" s="62"/>
      <c r="CD312" s="63"/>
      <c r="CF312" s="63"/>
      <c r="CH312" s="63"/>
      <c r="CJ312" s="63"/>
      <c r="CL312" s="63"/>
      <c r="CQ312" s="33"/>
    </row>
    <row r="313" spans="3:95" x14ac:dyDescent="0.25">
      <c r="C313" s="1" t="s">
        <v>421</v>
      </c>
      <c r="D313" s="35">
        <v>42937.856550925928</v>
      </c>
      <c r="E313" s="1">
        <v>180</v>
      </c>
      <c r="F313" s="36" t="s">
        <v>408</v>
      </c>
      <c r="G313">
        <v>80.116579999999999</v>
      </c>
      <c r="H313">
        <v>30.026949999999999</v>
      </c>
      <c r="I313">
        <v>287.26</v>
      </c>
      <c r="J313" s="37">
        <v>-1.436463</v>
      </c>
      <c r="K313" s="182">
        <v>319.99794400000002</v>
      </c>
      <c r="L313" s="183">
        <v>1.8386E-2</v>
      </c>
      <c r="M313" s="61">
        <v>34.670149000000002</v>
      </c>
      <c r="N313" s="181">
        <v>0.25</v>
      </c>
      <c r="O313" s="36">
        <v>1</v>
      </c>
      <c r="P313" s="36">
        <v>1</v>
      </c>
      <c r="Q313" s="353">
        <f t="shared" si="12"/>
        <v>5</v>
      </c>
      <c r="R313" s="63">
        <f t="shared" si="11"/>
        <v>144</v>
      </c>
      <c r="S313" s="42">
        <v>1</v>
      </c>
      <c r="T313" s="43"/>
      <c r="U313" s="43"/>
      <c r="V313" s="43"/>
      <c r="W313" s="43"/>
      <c r="X313" s="43"/>
      <c r="Y313" s="43"/>
      <c r="Z313" s="44">
        <v>1</v>
      </c>
      <c r="AA313" s="44">
        <v>1</v>
      </c>
      <c r="AB313" s="45"/>
      <c r="AC313" s="46"/>
      <c r="AD313" s="47"/>
      <c r="AE313" s="48"/>
      <c r="AF313" s="49"/>
      <c r="AG313" s="50"/>
      <c r="AH313" s="51"/>
      <c r="AI313" s="51"/>
      <c r="AJ313" s="51"/>
      <c r="AK313" s="52"/>
      <c r="AL313" s="52"/>
      <c r="AM313" s="52"/>
      <c r="AN313" s="53"/>
      <c r="AO313" s="54"/>
      <c r="AP313" s="54"/>
      <c r="AQ313" s="55"/>
      <c r="AR313" s="55"/>
      <c r="AS313" s="55"/>
      <c r="AT313" s="55">
        <v>3</v>
      </c>
      <c r="AU313" s="56"/>
      <c r="AV313" s="56"/>
      <c r="AW313" s="57"/>
      <c r="AX313" s="57"/>
      <c r="AY313" s="57"/>
      <c r="AZ313" s="57"/>
      <c r="BA313" s="58"/>
      <c r="BB313" s="58"/>
      <c r="BC313" s="58"/>
      <c r="BD313" s="59"/>
      <c r="BE313" s="59"/>
      <c r="BF313" s="59"/>
      <c r="BG313" s="59"/>
      <c r="BH313" s="59"/>
      <c r="BI313" s="59"/>
      <c r="BJ313" s="36">
        <v>14</v>
      </c>
      <c r="BK313" s="298">
        <v>4</v>
      </c>
      <c r="BL313" s="33"/>
      <c r="BM313" s="60"/>
      <c r="BN313" s="60"/>
      <c r="BO313" s="60"/>
      <c r="BP313" s="60"/>
      <c r="BQ313" s="60"/>
      <c r="BR313" s="61"/>
      <c r="BS313" s="61"/>
      <c r="BT313" s="61"/>
      <c r="BU313" s="61"/>
      <c r="BV313" s="61"/>
      <c r="BW313" s="61"/>
      <c r="BX313" s="60"/>
      <c r="CB313" s="62"/>
      <c r="CC313" s="62"/>
      <c r="CD313" s="63"/>
      <c r="CF313" s="63"/>
      <c r="CH313" s="63"/>
      <c r="CJ313" s="63"/>
      <c r="CL313" s="63"/>
      <c r="CQ313" s="33"/>
    </row>
    <row r="314" spans="3:95" x14ac:dyDescent="0.25">
      <c r="C314" s="1" t="s">
        <v>422</v>
      </c>
      <c r="D314" s="35">
        <v>42937.857268518521</v>
      </c>
      <c r="E314" s="1">
        <v>180</v>
      </c>
      <c r="F314" s="36" t="s">
        <v>408</v>
      </c>
      <c r="G314">
        <v>80.116640000000004</v>
      </c>
      <c r="H314">
        <v>30.027170000000002</v>
      </c>
      <c r="I314">
        <v>287.16000000000003</v>
      </c>
      <c r="J314" s="37">
        <v>-1.436463</v>
      </c>
      <c r="K314" s="182">
        <v>319.99794400000002</v>
      </c>
      <c r="L314" s="183">
        <v>1.8386E-2</v>
      </c>
      <c r="M314" s="61">
        <v>34.670149000000002</v>
      </c>
      <c r="N314" s="181">
        <v>0.25</v>
      </c>
      <c r="O314" s="36">
        <v>1</v>
      </c>
      <c r="P314" s="36">
        <v>1</v>
      </c>
      <c r="Q314" s="353">
        <f t="shared" si="12"/>
        <v>5</v>
      </c>
      <c r="R314" s="63">
        <f t="shared" si="11"/>
        <v>194.4</v>
      </c>
      <c r="S314" s="42"/>
      <c r="T314" s="43"/>
      <c r="U314" s="43"/>
      <c r="V314" s="43"/>
      <c r="W314" s="43"/>
      <c r="X314" s="43"/>
      <c r="Y314" s="43"/>
      <c r="Z314" s="44"/>
      <c r="AA314" s="44"/>
      <c r="AB314" s="45"/>
      <c r="AC314" s="46"/>
      <c r="AD314" s="47"/>
      <c r="AE314" s="48"/>
      <c r="AF314" s="49"/>
      <c r="AG314" s="50"/>
      <c r="AH314" s="51">
        <v>10</v>
      </c>
      <c r="AI314" s="51"/>
      <c r="AJ314" s="51"/>
      <c r="AK314" s="52"/>
      <c r="AL314" s="52">
        <v>1</v>
      </c>
      <c r="AM314" s="52"/>
      <c r="AN314" s="53"/>
      <c r="AO314" s="54"/>
      <c r="AP314" s="54"/>
      <c r="AQ314" s="55">
        <v>1</v>
      </c>
      <c r="AR314" s="55">
        <v>1</v>
      </c>
      <c r="AS314" s="55"/>
      <c r="AT314" s="55"/>
      <c r="AU314" s="56"/>
      <c r="AV314" s="56"/>
      <c r="AW314" s="57"/>
      <c r="AX314" s="57"/>
      <c r="AY314" s="57"/>
      <c r="AZ314" s="57"/>
      <c r="BA314" s="58"/>
      <c r="BB314" s="58"/>
      <c r="BC314" s="58"/>
      <c r="BD314" s="59"/>
      <c r="BE314" s="59"/>
      <c r="BF314" s="59"/>
      <c r="BG314" s="59"/>
      <c r="BH314" s="59"/>
      <c r="BI314" s="59"/>
      <c r="BJ314" s="36">
        <v>14</v>
      </c>
      <c r="BK314" s="298">
        <v>4</v>
      </c>
      <c r="BL314" s="33"/>
      <c r="BM314" s="60"/>
      <c r="BN314" s="60"/>
      <c r="BO314" s="60"/>
      <c r="BP314" s="60"/>
      <c r="BQ314" s="60"/>
      <c r="BR314" s="61"/>
      <c r="BS314" s="61"/>
      <c r="BT314" s="61"/>
      <c r="BU314" s="61"/>
      <c r="BV314" s="61"/>
      <c r="BW314" s="61"/>
      <c r="BX314" s="60"/>
      <c r="CB314" s="62"/>
      <c r="CC314" s="62"/>
      <c r="CD314" s="63"/>
      <c r="CF314" s="63"/>
      <c r="CH314" s="63"/>
      <c r="CJ314" s="63"/>
      <c r="CL314" s="63"/>
      <c r="CQ314" s="33"/>
    </row>
    <row r="315" spans="3:95" x14ac:dyDescent="0.25">
      <c r="C315" s="1" t="s">
        <v>423</v>
      </c>
      <c r="D315" s="35">
        <v>42937.857974537037</v>
      </c>
      <c r="E315" s="1">
        <v>180</v>
      </c>
      <c r="F315" s="36" t="s">
        <v>408</v>
      </c>
      <c r="G315">
        <v>80.116699999999994</v>
      </c>
      <c r="H315">
        <v>30.027349999999998</v>
      </c>
      <c r="I315">
        <v>287.01</v>
      </c>
      <c r="J315" s="37">
        <v>-1.436463</v>
      </c>
      <c r="K315" s="182">
        <v>319.99794400000002</v>
      </c>
      <c r="L315" s="183">
        <v>1.8386E-2</v>
      </c>
      <c r="M315" s="61">
        <v>34.670149000000002</v>
      </c>
      <c r="N315" s="181">
        <v>0.25</v>
      </c>
      <c r="O315" s="36">
        <v>1</v>
      </c>
      <c r="P315" s="36">
        <v>1</v>
      </c>
      <c r="Q315" s="353">
        <f t="shared" si="12"/>
        <v>6</v>
      </c>
      <c r="R315" s="63">
        <f t="shared" si="11"/>
        <v>194.4</v>
      </c>
      <c r="S315" s="42"/>
      <c r="T315" s="43"/>
      <c r="U315" s="43"/>
      <c r="V315" s="43"/>
      <c r="W315" s="43"/>
      <c r="X315" s="43"/>
      <c r="Y315" s="43"/>
      <c r="Z315" s="44"/>
      <c r="AA315" s="44"/>
      <c r="AB315" s="45"/>
      <c r="AC315" s="46"/>
      <c r="AD315" s="47"/>
      <c r="AE315" s="48"/>
      <c r="AF315" s="49"/>
      <c r="AG315" s="50"/>
      <c r="AH315" s="51">
        <v>9</v>
      </c>
      <c r="AI315" s="51"/>
      <c r="AJ315" s="51"/>
      <c r="AK315" s="52"/>
      <c r="AL315" s="52"/>
      <c r="AM315" s="52"/>
      <c r="AN315" s="53"/>
      <c r="AO315" s="54"/>
      <c r="AP315" s="54"/>
      <c r="AQ315" s="55">
        <v>1</v>
      </c>
      <c r="AR315" s="55">
        <v>1</v>
      </c>
      <c r="AS315" s="55"/>
      <c r="AT315" s="55"/>
      <c r="AU315" s="56"/>
      <c r="AV315" s="56"/>
      <c r="AW315" s="57"/>
      <c r="AX315" s="57"/>
      <c r="AY315" s="57"/>
      <c r="AZ315" s="57"/>
      <c r="BA315" s="58">
        <v>1</v>
      </c>
      <c r="BB315" s="58"/>
      <c r="BC315" s="58"/>
      <c r="BD315" s="59"/>
      <c r="BE315" s="59"/>
      <c r="BF315" s="59"/>
      <c r="BG315" s="59"/>
      <c r="BH315" s="59">
        <v>1</v>
      </c>
      <c r="BI315" s="59"/>
      <c r="BJ315" s="36">
        <v>14</v>
      </c>
      <c r="BK315" s="298">
        <v>5</v>
      </c>
      <c r="BL315" s="33"/>
      <c r="BM315" s="60"/>
      <c r="BN315" s="60"/>
      <c r="BO315" s="60"/>
      <c r="BP315" s="60"/>
      <c r="BQ315" s="60"/>
      <c r="BR315" s="61"/>
      <c r="BS315" s="61"/>
      <c r="BT315" s="61"/>
      <c r="BU315" s="61"/>
      <c r="BV315" s="61"/>
      <c r="BW315" s="61"/>
      <c r="BX315" s="60"/>
      <c r="CB315" s="62"/>
      <c r="CC315" s="62"/>
      <c r="CD315" s="63"/>
      <c r="CF315" s="63"/>
      <c r="CH315" s="63"/>
      <c r="CJ315" s="63"/>
      <c r="CL315" s="63"/>
      <c r="CQ315" s="33"/>
    </row>
    <row r="316" spans="3:95" x14ac:dyDescent="0.25">
      <c r="C316" s="1" t="s">
        <v>424</v>
      </c>
      <c r="D316" s="35">
        <v>42937.858703703707</v>
      </c>
      <c r="E316" s="1">
        <v>180</v>
      </c>
      <c r="F316" s="36" t="s">
        <v>408</v>
      </c>
      <c r="G316">
        <v>80.116739999999993</v>
      </c>
      <c r="H316">
        <v>30.0275</v>
      </c>
      <c r="I316">
        <v>286.93</v>
      </c>
      <c r="J316" s="37">
        <v>-1.436463</v>
      </c>
      <c r="K316" s="182">
        <v>319.99794400000002</v>
      </c>
      <c r="L316" s="183">
        <v>1.8386E-2</v>
      </c>
      <c r="M316" s="61">
        <v>34.670149000000002</v>
      </c>
      <c r="N316" s="181">
        <v>0.25</v>
      </c>
      <c r="O316" s="36">
        <v>1</v>
      </c>
      <c r="P316" s="36">
        <v>1</v>
      </c>
      <c r="Q316" s="353">
        <f t="shared" si="12"/>
        <v>7</v>
      </c>
      <c r="R316" s="63">
        <f t="shared" si="11"/>
        <v>194.4</v>
      </c>
      <c r="S316" s="42"/>
      <c r="T316" s="43"/>
      <c r="U316" s="43"/>
      <c r="V316" s="43"/>
      <c r="W316" s="43"/>
      <c r="X316" s="43"/>
      <c r="Y316" s="43"/>
      <c r="Z316" s="44"/>
      <c r="AA316" s="44"/>
      <c r="AB316" s="45"/>
      <c r="AC316" s="46"/>
      <c r="AD316" s="47"/>
      <c r="AE316" s="48"/>
      <c r="AF316" s="49"/>
      <c r="AG316" s="50"/>
      <c r="AH316" s="51">
        <v>7</v>
      </c>
      <c r="AI316" s="51"/>
      <c r="AJ316" s="51"/>
      <c r="AK316" s="52"/>
      <c r="AL316" s="52">
        <v>1</v>
      </c>
      <c r="AM316" s="52"/>
      <c r="AN316" s="53"/>
      <c r="AO316" s="54"/>
      <c r="AP316" s="54"/>
      <c r="AQ316" s="55">
        <v>2</v>
      </c>
      <c r="AR316" s="55"/>
      <c r="AS316" s="55"/>
      <c r="AT316" s="55"/>
      <c r="AU316" s="56"/>
      <c r="AV316" s="56"/>
      <c r="AW316" s="57"/>
      <c r="AX316" s="57">
        <v>1</v>
      </c>
      <c r="AY316" s="57"/>
      <c r="AZ316" s="57"/>
      <c r="BA316" s="58"/>
      <c r="BB316" s="58"/>
      <c r="BC316" s="58">
        <v>1</v>
      </c>
      <c r="BD316" s="59"/>
      <c r="BE316" s="59">
        <v>1</v>
      </c>
      <c r="BF316" s="59"/>
      <c r="BG316" s="59"/>
      <c r="BH316" s="59"/>
      <c r="BI316" s="59"/>
      <c r="BJ316" s="36">
        <v>14</v>
      </c>
      <c r="BK316" s="298">
        <v>7</v>
      </c>
      <c r="BL316" s="33"/>
      <c r="BM316" s="60"/>
      <c r="BN316" s="60"/>
      <c r="BO316" s="60"/>
      <c r="BP316" s="60"/>
      <c r="BQ316" s="60"/>
      <c r="BR316" s="61"/>
      <c r="BS316" s="61"/>
      <c r="BT316" s="61"/>
      <c r="BU316" s="61"/>
      <c r="BV316" s="61"/>
      <c r="BW316" s="61"/>
      <c r="BX316" s="60"/>
      <c r="CB316" s="62"/>
      <c r="CC316" s="62"/>
      <c r="CD316" s="63"/>
      <c r="CF316" s="63"/>
      <c r="CH316" s="63"/>
      <c r="CJ316" s="63"/>
      <c r="CL316" s="63"/>
      <c r="CQ316" s="33"/>
    </row>
    <row r="317" spans="3:95" x14ac:dyDescent="0.25">
      <c r="C317" s="1" t="s">
        <v>425</v>
      </c>
      <c r="D317" s="35">
        <v>42937.859386574077</v>
      </c>
      <c r="E317" s="1">
        <v>180</v>
      </c>
      <c r="F317" s="36" t="s">
        <v>408</v>
      </c>
      <c r="G317">
        <v>80.116810000000001</v>
      </c>
      <c r="H317">
        <v>30.027640000000002</v>
      </c>
      <c r="I317">
        <v>286.72000000000003</v>
      </c>
      <c r="J317" s="37">
        <v>-1.436463</v>
      </c>
      <c r="K317" s="182">
        <v>319.99794400000002</v>
      </c>
      <c r="L317" s="183">
        <v>1.8386E-2</v>
      </c>
      <c r="M317" s="61">
        <v>34.670149000000002</v>
      </c>
      <c r="N317" s="181">
        <v>0.25</v>
      </c>
      <c r="O317" s="36">
        <v>1</v>
      </c>
      <c r="P317" s="36">
        <v>1</v>
      </c>
      <c r="Q317" s="353">
        <f t="shared" si="12"/>
        <v>2</v>
      </c>
      <c r="R317" s="63">
        <f t="shared" si="11"/>
        <v>100.8</v>
      </c>
      <c r="S317" s="42">
        <v>1</v>
      </c>
      <c r="T317" s="43"/>
      <c r="U317" s="43"/>
      <c r="V317" s="43"/>
      <c r="W317" s="43"/>
      <c r="X317" s="43"/>
      <c r="Y317" s="43"/>
      <c r="Z317" s="44"/>
      <c r="AA317" s="44"/>
      <c r="AB317" s="45"/>
      <c r="AC317" s="46"/>
      <c r="AD317" s="47"/>
      <c r="AE317" s="48"/>
      <c r="AF317" s="49"/>
      <c r="AG317" s="50"/>
      <c r="AH317" s="51"/>
      <c r="AI317" s="51"/>
      <c r="AJ317" s="51"/>
      <c r="AK317" s="52"/>
      <c r="AL317" s="52"/>
      <c r="AM317" s="52"/>
      <c r="AN317" s="53"/>
      <c r="AO317" s="54"/>
      <c r="AP317" s="54"/>
      <c r="AQ317" s="55"/>
      <c r="AR317" s="55"/>
      <c r="AS317" s="55"/>
      <c r="AT317" s="55"/>
      <c r="AU317" s="56"/>
      <c r="AV317" s="56"/>
      <c r="AW317" s="57"/>
      <c r="AX317" s="57"/>
      <c r="AY317" s="57"/>
      <c r="AZ317" s="57"/>
      <c r="BA317" s="58"/>
      <c r="BB317" s="58"/>
      <c r="BC317" s="58"/>
      <c r="BD317" s="59"/>
      <c r="BE317" s="59"/>
      <c r="BF317" s="59"/>
      <c r="BG317" s="59"/>
      <c r="BH317" s="59"/>
      <c r="BI317" s="59"/>
      <c r="BJ317" s="36">
        <v>13</v>
      </c>
      <c r="BK317" s="298">
        <v>2</v>
      </c>
      <c r="BL317" s="33"/>
      <c r="BM317" s="60"/>
      <c r="BN317" s="60"/>
      <c r="BO317" s="60"/>
      <c r="BP317" s="60"/>
      <c r="BQ317" s="60"/>
      <c r="BR317" s="61"/>
      <c r="BS317" s="61"/>
      <c r="BT317" s="61"/>
      <c r="BU317" s="61"/>
      <c r="BV317" s="61"/>
      <c r="BW317" s="61"/>
      <c r="BX317" s="60"/>
      <c r="CB317" s="62"/>
      <c r="CC317" s="62"/>
      <c r="CD317" s="63"/>
      <c r="CF317" s="63"/>
      <c r="CH317" s="63"/>
      <c r="CJ317" s="63"/>
      <c r="CL317" s="63"/>
      <c r="CQ317" s="33"/>
    </row>
    <row r="318" spans="3:95" x14ac:dyDescent="0.25">
      <c r="C318" s="1" t="s">
        <v>426</v>
      </c>
      <c r="D318" s="35">
        <v>42937.860046296293</v>
      </c>
      <c r="E318" s="1">
        <v>180</v>
      </c>
      <c r="F318" s="36" t="s">
        <v>408</v>
      </c>
      <c r="G318">
        <v>80.116879999999995</v>
      </c>
      <c r="H318">
        <v>30.027850000000001</v>
      </c>
      <c r="I318">
        <v>286.42</v>
      </c>
      <c r="J318" s="37">
        <v>-1.436463</v>
      </c>
      <c r="K318" s="182">
        <v>319.99794400000002</v>
      </c>
      <c r="L318" s="183">
        <v>1.8386E-2</v>
      </c>
      <c r="M318" s="61">
        <v>34.670149000000002</v>
      </c>
      <c r="N318" s="181">
        <v>0.25</v>
      </c>
      <c r="O318" s="36">
        <v>1</v>
      </c>
      <c r="P318" s="36">
        <v>1</v>
      </c>
      <c r="Q318" s="353">
        <f t="shared" si="12"/>
        <v>7</v>
      </c>
      <c r="R318" s="63">
        <f t="shared" si="11"/>
        <v>216</v>
      </c>
      <c r="S318" s="42"/>
      <c r="T318" s="43">
        <v>1</v>
      </c>
      <c r="U318" s="43">
        <v>1</v>
      </c>
      <c r="V318" s="43"/>
      <c r="W318" s="43"/>
      <c r="X318" s="43"/>
      <c r="Y318" s="43"/>
      <c r="Z318" s="44">
        <v>1</v>
      </c>
      <c r="AA318" s="44"/>
      <c r="AB318" s="45"/>
      <c r="AC318" s="46"/>
      <c r="AD318" s="47"/>
      <c r="AE318" s="48"/>
      <c r="AF318" s="49"/>
      <c r="AG318" s="50"/>
      <c r="AH318" s="51">
        <v>11</v>
      </c>
      <c r="AI318" s="51"/>
      <c r="AJ318" s="51"/>
      <c r="AK318" s="52"/>
      <c r="AL318" s="52"/>
      <c r="AM318" s="52"/>
      <c r="AN318" s="53"/>
      <c r="AO318" s="54"/>
      <c r="AP318" s="54"/>
      <c r="AQ318" s="55">
        <v>1</v>
      </c>
      <c r="AR318" s="55"/>
      <c r="AS318" s="55"/>
      <c r="AT318" s="55">
        <v>4</v>
      </c>
      <c r="AU318" s="56"/>
      <c r="AV318" s="56"/>
      <c r="AW318" s="57"/>
      <c r="AX318" s="57"/>
      <c r="AY318" s="57"/>
      <c r="AZ318" s="57"/>
      <c r="BA318" s="58"/>
      <c r="BB318" s="58"/>
      <c r="BC318" s="58"/>
      <c r="BD318" s="59"/>
      <c r="BE318" s="59"/>
      <c r="BF318" s="59"/>
      <c r="BG318" s="59"/>
      <c r="BH318" s="59"/>
      <c r="BI318" s="59"/>
      <c r="BJ318" s="36">
        <v>11</v>
      </c>
      <c r="BK318" s="298">
        <v>5</v>
      </c>
      <c r="BL318" s="33"/>
      <c r="BM318" s="60"/>
      <c r="BN318" s="60"/>
      <c r="BO318" s="60"/>
      <c r="BP318" s="60"/>
      <c r="BQ318" s="60"/>
      <c r="BR318" s="61"/>
      <c r="BS318" s="61"/>
      <c r="BT318" s="61"/>
      <c r="BU318" s="61"/>
      <c r="BV318" s="61"/>
      <c r="BW318" s="61"/>
      <c r="BX318" s="60"/>
      <c r="CB318" s="62"/>
      <c r="CC318" s="62"/>
      <c r="CD318" s="63"/>
      <c r="CF318" s="63"/>
      <c r="CH318" s="63"/>
      <c r="CJ318" s="63"/>
      <c r="CL318" s="63"/>
      <c r="CQ318" s="33"/>
    </row>
    <row r="319" spans="3:95" s="64" customFormat="1" x14ac:dyDescent="0.25">
      <c r="C319" s="83" t="s">
        <v>427</v>
      </c>
      <c r="D319" s="123">
        <v>42937.860729166663</v>
      </c>
      <c r="E319" s="83">
        <v>180</v>
      </c>
      <c r="F319" s="152" t="s">
        <v>408</v>
      </c>
      <c r="G319" s="64">
        <v>80.116960000000006</v>
      </c>
      <c r="H319" s="64">
        <v>30.02806</v>
      </c>
      <c r="I319" s="64">
        <v>286.11</v>
      </c>
      <c r="J319" s="124">
        <v>-1.436463</v>
      </c>
      <c r="K319" s="182">
        <v>319.99794400000002</v>
      </c>
      <c r="L319" s="183">
        <v>1.8386E-2</v>
      </c>
      <c r="M319" s="61">
        <v>34.670149000000002</v>
      </c>
      <c r="N319" s="181">
        <v>0.25</v>
      </c>
      <c r="O319" s="64">
        <v>1</v>
      </c>
      <c r="P319" s="64">
        <v>1</v>
      </c>
      <c r="Q319" s="354">
        <f t="shared" si="12"/>
        <v>3</v>
      </c>
      <c r="R319" s="63">
        <f t="shared" si="11"/>
        <v>165.6</v>
      </c>
      <c r="S319" s="65"/>
      <c r="T319" s="66"/>
      <c r="U319" s="66"/>
      <c r="V319" s="66"/>
      <c r="W319" s="66"/>
      <c r="X319" s="66"/>
      <c r="Y319" s="66"/>
      <c r="Z319" s="67"/>
      <c r="AA319" s="67"/>
      <c r="AB319" s="67"/>
      <c r="AC319" s="68"/>
      <c r="AD319" s="68"/>
      <c r="AE319" s="69"/>
      <c r="AF319" s="69"/>
      <c r="AG319" s="70"/>
      <c r="AH319" s="71">
        <v>5</v>
      </c>
      <c r="AI319" s="71"/>
      <c r="AJ319" s="71"/>
      <c r="AK319" s="72"/>
      <c r="AL319" s="72"/>
      <c r="AM319" s="72"/>
      <c r="AN319" s="73"/>
      <c r="AO319" s="73"/>
      <c r="AP319" s="73"/>
      <c r="AQ319" s="74">
        <v>4</v>
      </c>
      <c r="AR319" s="74"/>
      <c r="AS319" s="74"/>
      <c r="AT319" s="74"/>
      <c r="AU319" s="75"/>
      <c r="AV319" s="75"/>
      <c r="AW319" s="76"/>
      <c r="AX319" s="76"/>
      <c r="AY319" s="76"/>
      <c r="AZ319" s="76"/>
      <c r="BA319" s="77"/>
      <c r="BB319" s="77"/>
      <c r="BC319" s="77"/>
      <c r="BD319" s="78"/>
      <c r="BE319" s="78"/>
      <c r="BF319" s="78"/>
      <c r="BG319" s="78"/>
      <c r="BH319" s="78"/>
      <c r="BI319" s="78"/>
      <c r="BJ319" s="64">
        <v>14</v>
      </c>
      <c r="BK319" s="298">
        <v>3</v>
      </c>
      <c r="BL319" s="79"/>
      <c r="BR319" s="80"/>
      <c r="BS319" s="80"/>
      <c r="BT319" s="80"/>
      <c r="BU319" s="80"/>
      <c r="BV319" s="80"/>
      <c r="BW319" s="80"/>
      <c r="CB319" s="81"/>
      <c r="CC319" s="81"/>
      <c r="CD319" s="82"/>
      <c r="CF319" s="82"/>
      <c r="CH319" s="82"/>
      <c r="CJ319" s="82"/>
      <c r="CL319" s="82"/>
      <c r="CQ319" s="79"/>
    </row>
    <row r="320" spans="3:95" x14ac:dyDescent="0.25">
      <c r="C320" s="1" t="s">
        <v>428</v>
      </c>
      <c r="D320" s="35">
        <v>42937.71980324074</v>
      </c>
      <c r="E320" s="1">
        <v>179</v>
      </c>
      <c r="F320" s="36" t="s">
        <v>429</v>
      </c>
      <c r="G320">
        <v>80.114000000000004</v>
      </c>
      <c r="H320">
        <v>29.93439</v>
      </c>
      <c r="I320">
        <v>310.05</v>
      </c>
      <c r="J320" s="37">
        <v>-1.436463</v>
      </c>
      <c r="K320" s="182">
        <v>319.99794400000002</v>
      </c>
      <c r="L320" s="183">
        <v>1.8386E-2</v>
      </c>
      <c r="M320" s="61">
        <v>34.670149000000002</v>
      </c>
      <c r="N320" s="181">
        <v>0.25</v>
      </c>
      <c r="O320" s="36">
        <v>1</v>
      </c>
      <c r="P320" s="36">
        <v>1</v>
      </c>
      <c r="Q320" s="353">
        <f t="shared" si="12"/>
        <v>6</v>
      </c>
      <c r="R320" s="63">
        <f t="shared" si="11"/>
        <v>100.8</v>
      </c>
      <c r="S320" s="42">
        <v>1</v>
      </c>
      <c r="T320" s="43"/>
      <c r="U320" s="43"/>
      <c r="V320" s="43"/>
      <c r="W320" s="43"/>
      <c r="X320" s="43"/>
      <c r="Y320" s="43"/>
      <c r="Z320" s="44"/>
      <c r="AA320" s="44">
        <v>1</v>
      </c>
      <c r="AB320" s="45"/>
      <c r="AC320" s="46"/>
      <c r="AD320" s="47"/>
      <c r="AE320" s="48"/>
      <c r="AF320" s="49"/>
      <c r="AG320" s="50"/>
      <c r="AH320" s="51">
        <v>4</v>
      </c>
      <c r="AI320" s="51"/>
      <c r="AJ320" s="51"/>
      <c r="AK320" s="52"/>
      <c r="AL320" s="52"/>
      <c r="AM320" s="52"/>
      <c r="AN320" s="53"/>
      <c r="AO320" s="54"/>
      <c r="AP320" s="54"/>
      <c r="AQ320" s="55"/>
      <c r="AR320" s="55"/>
      <c r="AS320" s="55"/>
      <c r="AT320" s="55"/>
      <c r="AU320" s="56"/>
      <c r="AV320" s="56"/>
      <c r="AW320" s="57"/>
      <c r="AX320" s="57"/>
      <c r="AY320" s="57"/>
      <c r="AZ320" s="57"/>
      <c r="BA320" s="58"/>
      <c r="BB320" s="58"/>
      <c r="BC320" s="58"/>
      <c r="BD320" s="59"/>
      <c r="BE320" s="59">
        <v>1</v>
      </c>
      <c r="BF320" s="59"/>
      <c r="BG320" s="59"/>
      <c r="BH320" s="59">
        <v>1</v>
      </c>
      <c r="BI320" s="59"/>
      <c r="BJ320" s="36">
        <v>6</v>
      </c>
      <c r="BK320" s="298">
        <v>5</v>
      </c>
      <c r="BL320" s="33"/>
      <c r="BM320" s="60"/>
      <c r="BN320" s="60"/>
      <c r="BO320" s="60"/>
      <c r="BP320" s="60"/>
      <c r="BQ320" s="60"/>
      <c r="BR320" s="61"/>
      <c r="BS320" s="61"/>
      <c r="BT320" s="61"/>
      <c r="BU320" s="61"/>
      <c r="BV320" s="61"/>
      <c r="BW320" s="61"/>
      <c r="BX320" s="60"/>
      <c r="CB320" s="62"/>
      <c r="CC320" s="62"/>
      <c r="CD320" s="63"/>
      <c r="CF320" s="63"/>
      <c r="CH320" s="63"/>
      <c r="CJ320" s="63"/>
      <c r="CL320" s="63"/>
      <c r="CQ320" s="33"/>
    </row>
    <row r="321" spans="3:95" x14ac:dyDescent="0.25">
      <c r="C321" s="1" t="s">
        <v>430</v>
      </c>
      <c r="D321" s="35">
        <v>42937.726273148146</v>
      </c>
      <c r="E321" s="1">
        <v>179</v>
      </c>
      <c r="F321" s="36" t="s">
        <v>429</v>
      </c>
      <c r="G321">
        <v>80.114090000000004</v>
      </c>
      <c r="H321">
        <v>29.934539999999998</v>
      </c>
      <c r="I321">
        <v>309.66000000000003</v>
      </c>
      <c r="J321" s="37">
        <v>-1.436463</v>
      </c>
      <c r="K321" s="182">
        <v>319.99794400000002</v>
      </c>
      <c r="L321" s="183">
        <v>1.8386E-2</v>
      </c>
      <c r="M321" s="61">
        <v>34.670149000000002</v>
      </c>
      <c r="N321" s="181">
        <v>0.25</v>
      </c>
      <c r="O321" s="36">
        <v>1</v>
      </c>
      <c r="P321" s="36">
        <v>1</v>
      </c>
      <c r="Q321" s="353">
        <f t="shared" si="12"/>
        <v>4</v>
      </c>
      <c r="R321" s="63">
        <f t="shared" si="11"/>
        <v>50.4</v>
      </c>
      <c r="S321" s="42"/>
      <c r="T321" s="43"/>
      <c r="U321" s="43"/>
      <c r="V321" s="43"/>
      <c r="W321" s="43"/>
      <c r="X321" s="43"/>
      <c r="Y321" s="43"/>
      <c r="Z321" s="44"/>
      <c r="AA321" s="44"/>
      <c r="AB321" s="45"/>
      <c r="AC321" s="46"/>
      <c r="AD321" s="47"/>
      <c r="AE321" s="48"/>
      <c r="AF321" s="49"/>
      <c r="AG321" s="50"/>
      <c r="AH321" s="51">
        <v>3</v>
      </c>
      <c r="AI321" s="51"/>
      <c r="AJ321" s="51"/>
      <c r="AK321" s="52"/>
      <c r="AL321" s="52"/>
      <c r="AM321" s="52"/>
      <c r="AN321" s="53"/>
      <c r="AO321" s="54"/>
      <c r="AP321" s="54"/>
      <c r="AQ321" s="55">
        <v>1</v>
      </c>
      <c r="AR321" s="55"/>
      <c r="AS321" s="55"/>
      <c r="AT321" s="55"/>
      <c r="AU321" s="56"/>
      <c r="AV321" s="56"/>
      <c r="AW321" s="57"/>
      <c r="AX321" s="57"/>
      <c r="AY321" s="57"/>
      <c r="AZ321" s="57"/>
      <c r="BA321" s="58"/>
      <c r="BB321" s="58"/>
      <c r="BC321" s="58"/>
      <c r="BD321" s="59"/>
      <c r="BE321" s="59"/>
      <c r="BF321" s="59"/>
      <c r="BG321" s="59"/>
      <c r="BH321" s="59">
        <v>1</v>
      </c>
      <c r="BI321" s="59"/>
      <c r="BJ321" s="36">
        <v>2</v>
      </c>
      <c r="BK321" s="298">
        <v>4</v>
      </c>
      <c r="BL321" s="33"/>
      <c r="BM321" s="60"/>
      <c r="BN321" s="60"/>
      <c r="BO321" s="60"/>
      <c r="BP321" s="60"/>
      <c r="BQ321" s="60"/>
      <c r="BR321" s="61"/>
      <c r="BS321" s="61"/>
      <c r="BT321" s="61"/>
      <c r="BU321" s="61"/>
      <c r="BV321" s="61"/>
      <c r="BW321" s="61"/>
      <c r="BX321" s="60"/>
      <c r="CB321" s="62"/>
      <c r="CC321" s="62"/>
      <c r="CD321" s="63"/>
      <c r="CF321" s="63"/>
      <c r="CH321" s="63"/>
      <c r="CJ321" s="63"/>
      <c r="CL321" s="63"/>
      <c r="CQ321" s="33"/>
    </row>
    <row r="322" spans="3:95" x14ac:dyDescent="0.25">
      <c r="C322" s="1" t="s">
        <v>431</v>
      </c>
      <c r="D322" s="35">
        <v>42937.727256944447</v>
      </c>
      <c r="E322" s="1">
        <v>179</v>
      </c>
      <c r="F322" s="36" t="s">
        <v>429</v>
      </c>
      <c r="G322">
        <v>80.114099999999993</v>
      </c>
      <c r="H322">
        <v>29.93458</v>
      </c>
      <c r="I322">
        <v>309.5</v>
      </c>
      <c r="J322" s="37">
        <v>-1.436463</v>
      </c>
      <c r="K322" s="182">
        <v>319.99794400000002</v>
      </c>
      <c r="L322" s="183">
        <v>1.8386E-2</v>
      </c>
      <c r="M322" s="61">
        <v>34.670149000000002</v>
      </c>
      <c r="N322" s="181">
        <v>0.25</v>
      </c>
      <c r="O322" s="36">
        <v>1</v>
      </c>
      <c r="P322" s="36">
        <v>1</v>
      </c>
      <c r="Q322" s="353">
        <f t="shared" si="12"/>
        <v>3</v>
      </c>
      <c r="R322" s="63">
        <f t="shared" si="11"/>
        <v>57.6</v>
      </c>
      <c r="S322" s="42">
        <v>1</v>
      </c>
      <c r="T322" s="43"/>
      <c r="U322" s="43"/>
      <c r="V322" s="43"/>
      <c r="W322" s="43"/>
      <c r="X322" s="43"/>
      <c r="Y322" s="43"/>
      <c r="Z322" s="44"/>
      <c r="AA322" s="44"/>
      <c r="AB322" s="45"/>
      <c r="AC322" s="46"/>
      <c r="AD322" s="47"/>
      <c r="AE322" s="48"/>
      <c r="AF322" s="49"/>
      <c r="AG322" s="50"/>
      <c r="AH322" s="51">
        <v>6</v>
      </c>
      <c r="AI322" s="51"/>
      <c r="AJ322" s="51"/>
      <c r="AK322" s="52"/>
      <c r="AL322" s="52"/>
      <c r="AM322" s="52"/>
      <c r="AN322" s="53"/>
      <c r="AO322" s="54"/>
      <c r="AP322" s="54"/>
      <c r="AQ322" s="55">
        <v>1</v>
      </c>
      <c r="AR322" s="55"/>
      <c r="AS322" s="55"/>
      <c r="AT322" s="55"/>
      <c r="AU322" s="56"/>
      <c r="AV322" s="56"/>
      <c r="AW322" s="57"/>
      <c r="AX322" s="57"/>
      <c r="AY322" s="57"/>
      <c r="AZ322" s="57"/>
      <c r="BA322" s="58"/>
      <c r="BB322" s="58"/>
      <c r="BC322" s="58"/>
      <c r="BD322" s="59"/>
      <c r="BE322" s="59"/>
      <c r="BF322" s="59"/>
      <c r="BG322" s="59"/>
      <c r="BH322" s="59"/>
      <c r="BI322" s="59"/>
      <c r="BK322" s="298">
        <v>3</v>
      </c>
      <c r="BL322" s="33"/>
      <c r="BM322" s="60"/>
      <c r="BN322" s="60"/>
      <c r="BO322" s="60"/>
      <c r="BP322" s="60"/>
      <c r="BQ322" s="60"/>
      <c r="BR322" s="61"/>
      <c r="BS322" s="61"/>
      <c r="BT322" s="61"/>
      <c r="BU322" s="61"/>
      <c r="BV322" s="61"/>
      <c r="BW322" s="61"/>
      <c r="BX322" s="60"/>
      <c r="CB322" s="62"/>
      <c r="CC322" s="62"/>
      <c r="CD322" s="63"/>
      <c r="CF322" s="63"/>
      <c r="CH322" s="63"/>
      <c r="CJ322" s="63"/>
      <c r="CL322" s="63"/>
      <c r="CQ322" s="33"/>
    </row>
    <row r="323" spans="3:95" x14ac:dyDescent="0.25">
      <c r="C323" s="1" t="s">
        <v>432</v>
      </c>
      <c r="D323" s="35">
        <v>42937.729988425926</v>
      </c>
      <c r="E323" s="1">
        <v>179</v>
      </c>
      <c r="F323" s="36" t="s">
        <v>429</v>
      </c>
      <c r="G323">
        <v>80.114130000000003</v>
      </c>
      <c r="H323">
        <v>29.934539999999998</v>
      </c>
      <c r="I323">
        <v>309.18</v>
      </c>
      <c r="J323" s="37">
        <v>-1.436463</v>
      </c>
      <c r="K323" s="182">
        <v>319.99794400000002</v>
      </c>
      <c r="L323" s="183">
        <v>1.8386E-2</v>
      </c>
      <c r="M323" s="61">
        <v>34.670149000000002</v>
      </c>
      <c r="N323" s="181">
        <v>0.25</v>
      </c>
      <c r="O323" s="36">
        <v>1</v>
      </c>
      <c r="P323" s="36">
        <v>1</v>
      </c>
      <c r="Q323" s="353">
        <f t="shared" si="12"/>
        <v>3</v>
      </c>
      <c r="R323" s="63">
        <f t="shared" si="11"/>
        <v>28.8</v>
      </c>
      <c r="S323" s="42">
        <v>1</v>
      </c>
      <c r="T323" s="43"/>
      <c r="U323" s="43"/>
      <c r="V323" s="43"/>
      <c r="W323" s="43"/>
      <c r="X323" s="43"/>
      <c r="Y323" s="43"/>
      <c r="Z323" s="44"/>
      <c r="AA323" s="44"/>
      <c r="AB323" s="45"/>
      <c r="AC323" s="46"/>
      <c r="AD323" s="47"/>
      <c r="AE323" s="48"/>
      <c r="AF323" s="49"/>
      <c r="AG323" s="50"/>
      <c r="AH323" s="51"/>
      <c r="AI323" s="51"/>
      <c r="AJ323" s="51"/>
      <c r="AK323" s="52"/>
      <c r="AL323" s="52"/>
      <c r="AM323" s="52"/>
      <c r="AN323" s="53"/>
      <c r="AO323" s="54"/>
      <c r="AP323" s="54"/>
      <c r="AQ323" s="55">
        <v>1</v>
      </c>
      <c r="AR323" s="55"/>
      <c r="AS323" s="55"/>
      <c r="AT323" s="55"/>
      <c r="AU323" s="56"/>
      <c r="AV323" s="56"/>
      <c r="AW323" s="57"/>
      <c r="AX323" s="57"/>
      <c r="AY323" s="57"/>
      <c r="AZ323" s="57"/>
      <c r="BA323" s="58"/>
      <c r="BB323" s="58"/>
      <c r="BC323" s="58"/>
      <c r="BD323" s="59"/>
      <c r="BE323" s="59"/>
      <c r="BF323" s="59"/>
      <c r="BG323" s="59"/>
      <c r="BH323" s="59"/>
      <c r="BI323" s="59"/>
      <c r="BJ323">
        <v>2</v>
      </c>
      <c r="BK323" s="298">
        <v>3</v>
      </c>
      <c r="BL323" s="33"/>
      <c r="BM323" s="60"/>
      <c r="BN323" s="60"/>
      <c r="BO323" s="60"/>
      <c r="BP323" s="60"/>
      <c r="BQ323" s="60"/>
      <c r="BR323" s="61"/>
      <c r="BS323" s="61"/>
      <c r="BT323" s="61"/>
      <c r="BU323" s="61"/>
      <c r="BV323" s="61"/>
      <c r="BW323" s="61"/>
      <c r="BX323" s="60"/>
      <c r="CB323" s="62"/>
      <c r="CC323" s="62"/>
      <c r="CD323" s="63"/>
      <c r="CF323" s="63"/>
      <c r="CH323" s="63"/>
      <c r="CJ323" s="63"/>
      <c r="CL323" s="63"/>
      <c r="CQ323" s="33"/>
    </row>
    <row r="324" spans="3:95" x14ac:dyDescent="0.25">
      <c r="C324" s="1" t="s">
        <v>433</v>
      </c>
      <c r="D324" s="35">
        <v>42937.730763888889</v>
      </c>
      <c r="E324" s="1">
        <v>179</v>
      </c>
      <c r="F324" s="36" t="s">
        <v>429</v>
      </c>
      <c r="G324">
        <v>80.114180000000005</v>
      </c>
      <c r="H324">
        <v>29.9346</v>
      </c>
      <c r="I324">
        <v>308.97000000000003</v>
      </c>
      <c r="J324" s="37">
        <v>-1.436463</v>
      </c>
      <c r="K324" s="182">
        <v>319.99794400000002</v>
      </c>
      <c r="L324" s="183">
        <v>1.8386E-2</v>
      </c>
      <c r="M324" s="61">
        <v>34.670149000000002</v>
      </c>
      <c r="N324" s="181">
        <v>0.25</v>
      </c>
      <c r="O324" s="36">
        <v>1</v>
      </c>
      <c r="P324" s="36">
        <v>1</v>
      </c>
      <c r="Q324" s="353">
        <f t="shared" si="12"/>
        <v>5</v>
      </c>
      <c r="R324" s="63">
        <f t="shared" si="11"/>
        <v>86.4</v>
      </c>
      <c r="S324" s="42"/>
      <c r="T324" s="43"/>
      <c r="U324" s="43"/>
      <c r="V324" s="43"/>
      <c r="W324" s="43"/>
      <c r="X324" s="43"/>
      <c r="Y324" s="43"/>
      <c r="Z324" s="44"/>
      <c r="AA324" s="44"/>
      <c r="AB324" s="45"/>
      <c r="AC324" s="46"/>
      <c r="AD324" s="47"/>
      <c r="AE324" s="48"/>
      <c r="AF324" s="49"/>
      <c r="AG324" s="50"/>
      <c r="AH324" s="51">
        <v>3</v>
      </c>
      <c r="AI324" s="51"/>
      <c r="AJ324" s="51"/>
      <c r="AK324" s="52"/>
      <c r="AL324" s="52"/>
      <c r="AM324" s="52"/>
      <c r="AN324" s="53"/>
      <c r="AO324" s="54"/>
      <c r="AP324" s="54"/>
      <c r="AQ324" s="55">
        <v>4</v>
      </c>
      <c r="AR324" s="55"/>
      <c r="AS324" s="55"/>
      <c r="AT324" s="55"/>
      <c r="AU324" s="56"/>
      <c r="AV324" s="56"/>
      <c r="AW324" s="57"/>
      <c r="AX324" s="57"/>
      <c r="AY324" s="57"/>
      <c r="AZ324" s="57"/>
      <c r="BA324" s="58"/>
      <c r="BB324" s="58">
        <v>1</v>
      </c>
      <c r="BC324" s="58"/>
      <c r="BD324" s="59"/>
      <c r="BE324" s="59"/>
      <c r="BF324" s="59"/>
      <c r="BG324" s="59"/>
      <c r="BH324" s="59">
        <v>3</v>
      </c>
      <c r="BI324" s="59"/>
      <c r="BJ324">
        <v>1</v>
      </c>
      <c r="BK324" s="298">
        <v>5</v>
      </c>
      <c r="BL324" s="33"/>
      <c r="BM324" s="60"/>
      <c r="BN324" s="60"/>
      <c r="BO324" s="60"/>
      <c r="BP324" s="60"/>
      <c r="BQ324" s="60"/>
      <c r="BR324" s="61"/>
      <c r="BS324" s="61"/>
      <c r="BT324" s="61"/>
      <c r="BU324" s="61"/>
      <c r="BV324" s="61"/>
      <c r="BW324" s="61"/>
      <c r="BX324" s="60"/>
      <c r="CB324" s="62"/>
      <c r="CC324" s="62"/>
      <c r="CD324" s="63"/>
      <c r="CF324" s="63"/>
      <c r="CH324" s="63"/>
      <c r="CJ324" s="63"/>
      <c r="CL324" s="63"/>
      <c r="CQ324" s="33"/>
    </row>
    <row r="325" spans="3:95" x14ac:dyDescent="0.25">
      <c r="C325" s="1" t="s">
        <v>434</v>
      </c>
      <c r="D325" s="35">
        <v>42937.732592592591</v>
      </c>
      <c r="E325" s="1">
        <v>179</v>
      </c>
      <c r="F325" s="36" t="s">
        <v>429</v>
      </c>
      <c r="G325">
        <v>80.11421</v>
      </c>
      <c r="H325">
        <v>29.934629999999999</v>
      </c>
      <c r="I325">
        <v>308.83999999999997</v>
      </c>
      <c r="J325" s="37">
        <v>-1.436463</v>
      </c>
      <c r="K325" s="182">
        <v>319.99794400000002</v>
      </c>
      <c r="L325" s="183">
        <v>1.8386E-2</v>
      </c>
      <c r="M325" s="61">
        <v>34.670149000000002</v>
      </c>
      <c r="N325" s="181">
        <v>0.25</v>
      </c>
      <c r="O325" s="36">
        <v>1</v>
      </c>
      <c r="P325" s="36">
        <v>1</v>
      </c>
      <c r="Q325" s="353">
        <f t="shared" si="12"/>
        <v>4</v>
      </c>
      <c r="R325" s="63">
        <f t="shared" si="11"/>
        <v>43.2</v>
      </c>
      <c r="S325" s="42"/>
      <c r="T325" s="43"/>
      <c r="U325" s="43"/>
      <c r="V325" s="43"/>
      <c r="W325" s="43"/>
      <c r="X325" s="43"/>
      <c r="Y325" s="43"/>
      <c r="Z325" s="44"/>
      <c r="AA325" s="44"/>
      <c r="AB325" s="45"/>
      <c r="AC325" s="46"/>
      <c r="AD325" s="47"/>
      <c r="AE325" s="48"/>
      <c r="AF325" s="49"/>
      <c r="AG325" s="50"/>
      <c r="AH325" s="51">
        <v>2</v>
      </c>
      <c r="AI325" s="51"/>
      <c r="AJ325" s="51"/>
      <c r="AK325" s="52"/>
      <c r="AL325" s="52"/>
      <c r="AM325" s="52"/>
      <c r="AN325" s="53"/>
      <c r="AO325" s="54"/>
      <c r="AP325" s="54"/>
      <c r="AQ325" s="55">
        <v>2</v>
      </c>
      <c r="AR325" s="55"/>
      <c r="AS325" s="55"/>
      <c r="AT325" s="55"/>
      <c r="AU325" s="56"/>
      <c r="AV325" s="56"/>
      <c r="AW325" s="57"/>
      <c r="AX325" s="57"/>
      <c r="AY325" s="57"/>
      <c r="AZ325" s="57"/>
      <c r="BA325" s="58"/>
      <c r="BB325" s="58"/>
      <c r="BC325" s="58"/>
      <c r="BD325" s="59"/>
      <c r="BE325" s="59"/>
      <c r="BF325" s="59"/>
      <c r="BG325" s="59"/>
      <c r="BH325" s="59">
        <v>1</v>
      </c>
      <c r="BI325" s="59"/>
      <c r="BJ325">
        <v>1</v>
      </c>
      <c r="BK325" s="298">
        <v>4</v>
      </c>
      <c r="BL325" s="33"/>
      <c r="BM325" s="60"/>
      <c r="BN325" s="60"/>
      <c r="BO325" s="60"/>
      <c r="BP325" s="60"/>
      <c r="BQ325" s="60"/>
      <c r="BR325" s="61"/>
      <c r="BS325" s="61"/>
      <c r="BT325" s="61"/>
      <c r="BU325" s="61"/>
      <c r="BV325" s="61"/>
      <c r="BW325" s="61"/>
      <c r="BX325" s="60"/>
      <c r="CB325" s="62"/>
      <c r="CC325" s="62"/>
      <c r="CD325" s="63"/>
      <c r="CF325" s="63"/>
      <c r="CH325" s="63"/>
      <c r="CJ325" s="63"/>
      <c r="CL325" s="63"/>
      <c r="CQ325" s="33"/>
    </row>
    <row r="326" spans="3:95" x14ac:dyDescent="0.25">
      <c r="C326" s="1" t="s">
        <v>435</v>
      </c>
      <c r="D326" s="35">
        <v>42937.735532407409</v>
      </c>
      <c r="E326" s="1">
        <v>179</v>
      </c>
      <c r="F326" s="36" t="s">
        <v>429</v>
      </c>
      <c r="G326">
        <v>80.114289999999997</v>
      </c>
      <c r="H326">
        <v>29.934619999999999</v>
      </c>
      <c r="I326">
        <v>308.94</v>
      </c>
      <c r="J326" s="37">
        <v>-1.436463</v>
      </c>
      <c r="K326" s="182">
        <v>319.99794400000002</v>
      </c>
      <c r="L326" s="183">
        <v>1.8386E-2</v>
      </c>
      <c r="M326" s="61">
        <v>34.670149000000002</v>
      </c>
      <c r="N326" s="181">
        <v>0.25</v>
      </c>
      <c r="O326" s="36">
        <v>1</v>
      </c>
      <c r="P326" s="36">
        <v>1</v>
      </c>
      <c r="Q326" s="353">
        <f t="shared" si="12"/>
        <v>6</v>
      </c>
      <c r="R326" s="63">
        <f t="shared" si="11"/>
        <v>108</v>
      </c>
      <c r="S326" s="42"/>
      <c r="T326" s="43"/>
      <c r="U326" s="43">
        <v>1</v>
      </c>
      <c r="V326" s="43"/>
      <c r="W326" s="43"/>
      <c r="X326" s="43"/>
      <c r="Y326" s="43"/>
      <c r="Z326" s="44">
        <v>3</v>
      </c>
      <c r="AA326" s="44"/>
      <c r="AB326" s="45"/>
      <c r="AC326" s="46"/>
      <c r="AD326" s="47"/>
      <c r="AE326" s="48"/>
      <c r="AF326" s="49"/>
      <c r="AG326" s="50"/>
      <c r="AH326" s="51"/>
      <c r="AI326" s="51"/>
      <c r="AJ326" s="51"/>
      <c r="AK326" s="52"/>
      <c r="AL326" s="52"/>
      <c r="AM326" s="52"/>
      <c r="AN326" s="53"/>
      <c r="AO326" s="54"/>
      <c r="AP326" s="54"/>
      <c r="AQ326" s="55">
        <v>2</v>
      </c>
      <c r="AR326" s="55"/>
      <c r="AS326" s="55"/>
      <c r="AT326" s="55">
        <v>2</v>
      </c>
      <c r="AU326" s="56"/>
      <c r="AV326" s="56"/>
      <c r="AW326" s="57"/>
      <c r="AX326" s="57">
        <v>1</v>
      </c>
      <c r="AY326" s="57"/>
      <c r="AZ326" s="57"/>
      <c r="BA326" s="58"/>
      <c r="BB326" s="58"/>
      <c r="BC326" s="58"/>
      <c r="BD326" s="59"/>
      <c r="BE326" s="59"/>
      <c r="BF326" s="59"/>
      <c r="BG326" s="59"/>
      <c r="BH326" s="59"/>
      <c r="BI326" s="59"/>
      <c r="BJ326">
        <v>6</v>
      </c>
      <c r="BK326" s="298">
        <v>5</v>
      </c>
      <c r="BL326" s="33"/>
      <c r="BM326" s="60"/>
      <c r="BN326" s="60"/>
      <c r="BO326" s="60"/>
      <c r="BP326" s="60"/>
      <c r="BQ326" s="60"/>
      <c r="BR326" s="61"/>
      <c r="BS326" s="61"/>
      <c r="BT326" s="61"/>
      <c r="BU326" s="61"/>
      <c r="BV326" s="61"/>
      <c r="BW326" s="61"/>
      <c r="BX326" s="60"/>
      <c r="CB326" s="62"/>
      <c r="CC326" s="62"/>
      <c r="CD326" s="63"/>
      <c r="CF326" s="63"/>
      <c r="CH326" s="63"/>
      <c r="CJ326" s="63"/>
      <c r="CL326" s="63"/>
      <c r="CQ326" s="33"/>
    </row>
    <row r="327" spans="3:95" x14ac:dyDescent="0.25">
      <c r="C327" s="1" t="s">
        <v>436</v>
      </c>
      <c r="D327" s="35">
        <v>42937.736226851855</v>
      </c>
      <c r="E327" s="1">
        <v>179</v>
      </c>
      <c r="F327" s="36" t="s">
        <v>429</v>
      </c>
      <c r="G327">
        <v>80.114289999999997</v>
      </c>
      <c r="H327">
        <v>29.934560000000001</v>
      </c>
      <c r="I327">
        <v>308.89</v>
      </c>
      <c r="J327" s="37">
        <v>-1.436463</v>
      </c>
      <c r="K327" s="182">
        <v>319.99794400000002</v>
      </c>
      <c r="L327" s="183">
        <v>1.8386E-2</v>
      </c>
      <c r="M327" s="61">
        <v>34.670149000000002</v>
      </c>
      <c r="N327" s="181">
        <v>0.25</v>
      </c>
      <c r="O327" s="36">
        <v>1</v>
      </c>
      <c r="P327" s="36">
        <v>1</v>
      </c>
      <c r="Q327" s="353">
        <f t="shared" si="12"/>
        <v>6</v>
      </c>
      <c r="R327" s="63">
        <f t="shared" si="11"/>
        <v>86.4</v>
      </c>
      <c r="S327" s="42"/>
      <c r="T327" s="43"/>
      <c r="U327" s="43">
        <v>1</v>
      </c>
      <c r="V327" s="43"/>
      <c r="W327" s="43"/>
      <c r="X327" s="43"/>
      <c r="Y327" s="43"/>
      <c r="Z327" s="44"/>
      <c r="AA327" s="44">
        <v>1</v>
      </c>
      <c r="AB327" s="45"/>
      <c r="AC327" s="46"/>
      <c r="AD327" s="47"/>
      <c r="AE327" s="48"/>
      <c r="AF327" s="49"/>
      <c r="AG327" s="50"/>
      <c r="AH327" s="51">
        <v>4</v>
      </c>
      <c r="AI327" s="51"/>
      <c r="AJ327" s="51"/>
      <c r="AK327" s="52"/>
      <c r="AL327" s="52"/>
      <c r="AM327" s="52"/>
      <c r="AN327" s="53"/>
      <c r="AO327" s="54"/>
      <c r="AP327" s="54"/>
      <c r="AQ327" s="55">
        <v>1</v>
      </c>
      <c r="AR327" s="55"/>
      <c r="AS327" s="55"/>
      <c r="AT327" s="55"/>
      <c r="AU327" s="56"/>
      <c r="AV327" s="56"/>
      <c r="AW327" s="57"/>
      <c r="AX327" s="57"/>
      <c r="AY327" s="57"/>
      <c r="AZ327" s="57"/>
      <c r="BA327" s="58"/>
      <c r="BB327" s="58"/>
      <c r="BC327" s="58"/>
      <c r="BD327" s="59"/>
      <c r="BE327" s="59"/>
      <c r="BF327" s="59"/>
      <c r="BG327" s="59"/>
      <c r="BH327" s="59">
        <v>4</v>
      </c>
      <c r="BI327" s="59"/>
      <c r="BJ327">
        <v>1</v>
      </c>
      <c r="BK327" s="298">
        <v>6</v>
      </c>
      <c r="BL327" s="33"/>
      <c r="BM327" s="60"/>
      <c r="BN327" s="60"/>
      <c r="BO327" s="60"/>
      <c r="BP327" s="60"/>
      <c r="BQ327" s="60"/>
      <c r="BR327" s="61"/>
      <c r="BS327" s="61"/>
      <c r="BT327" s="61"/>
      <c r="BU327" s="61"/>
      <c r="BV327" s="61"/>
      <c r="BW327" s="61"/>
      <c r="BX327" s="60"/>
      <c r="CB327" s="62"/>
      <c r="CC327" s="62"/>
      <c r="CD327" s="63"/>
      <c r="CF327" s="63"/>
      <c r="CH327" s="63"/>
      <c r="CJ327" s="63"/>
      <c r="CL327" s="63"/>
      <c r="CQ327" s="33"/>
    </row>
    <row r="328" spans="3:95" x14ac:dyDescent="0.25">
      <c r="C328" s="1" t="s">
        <v>437</v>
      </c>
      <c r="D328" s="35">
        <v>42937.737893518519</v>
      </c>
      <c r="E328" s="1">
        <v>179</v>
      </c>
      <c r="F328" s="36" t="s">
        <v>429</v>
      </c>
      <c r="G328">
        <v>80.1143</v>
      </c>
      <c r="H328">
        <v>29.93432</v>
      </c>
      <c r="I328">
        <v>308.76</v>
      </c>
      <c r="J328" s="37">
        <v>-1.436463</v>
      </c>
      <c r="K328" s="182">
        <v>319.99794400000002</v>
      </c>
      <c r="L328" s="183">
        <v>1.8386E-2</v>
      </c>
      <c r="M328" s="61">
        <v>34.670149000000002</v>
      </c>
      <c r="N328" s="181">
        <v>0.25</v>
      </c>
      <c r="O328" s="36">
        <v>1</v>
      </c>
      <c r="P328" s="36">
        <v>1</v>
      </c>
      <c r="Q328" s="353">
        <f t="shared" si="12"/>
        <v>4</v>
      </c>
      <c r="R328" s="63">
        <f t="shared" si="11"/>
        <v>79.2</v>
      </c>
      <c r="S328" s="42"/>
      <c r="T328" s="43"/>
      <c r="U328" s="43"/>
      <c r="V328" s="43"/>
      <c r="W328" s="43"/>
      <c r="X328" s="43"/>
      <c r="Y328" s="43"/>
      <c r="Z328" s="44"/>
      <c r="AA328" s="44"/>
      <c r="AB328" s="45"/>
      <c r="AC328" s="46"/>
      <c r="AD328" s="47"/>
      <c r="AE328" s="48"/>
      <c r="AF328" s="49"/>
      <c r="AG328" s="50"/>
      <c r="AH328" s="51">
        <v>3</v>
      </c>
      <c r="AI328" s="51"/>
      <c r="AJ328" s="51"/>
      <c r="AK328" s="52"/>
      <c r="AL328" s="52"/>
      <c r="AM328" s="52"/>
      <c r="AN328" s="53"/>
      <c r="AO328" s="54"/>
      <c r="AP328" s="54"/>
      <c r="AQ328" s="55">
        <v>3</v>
      </c>
      <c r="AR328" s="55"/>
      <c r="AS328" s="55"/>
      <c r="AT328" s="55"/>
      <c r="AU328" s="56"/>
      <c r="AV328" s="56"/>
      <c r="AW328" s="57"/>
      <c r="AX328" s="57"/>
      <c r="AY328" s="57"/>
      <c r="AZ328" s="57"/>
      <c r="BA328" s="58"/>
      <c r="BB328" s="58"/>
      <c r="BC328" s="58"/>
      <c r="BD328" s="59"/>
      <c r="BE328" s="59"/>
      <c r="BF328" s="59"/>
      <c r="BG328" s="59"/>
      <c r="BH328" s="59">
        <v>4</v>
      </c>
      <c r="BI328" s="59"/>
      <c r="BJ328">
        <v>1</v>
      </c>
      <c r="BK328" s="298">
        <v>4</v>
      </c>
      <c r="BL328" s="33"/>
      <c r="BM328" s="60"/>
      <c r="BN328" s="60"/>
      <c r="BO328" s="60"/>
      <c r="BP328" s="60"/>
      <c r="BQ328" s="60"/>
      <c r="BR328" s="61"/>
      <c r="BS328" s="61"/>
      <c r="BT328" s="61"/>
      <c r="BU328" s="61"/>
      <c r="BV328" s="61"/>
      <c r="BW328" s="61"/>
      <c r="BX328" s="60"/>
      <c r="CB328" s="62"/>
      <c r="CC328" s="62"/>
      <c r="CD328" s="63"/>
      <c r="CF328" s="63"/>
      <c r="CH328" s="63"/>
      <c r="CJ328" s="63"/>
      <c r="CL328" s="63"/>
      <c r="CQ328" s="33"/>
    </row>
    <row r="329" spans="3:95" x14ac:dyDescent="0.25">
      <c r="C329" s="1" t="s">
        <v>438</v>
      </c>
      <c r="D329" s="35">
        <v>42937.740497685183</v>
      </c>
      <c r="E329" s="1">
        <v>179</v>
      </c>
      <c r="F329" s="36" t="s">
        <v>429</v>
      </c>
      <c r="G329">
        <v>80.114320000000006</v>
      </c>
      <c r="H329">
        <v>29.934229999999999</v>
      </c>
      <c r="I329">
        <v>308.83</v>
      </c>
      <c r="J329" s="37">
        <v>-1.436463</v>
      </c>
      <c r="K329" s="182">
        <v>319.99794400000002</v>
      </c>
      <c r="L329" s="183">
        <v>1.8386E-2</v>
      </c>
      <c r="M329" s="61">
        <v>34.670149000000002</v>
      </c>
      <c r="N329" s="181">
        <v>0.25</v>
      </c>
      <c r="O329" s="36">
        <v>1</v>
      </c>
      <c r="P329" s="36">
        <v>1</v>
      </c>
      <c r="Q329" s="353">
        <f t="shared" si="12"/>
        <v>4</v>
      </c>
      <c r="R329" s="63">
        <f t="shared" si="11"/>
        <v>72</v>
      </c>
      <c r="S329" s="42"/>
      <c r="T329" s="43"/>
      <c r="U329" s="43"/>
      <c r="V329" s="43"/>
      <c r="W329" s="43"/>
      <c r="X329" s="43"/>
      <c r="Y329" s="43"/>
      <c r="Z329" s="44"/>
      <c r="AA329" s="44">
        <v>1</v>
      </c>
      <c r="AB329" s="45"/>
      <c r="AC329" s="46"/>
      <c r="AD329" s="47"/>
      <c r="AE329" s="48"/>
      <c r="AF329" s="49"/>
      <c r="AG329" s="50"/>
      <c r="AH329" s="51">
        <v>2</v>
      </c>
      <c r="AI329" s="51"/>
      <c r="AJ329" s="51"/>
      <c r="AK329" s="52"/>
      <c r="AL329" s="52"/>
      <c r="AM329" s="52"/>
      <c r="AN329" s="53"/>
      <c r="AO329" s="54"/>
      <c r="AP329" s="54"/>
      <c r="AQ329" s="55">
        <v>4</v>
      </c>
      <c r="AR329" s="55"/>
      <c r="AS329" s="55"/>
      <c r="AT329" s="55"/>
      <c r="AU329" s="56"/>
      <c r="AV329" s="56"/>
      <c r="AW329" s="57"/>
      <c r="AX329" s="57"/>
      <c r="AY329" s="57"/>
      <c r="AZ329" s="57"/>
      <c r="BA329" s="58"/>
      <c r="BB329" s="58"/>
      <c r="BC329" s="58"/>
      <c r="BD329" s="59"/>
      <c r="BE329" s="59"/>
      <c r="BF329" s="59"/>
      <c r="BG329" s="59"/>
      <c r="BH329" s="59"/>
      <c r="BI329" s="59"/>
      <c r="BJ329">
        <v>3</v>
      </c>
      <c r="BK329" s="298">
        <v>4</v>
      </c>
      <c r="BL329" s="33"/>
      <c r="BM329" s="60"/>
      <c r="BN329" s="60"/>
      <c r="BO329" s="60"/>
      <c r="BP329" s="60"/>
      <c r="BQ329" s="60"/>
      <c r="BR329" s="61"/>
      <c r="BS329" s="61"/>
      <c r="BT329" s="61"/>
      <c r="BU329" s="61"/>
      <c r="BV329" s="61"/>
      <c r="BW329" s="61"/>
      <c r="BX329" s="60"/>
      <c r="CB329" s="62"/>
      <c r="CC329" s="62"/>
      <c r="CD329" s="63"/>
      <c r="CF329" s="63"/>
      <c r="CH329" s="63"/>
      <c r="CJ329" s="63"/>
      <c r="CL329" s="63"/>
      <c r="CQ329" s="33"/>
    </row>
    <row r="330" spans="3:95" x14ac:dyDescent="0.25">
      <c r="C330" s="1" t="s">
        <v>439</v>
      </c>
      <c r="D330" s="35">
        <v>42937.741516203707</v>
      </c>
      <c r="E330" s="1">
        <v>179</v>
      </c>
      <c r="F330" s="36" t="s">
        <v>429</v>
      </c>
      <c r="G330">
        <v>80.114369999999994</v>
      </c>
      <c r="H330">
        <v>29.934100000000001</v>
      </c>
      <c r="I330">
        <v>308.76</v>
      </c>
      <c r="J330" s="37">
        <v>-1.436463</v>
      </c>
      <c r="K330" s="182">
        <v>319.99794400000002</v>
      </c>
      <c r="L330" s="183">
        <v>1.8386E-2</v>
      </c>
      <c r="M330" s="61">
        <v>34.670149000000002</v>
      </c>
      <c r="N330" s="181">
        <v>0.25</v>
      </c>
      <c r="O330" s="36">
        <v>1</v>
      </c>
      <c r="P330" s="36">
        <v>1</v>
      </c>
      <c r="Q330" s="353">
        <f t="shared" si="12"/>
        <v>4</v>
      </c>
      <c r="R330" s="63">
        <f t="shared" si="11"/>
        <v>43.2</v>
      </c>
      <c r="S330" s="42">
        <v>1</v>
      </c>
      <c r="T330" s="43"/>
      <c r="U330" s="43"/>
      <c r="V330" s="43"/>
      <c r="W330" s="43"/>
      <c r="X330" s="43"/>
      <c r="Y330" s="43"/>
      <c r="Z330" s="44"/>
      <c r="AA330" s="44"/>
      <c r="AB330" s="45"/>
      <c r="AC330" s="46"/>
      <c r="AD330" s="47"/>
      <c r="AE330" s="48"/>
      <c r="AF330" s="49"/>
      <c r="AG330" s="50"/>
      <c r="AH330" s="51"/>
      <c r="AI330" s="51"/>
      <c r="AJ330" s="51"/>
      <c r="AK330" s="52"/>
      <c r="AL330" s="52"/>
      <c r="AM330" s="52"/>
      <c r="AN330" s="53"/>
      <c r="AO330" s="54"/>
      <c r="AP330" s="54"/>
      <c r="AQ330" s="55">
        <v>1</v>
      </c>
      <c r="AR330" s="55"/>
      <c r="AS330" s="55"/>
      <c r="AT330" s="55"/>
      <c r="AU330" s="56"/>
      <c r="AV330" s="56"/>
      <c r="AW330" s="57"/>
      <c r="AX330" s="57"/>
      <c r="AY330" s="57"/>
      <c r="AZ330" s="57"/>
      <c r="BA330" s="58"/>
      <c r="BB330" s="58"/>
      <c r="BC330" s="58"/>
      <c r="BD330" s="59"/>
      <c r="BE330" s="59">
        <v>1</v>
      </c>
      <c r="BF330" s="59"/>
      <c r="BG330" s="59"/>
      <c r="BH330" s="59"/>
      <c r="BI330" s="59"/>
      <c r="BJ330">
        <v>3</v>
      </c>
      <c r="BK330" s="298">
        <v>4</v>
      </c>
      <c r="BL330" s="33"/>
      <c r="BM330" s="60"/>
      <c r="BN330" s="60"/>
      <c r="BO330" s="60"/>
      <c r="BP330" s="60"/>
      <c r="BQ330" s="60"/>
      <c r="BR330" s="61"/>
      <c r="BS330" s="61"/>
      <c r="BT330" s="61"/>
      <c r="BU330" s="61"/>
      <c r="BV330" s="61"/>
      <c r="BW330" s="61"/>
      <c r="BX330" s="60"/>
      <c r="CB330" s="62"/>
      <c r="CC330" s="62"/>
      <c r="CD330" s="63"/>
      <c r="CF330" s="63"/>
      <c r="CH330" s="63"/>
      <c r="CJ330" s="63"/>
      <c r="CL330" s="63"/>
      <c r="CQ330" s="33"/>
    </row>
    <row r="331" spans="3:95" x14ac:dyDescent="0.25">
      <c r="C331" s="1" t="s">
        <v>440</v>
      </c>
      <c r="D331" s="35">
        <v>42937.74287037037</v>
      </c>
      <c r="E331" s="1">
        <v>179</v>
      </c>
      <c r="F331" s="36" t="s">
        <v>429</v>
      </c>
      <c r="G331">
        <v>80.11439</v>
      </c>
      <c r="H331">
        <v>29.93393</v>
      </c>
      <c r="I331">
        <v>308.97000000000003</v>
      </c>
      <c r="J331" s="37">
        <v>-1.436463</v>
      </c>
      <c r="K331" s="182">
        <v>319.99794400000002</v>
      </c>
      <c r="L331" s="183">
        <v>1.8386E-2</v>
      </c>
      <c r="M331" s="61">
        <v>34.670149000000002</v>
      </c>
      <c r="N331" s="181">
        <v>0.25</v>
      </c>
      <c r="O331" s="36">
        <v>1</v>
      </c>
      <c r="P331" s="36">
        <v>1</v>
      </c>
      <c r="Q331" s="353">
        <f t="shared" si="12"/>
        <v>4</v>
      </c>
      <c r="R331" s="63">
        <f t="shared" si="11"/>
        <v>57.6</v>
      </c>
      <c r="S331" s="42"/>
      <c r="T331" s="43"/>
      <c r="U331" s="43"/>
      <c r="V331" s="43"/>
      <c r="W331" s="43"/>
      <c r="X331" s="43"/>
      <c r="Y331" s="43"/>
      <c r="Z331" s="44">
        <v>1</v>
      </c>
      <c r="AA331" s="44"/>
      <c r="AB331" s="45"/>
      <c r="AC331" s="46"/>
      <c r="AD331" s="47"/>
      <c r="AE331" s="48"/>
      <c r="AF331" s="49"/>
      <c r="AG331" s="50"/>
      <c r="AH331" s="51">
        <v>2</v>
      </c>
      <c r="AI331" s="51"/>
      <c r="AJ331" s="51"/>
      <c r="AK331" s="52"/>
      <c r="AL331" s="52"/>
      <c r="AM331" s="52"/>
      <c r="AN331" s="53"/>
      <c r="AO331" s="54"/>
      <c r="AP331" s="54"/>
      <c r="AQ331" s="55">
        <v>4</v>
      </c>
      <c r="AR331" s="55"/>
      <c r="AS331" s="55"/>
      <c r="AT331" s="55"/>
      <c r="AU331" s="56"/>
      <c r="AV331" s="56"/>
      <c r="AW331" s="57"/>
      <c r="AX331" s="57"/>
      <c r="AY331" s="57"/>
      <c r="AZ331" s="57"/>
      <c r="BA331" s="58"/>
      <c r="BB331" s="58"/>
      <c r="BC331" s="58"/>
      <c r="BD331" s="59"/>
      <c r="BE331" s="59"/>
      <c r="BF331" s="59"/>
      <c r="BG331" s="59"/>
      <c r="BH331" s="59"/>
      <c r="BI331" s="59"/>
      <c r="BJ331">
        <v>1</v>
      </c>
      <c r="BK331" s="298">
        <v>4</v>
      </c>
      <c r="BL331" s="33"/>
      <c r="BM331" s="60"/>
      <c r="BN331" s="60"/>
      <c r="BO331" s="60"/>
      <c r="BP331" s="60"/>
      <c r="BQ331" s="60"/>
      <c r="BR331" s="61"/>
      <c r="BS331" s="61"/>
      <c r="BT331" s="61"/>
      <c r="BU331" s="61"/>
      <c r="BV331" s="61"/>
      <c r="BW331" s="61"/>
      <c r="BX331" s="60"/>
      <c r="CB331" s="62"/>
      <c r="CC331" s="62"/>
      <c r="CD331" s="63"/>
      <c r="CF331" s="63"/>
      <c r="CH331" s="63"/>
      <c r="CJ331" s="63"/>
      <c r="CL331" s="63"/>
      <c r="CQ331" s="33"/>
    </row>
    <row r="332" spans="3:95" x14ac:dyDescent="0.25">
      <c r="C332" s="1" t="s">
        <v>441</v>
      </c>
      <c r="D332" s="35">
        <v>42937.744201388887</v>
      </c>
      <c r="E332" s="1">
        <v>179</v>
      </c>
      <c r="F332" s="36" t="s">
        <v>429</v>
      </c>
      <c r="G332">
        <v>80.114410000000007</v>
      </c>
      <c r="H332">
        <v>29.93374</v>
      </c>
      <c r="I332">
        <v>309.10000000000002</v>
      </c>
      <c r="J332" s="37">
        <v>-1.436463</v>
      </c>
      <c r="K332" s="182">
        <v>319.99794400000002</v>
      </c>
      <c r="L332" s="183">
        <v>1.8386E-2</v>
      </c>
      <c r="M332" s="61">
        <v>34.670149000000002</v>
      </c>
      <c r="N332" s="181">
        <v>0.25</v>
      </c>
      <c r="O332" s="36">
        <v>1</v>
      </c>
      <c r="P332" s="36">
        <v>1</v>
      </c>
      <c r="Q332" s="353">
        <f t="shared" si="12"/>
        <v>5</v>
      </c>
      <c r="R332" s="63">
        <f t="shared" si="11"/>
        <v>72</v>
      </c>
      <c r="S332" s="42"/>
      <c r="T332" s="43"/>
      <c r="U332" s="43"/>
      <c r="V332" s="43"/>
      <c r="W332" s="43"/>
      <c r="X332" s="43"/>
      <c r="Y332" s="43"/>
      <c r="Z332" s="44"/>
      <c r="AA332" s="44"/>
      <c r="AB332" s="45"/>
      <c r="AC332" s="46"/>
      <c r="AD332" s="47"/>
      <c r="AE332" s="48"/>
      <c r="AF332" s="49"/>
      <c r="AG332" s="50"/>
      <c r="AH332" s="51">
        <v>5</v>
      </c>
      <c r="AI332" s="51"/>
      <c r="AJ332" s="51">
        <v>1</v>
      </c>
      <c r="AK332" s="52"/>
      <c r="AL332" s="52"/>
      <c r="AM332" s="52"/>
      <c r="AN332" s="53"/>
      <c r="AO332" s="54"/>
      <c r="AP332" s="54"/>
      <c r="AQ332" s="55">
        <v>2</v>
      </c>
      <c r="AR332" s="55"/>
      <c r="AS332" s="55"/>
      <c r="AT332" s="55"/>
      <c r="AU332" s="56"/>
      <c r="AV332" s="56"/>
      <c r="AW332" s="57"/>
      <c r="AX332" s="57"/>
      <c r="AY332" s="57"/>
      <c r="AZ332" s="57"/>
      <c r="BA332" s="58"/>
      <c r="BB332" s="58"/>
      <c r="BC332" s="58"/>
      <c r="BD332" s="59"/>
      <c r="BE332" s="59">
        <v>1</v>
      </c>
      <c r="BF332" s="59"/>
      <c r="BG332" s="59"/>
      <c r="BH332" s="59"/>
      <c r="BI332" s="59"/>
      <c r="BJ332">
        <v>1</v>
      </c>
      <c r="BK332" s="298">
        <v>4</v>
      </c>
      <c r="BL332" s="33"/>
      <c r="BM332" s="60"/>
      <c r="BN332" s="60"/>
      <c r="BO332" s="60"/>
      <c r="BP332" s="60"/>
      <c r="BQ332" s="60"/>
      <c r="BR332" s="61"/>
      <c r="BS332" s="61"/>
      <c r="BT332" s="61"/>
      <c r="BU332" s="61"/>
      <c r="BV332" s="61"/>
      <c r="BW332" s="61"/>
      <c r="BX332" s="60"/>
      <c r="CB332" s="62"/>
      <c r="CC332" s="62"/>
      <c r="CD332" s="63"/>
      <c r="CF332" s="63"/>
      <c r="CH332" s="63"/>
      <c r="CJ332" s="63"/>
      <c r="CL332" s="63"/>
      <c r="CQ332" s="33"/>
    </row>
    <row r="333" spans="3:95" x14ac:dyDescent="0.25">
      <c r="C333" s="1" t="s">
        <v>442</v>
      </c>
      <c r="D333" s="35">
        <v>42937.746886574074</v>
      </c>
      <c r="E333" s="1">
        <v>179</v>
      </c>
      <c r="F333" s="36" t="s">
        <v>429</v>
      </c>
      <c r="G333">
        <v>80.114459999999994</v>
      </c>
      <c r="H333">
        <v>29.933299999999999</v>
      </c>
      <c r="I333">
        <v>309.61</v>
      </c>
      <c r="J333" s="37">
        <v>-1.436463</v>
      </c>
      <c r="K333" s="182">
        <v>319.99794400000002</v>
      </c>
      <c r="L333" s="183">
        <v>1.8386E-2</v>
      </c>
      <c r="M333" s="61">
        <v>34.670149000000002</v>
      </c>
      <c r="N333" s="181">
        <v>0.25</v>
      </c>
      <c r="O333" s="36">
        <v>1</v>
      </c>
      <c r="P333" s="36">
        <v>1</v>
      </c>
      <c r="Q333" s="353">
        <f t="shared" si="12"/>
        <v>4</v>
      </c>
      <c r="R333" s="63">
        <f t="shared" si="11"/>
        <v>86.4</v>
      </c>
      <c r="S333" s="42"/>
      <c r="T333" s="43"/>
      <c r="U333" s="43"/>
      <c r="V333" s="43"/>
      <c r="W333" s="43"/>
      <c r="X333" s="43"/>
      <c r="Y333" s="43"/>
      <c r="Z333" s="44"/>
      <c r="AA333" s="44"/>
      <c r="AB333" s="45"/>
      <c r="AC333" s="46"/>
      <c r="AD333" s="47"/>
      <c r="AE333" s="48"/>
      <c r="AF333" s="49"/>
      <c r="AG333" s="50"/>
      <c r="AH333" s="51"/>
      <c r="AI333" s="51"/>
      <c r="AJ333" s="51"/>
      <c r="AK333" s="52"/>
      <c r="AL333" s="52"/>
      <c r="AM333" s="52"/>
      <c r="AN333" s="53"/>
      <c r="AO333" s="54"/>
      <c r="AP333" s="54"/>
      <c r="AQ333" s="55">
        <v>4</v>
      </c>
      <c r="AR333" s="55"/>
      <c r="AS333" s="55"/>
      <c r="AT333" s="55"/>
      <c r="AU333" s="56"/>
      <c r="AV333" s="56"/>
      <c r="AW333" s="57"/>
      <c r="AX333" s="57"/>
      <c r="AY333" s="57"/>
      <c r="AZ333" s="57"/>
      <c r="BA333" s="58"/>
      <c r="BB333" s="58"/>
      <c r="BC333" s="58">
        <v>1</v>
      </c>
      <c r="BD333" s="59"/>
      <c r="BE333" s="59"/>
      <c r="BF333" s="59"/>
      <c r="BG333" s="59"/>
      <c r="BH333" s="59">
        <v>1</v>
      </c>
      <c r="BI333" s="59"/>
      <c r="BJ333">
        <v>6</v>
      </c>
      <c r="BK333" s="298">
        <v>4</v>
      </c>
      <c r="BL333" s="33"/>
      <c r="BM333" s="60"/>
      <c r="BN333" s="60"/>
      <c r="BO333" s="60"/>
      <c r="BP333" s="60"/>
      <c r="BQ333" s="60"/>
      <c r="BR333" s="61"/>
      <c r="BS333" s="61"/>
      <c r="BT333" s="61"/>
      <c r="BU333" s="61"/>
      <c r="BV333" s="61"/>
      <c r="BW333" s="61"/>
      <c r="BX333" s="60"/>
      <c r="CB333" s="62"/>
      <c r="CC333" s="62"/>
      <c r="CD333" s="63"/>
      <c r="CF333" s="63"/>
      <c r="CH333" s="63"/>
      <c r="CJ333" s="63"/>
      <c r="CL333" s="63"/>
      <c r="CQ333" s="33"/>
    </row>
    <row r="334" spans="3:95" x14ac:dyDescent="0.25">
      <c r="C334" s="1" t="s">
        <v>443</v>
      </c>
      <c r="D334" s="35">
        <v>42937.747245370374</v>
      </c>
      <c r="E334" s="1">
        <v>179</v>
      </c>
      <c r="F334" s="36" t="s">
        <v>429</v>
      </c>
      <c r="G334">
        <v>80.114469999999997</v>
      </c>
      <c r="H334">
        <v>29.933250000000001</v>
      </c>
      <c r="I334">
        <v>309.61</v>
      </c>
      <c r="J334" s="37">
        <v>-1.436463</v>
      </c>
      <c r="K334" s="182">
        <v>319.99794400000002</v>
      </c>
      <c r="L334" s="183">
        <v>1.8386E-2</v>
      </c>
      <c r="M334" s="61">
        <v>34.670149000000002</v>
      </c>
      <c r="N334" s="181">
        <v>0.25</v>
      </c>
      <c r="O334" s="36">
        <v>1</v>
      </c>
      <c r="P334" s="36">
        <v>1</v>
      </c>
      <c r="Q334" s="353">
        <f t="shared" si="12"/>
        <v>5</v>
      </c>
      <c r="R334" s="63">
        <f t="shared" si="11"/>
        <v>57.6</v>
      </c>
      <c r="S334" s="42"/>
      <c r="T334" s="43"/>
      <c r="U334" s="43"/>
      <c r="V334" s="43"/>
      <c r="W334" s="43"/>
      <c r="X334" s="43"/>
      <c r="Y334" s="43"/>
      <c r="Z334" s="44">
        <v>1</v>
      </c>
      <c r="AA334" s="44"/>
      <c r="AB334" s="45"/>
      <c r="AC334" s="46"/>
      <c r="AD334" s="47"/>
      <c r="AE334" s="48"/>
      <c r="AF334" s="49"/>
      <c r="AG334" s="50"/>
      <c r="AH334" s="51">
        <v>2</v>
      </c>
      <c r="AI334" s="51"/>
      <c r="AJ334" s="51"/>
      <c r="AK334" s="52"/>
      <c r="AL334" s="52"/>
      <c r="AM334" s="52"/>
      <c r="AN334" s="53"/>
      <c r="AO334" s="54"/>
      <c r="AP334" s="54"/>
      <c r="AQ334" s="55">
        <v>2</v>
      </c>
      <c r="AR334" s="55"/>
      <c r="AS334" s="55"/>
      <c r="AT334" s="55"/>
      <c r="AU334" s="56"/>
      <c r="AV334" s="56"/>
      <c r="AW334" s="57"/>
      <c r="AX334" s="57"/>
      <c r="AY334" s="57"/>
      <c r="AZ334" s="57"/>
      <c r="BA334" s="58"/>
      <c r="BB334" s="58"/>
      <c r="BC334" s="58"/>
      <c r="BD334" s="59"/>
      <c r="BE334" s="59"/>
      <c r="BF334" s="59"/>
      <c r="BG334" s="59"/>
      <c r="BH334" s="59">
        <v>1</v>
      </c>
      <c r="BI334" s="59"/>
      <c r="BJ334">
        <v>2</v>
      </c>
      <c r="BK334" s="298">
        <v>4</v>
      </c>
      <c r="BL334" s="33"/>
      <c r="BM334" s="60"/>
      <c r="BN334" s="60"/>
      <c r="BO334" s="60"/>
      <c r="BP334" s="60"/>
      <c r="BQ334" s="60"/>
      <c r="BR334" s="61"/>
      <c r="BS334" s="61"/>
      <c r="BT334" s="61"/>
      <c r="BU334" s="61"/>
      <c r="BV334" s="61"/>
      <c r="BW334" s="61"/>
      <c r="BX334" s="60"/>
      <c r="CB334" s="62"/>
      <c r="CC334" s="62"/>
      <c r="CD334" s="63"/>
      <c r="CF334" s="63"/>
      <c r="CH334" s="63"/>
      <c r="CJ334" s="63"/>
      <c r="CL334" s="63"/>
      <c r="CQ334" s="33"/>
    </row>
    <row r="335" spans="3:95" x14ac:dyDescent="0.25">
      <c r="C335" s="1" t="s">
        <v>444</v>
      </c>
      <c r="D335" s="35">
        <v>42937.748564814814</v>
      </c>
      <c r="E335" s="1">
        <v>179</v>
      </c>
      <c r="F335" s="36" t="s">
        <v>429</v>
      </c>
      <c r="G335">
        <v>80.114490000000004</v>
      </c>
      <c r="H335">
        <v>29.933050000000001</v>
      </c>
      <c r="I335">
        <v>309.88</v>
      </c>
      <c r="J335" s="37">
        <v>-1.436463</v>
      </c>
      <c r="K335" s="182">
        <v>319.99794400000002</v>
      </c>
      <c r="L335" s="183">
        <v>1.8386E-2</v>
      </c>
      <c r="M335" s="61">
        <v>34.670149000000002</v>
      </c>
      <c r="N335" s="181">
        <v>0.25</v>
      </c>
      <c r="O335" s="36">
        <v>1</v>
      </c>
      <c r="P335" s="36">
        <v>1</v>
      </c>
      <c r="Q335" s="353">
        <f t="shared" si="12"/>
        <v>5</v>
      </c>
      <c r="R335" s="63">
        <f t="shared" si="11"/>
        <v>43.2</v>
      </c>
      <c r="S335" s="42"/>
      <c r="T335" s="43"/>
      <c r="U335" s="43"/>
      <c r="V335" s="43"/>
      <c r="W335" s="43"/>
      <c r="X335" s="43"/>
      <c r="Y335" s="43"/>
      <c r="Z335" s="44"/>
      <c r="AA335" s="44">
        <v>1</v>
      </c>
      <c r="AB335" s="45"/>
      <c r="AC335" s="46"/>
      <c r="AD335" s="47"/>
      <c r="AE335" s="48"/>
      <c r="AF335" s="49"/>
      <c r="AG335" s="50"/>
      <c r="AH335" s="51"/>
      <c r="AI335" s="51"/>
      <c r="AJ335" s="51"/>
      <c r="AK335" s="52"/>
      <c r="AL335" s="52"/>
      <c r="AM335" s="52"/>
      <c r="AN335" s="53"/>
      <c r="AO335" s="54"/>
      <c r="AP335" s="54"/>
      <c r="AQ335" s="55">
        <v>1</v>
      </c>
      <c r="AR335" s="55"/>
      <c r="AS335" s="55"/>
      <c r="AT335" s="55">
        <v>1</v>
      </c>
      <c r="AU335" s="56"/>
      <c r="AV335" s="56"/>
      <c r="AW335" s="57"/>
      <c r="AX335" s="57"/>
      <c r="AY335" s="57"/>
      <c r="AZ335" s="57"/>
      <c r="BA335" s="58"/>
      <c r="BB335" s="58"/>
      <c r="BC335" s="58"/>
      <c r="BD335" s="59"/>
      <c r="BE335" s="59">
        <v>1</v>
      </c>
      <c r="BF335" s="59"/>
      <c r="BG335" s="59"/>
      <c r="BH335" s="59"/>
      <c r="BI335" s="59"/>
      <c r="BJ335">
        <v>2</v>
      </c>
      <c r="BK335" s="298">
        <v>4</v>
      </c>
      <c r="BL335" s="33"/>
      <c r="BM335" s="60"/>
      <c r="BN335" s="60"/>
      <c r="BO335" s="60"/>
      <c r="BP335" s="60"/>
      <c r="BQ335" s="60"/>
      <c r="BR335" s="61"/>
      <c r="BS335" s="61"/>
      <c r="BT335" s="61"/>
      <c r="BU335" s="61"/>
      <c r="BV335" s="61"/>
      <c r="BW335" s="61"/>
      <c r="BX335" s="60"/>
      <c r="CB335" s="62"/>
      <c r="CC335" s="62"/>
      <c r="CD335" s="63"/>
      <c r="CF335" s="63"/>
      <c r="CH335" s="63"/>
      <c r="CJ335" s="63"/>
      <c r="CL335" s="63"/>
      <c r="CQ335" s="33"/>
    </row>
    <row r="336" spans="3:95" x14ac:dyDescent="0.25">
      <c r="C336" s="1" t="s">
        <v>445</v>
      </c>
      <c r="D336" s="35">
        <v>42937.749791666669</v>
      </c>
      <c r="E336" s="1">
        <v>179</v>
      </c>
      <c r="F336" s="36" t="s">
        <v>429</v>
      </c>
      <c r="G336">
        <v>80.114509999999996</v>
      </c>
      <c r="H336">
        <v>29.932880000000001</v>
      </c>
      <c r="I336">
        <v>310.36</v>
      </c>
      <c r="J336" s="37">
        <v>-1.436463</v>
      </c>
      <c r="K336" s="182">
        <v>319.99794400000002</v>
      </c>
      <c r="L336" s="183">
        <v>1.8386E-2</v>
      </c>
      <c r="M336" s="61">
        <v>34.670149000000002</v>
      </c>
      <c r="N336" s="181">
        <v>0.25</v>
      </c>
      <c r="O336" s="36">
        <v>1</v>
      </c>
      <c r="P336" s="36">
        <v>1</v>
      </c>
      <c r="Q336" s="353">
        <f t="shared" si="12"/>
        <v>4</v>
      </c>
      <c r="R336" s="63">
        <f t="shared" si="11"/>
        <v>50.4</v>
      </c>
      <c r="S336" s="42"/>
      <c r="T336" s="43"/>
      <c r="U336" s="43"/>
      <c r="V336" s="43"/>
      <c r="W336" s="43"/>
      <c r="X336" s="43"/>
      <c r="Y336" s="43"/>
      <c r="Z336" s="44"/>
      <c r="AA336" s="44">
        <v>1</v>
      </c>
      <c r="AB336" s="45"/>
      <c r="AC336" s="46"/>
      <c r="AD336" s="47"/>
      <c r="AE336" s="48"/>
      <c r="AF336" s="49"/>
      <c r="AG336" s="50"/>
      <c r="AH336" s="51">
        <v>2</v>
      </c>
      <c r="AI336" s="51"/>
      <c r="AJ336" s="51"/>
      <c r="AK336" s="52"/>
      <c r="AL336" s="52"/>
      <c r="AM336" s="52"/>
      <c r="AN336" s="53"/>
      <c r="AO336" s="54"/>
      <c r="AP336" s="54"/>
      <c r="AQ336" s="55">
        <v>1</v>
      </c>
      <c r="AR336" s="55"/>
      <c r="AS336" s="55"/>
      <c r="AT336" s="55"/>
      <c r="AU336" s="56"/>
      <c r="AV336" s="56"/>
      <c r="AW336" s="57"/>
      <c r="AX336" s="57"/>
      <c r="AY336" s="57"/>
      <c r="AZ336" s="57"/>
      <c r="BA336" s="58"/>
      <c r="BB336" s="58"/>
      <c r="BC336" s="58"/>
      <c r="BD336" s="59"/>
      <c r="BE336" s="59"/>
      <c r="BF336" s="59"/>
      <c r="BG336" s="59"/>
      <c r="BH336" s="59"/>
      <c r="BI336" s="59"/>
      <c r="BJ336">
        <v>3</v>
      </c>
      <c r="BK336" s="298">
        <v>4</v>
      </c>
      <c r="BL336" s="33"/>
      <c r="BM336" s="60"/>
      <c r="BN336" s="60"/>
      <c r="BO336" s="60"/>
      <c r="BP336" s="60"/>
      <c r="BQ336" s="60"/>
      <c r="BR336" s="61"/>
      <c r="BS336" s="61"/>
      <c r="BT336" s="61"/>
      <c r="BU336" s="61"/>
      <c r="BV336" s="61"/>
      <c r="BW336" s="61"/>
      <c r="BX336" s="60"/>
      <c r="CB336" s="62"/>
      <c r="CC336" s="62"/>
      <c r="CD336" s="63"/>
      <c r="CF336" s="63"/>
      <c r="CH336" s="63"/>
      <c r="CJ336" s="63"/>
      <c r="CL336" s="63"/>
      <c r="CQ336" s="33"/>
    </row>
    <row r="337" spans="3:95" x14ac:dyDescent="0.25">
      <c r="C337" s="1" t="s">
        <v>446</v>
      </c>
      <c r="D337" s="35">
        <v>42937.751145833332</v>
      </c>
      <c r="E337" s="1">
        <v>179</v>
      </c>
      <c r="F337" s="36" t="s">
        <v>429</v>
      </c>
      <c r="G337">
        <v>80.114540000000005</v>
      </c>
      <c r="H337">
        <v>29.93262</v>
      </c>
      <c r="I337">
        <v>310.60000000000002</v>
      </c>
      <c r="J337" s="37">
        <v>-1.436463</v>
      </c>
      <c r="K337" s="182">
        <v>319.99794400000002</v>
      </c>
      <c r="L337" s="183">
        <v>1.8386E-2</v>
      </c>
      <c r="M337" s="61">
        <v>34.670149000000002</v>
      </c>
      <c r="N337" s="181">
        <v>0.25</v>
      </c>
      <c r="O337" s="36">
        <v>1</v>
      </c>
      <c r="P337" s="36">
        <v>1</v>
      </c>
      <c r="Q337" s="353">
        <f t="shared" si="12"/>
        <v>4</v>
      </c>
      <c r="R337" s="63">
        <f t="shared" si="11"/>
        <v>64.8</v>
      </c>
      <c r="S337" s="42"/>
      <c r="T337" s="43"/>
      <c r="U337" s="43"/>
      <c r="V337" s="43"/>
      <c r="W337" s="43"/>
      <c r="X337" s="43"/>
      <c r="Y337" s="43"/>
      <c r="Z337" s="44"/>
      <c r="AA337" s="44">
        <v>3</v>
      </c>
      <c r="AB337" s="45"/>
      <c r="AC337" s="46"/>
      <c r="AD337" s="47"/>
      <c r="AE337" s="48"/>
      <c r="AF337" s="49"/>
      <c r="AG337" s="50"/>
      <c r="AH337" s="51">
        <v>4</v>
      </c>
      <c r="AI337" s="51"/>
      <c r="AJ337" s="51"/>
      <c r="AK337" s="52"/>
      <c r="AL337" s="52"/>
      <c r="AM337" s="52"/>
      <c r="AN337" s="53"/>
      <c r="AO337" s="54"/>
      <c r="AP337" s="54"/>
      <c r="AQ337" s="55">
        <v>1</v>
      </c>
      <c r="AR337" s="55"/>
      <c r="AS337" s="55"/>
      <c r="AT337" s="55"/>
      <c r="AU337" s="56"/>
      <c r="AV337" s="56"/>
      <c r="AW337" s="57"/>
      <c r="AX337" s="57"/>
      <c r="AY337" s="57"/>
      <c r="AZ337" s="57"/>
      <c r="BA337" s="58"/>
      <c r="BB337" s="58"/>
      <c r="BC337" s="58"/>
      <c r="BD337" s="59"/>
      <c r="BE337" s="59"/>
      <c r="BF337" s="59"/>
      <c r="BG337" s="59"/>
      <c r="BH337" s="59">
        <v>1</v>
      </c>
      <c r="BI337" s="59"/>
      <c r="BK337" s="298">
        <v>4</v>
      </c>
      <c r="BL337" s="33"/>
      <c r="BM337" s="60"/>
      <c r="BN337" s="60"/>
      <c r="BO337" s="60"/>
      <c r="BP337" s="60"/>
      <c r="BQ337" s="60"/>
      <c r="BR337" s="61"/>
      <c r="BS337" s="61"/>
      <c r="BT337" s="61"/>
      <c r="BU337" s="61"/>
      <c r="BV337" s="61"/>
      <c r="BW337" s="61"/>
      <c r="BX337" s="60"/>
      <c r="CB337" s="62"/>
      <c r="CC337" s="62"/>
      <c r="CD337" s="63"/>
      <c r="CF337" s="63"/>
      <c r="CH337" s="63"/>
      <c r="CJ337" s="63"/>
      <c r="CL337" s="63"/>
      <c r="CQ337" s="33"/>
    </row>
    <row r="338" spans="3:95" x14ac:dyDescent="0.25">
      <c r="C338" s="1" t="s">
        <v>447</v>
      </c>
      <c r="D338" s="35">
        <v>42937.752916666665</v>
      </c>
      <c r="E338" s="1">
        <v>179</v>
      </c>
      <c r="F338" s="36" t="s">
        <v>429</v>
      </c>
      <c r="G338">
        <v>80.114540000000005</v>
      </c>
      <c r="H338">
        <v>29.93262</v>
      </c>
      <c r="I338">
        <v>310.60000000000002</v>
      </c>
      <c r="J338" s="37">
        <v>-1.436463</v>
      </c>
      <c r="K338" s="182">
        <v>319.99794400000002</v>
      </c>
      <c r="L338" s="183">
        <v>1.8386E-2</v>
      </c>
      <c r="M338" s="61">
        <v>34.670149000000002</v>
      </c>
      <c r="N338" s="181">
        <v>0.25</v>
      </c>
      <c r="O338" s="36">
        <v>1</v>
      </c>
      <c r="P338" s="36">
        <v>1</v>
      </c>
      <c r="Q338" s="353">
        <f t="shared" si="12"/>
        <v>5</v>
      </c>
      <c r="R338" s="63">
        <f t="shared" si="11"/>
        <v>50.4</v>
      </c>
      <c r="S338" s="42"/>
      <c r="T338" s="43"/>
      <c r="U338" s="43"/>
      <c r="V338" s="43"/>
      <c r="W338" s="43"/>
      <c r="X338" s="43"/>
      <c r="Y338" s="43"/>
      <c r="Z338" s="44"/>
      <c r="AA338" s="44"/>
      <c r="AB338" s="45"/>
      <c r="AC338" s="46"/>
      <c r="AD338" s="47"/>
      <c r="AE338" s="48"/>
      <c r="AF338" s="49"/>
      <c r="AG338" s="50"/>
      <c r="AH338" s="51">
        <v>3</v>
      </c>
      <c r="AI338" s="51"/>
      <c r="AJ338" s="51"/>
      <c r="AK338" s="52"/>
      <c r="AL338" s="52"/>
      <c r="AM338" s="52"/>
      <c r="AN338" s="53"/>
      <c r="AO338" s="54"/>
      <c r="AP338" s="54"/>
      <c r="AQ338" s="55">
        <v>1</v>
      </c>
      <c r="AR338" s="55"/>
      <c r="AS338" s="55"/>
      <c r="AT338" s="55"/>
      <c r="AU338" s="56"/>
      <c r="AV338" s="56"/>
      <c r="AW338" s="57">
        <v>1</v>
      </c>
      <c r="AX338" s="57"/>
      <c r="AY338" s="57"/>
      <c r="AZ338" s="57"/>
      <c r="BA338" s="58"/>
      <c r="BB338" s="58"/>
      <c r="BC338" s="58"/>
      <c r="BD338" s="59"/>
      <c r="BE338" s="59">
        <v>1</v>
      </c>
      <c r="BF338" s="59"/>
      <c r="BG338" s="59"/>
      <c r="BH338" s="59"/>
      <c r="BI338" s="59"/>
      <c r="BJ338">
        <v>1</v>
      </c>
      <c r="BK338" s="298">
        <v>5</v>
      </c>
      <c r="BL338" s="33"/>
      <c r="BM338" s="60"/>
      <c r="BN338" s="60"/>
      <c r="BO338" s="60"/>
      <c r="BP338" s="60"/>
      <c r="BQ338" s="60"/>
      <c r="BR338" s="61"/>
      <c r="BS338" s="61"/>
      <c r="BT338" s="61"/>
      <c r="BU338" s="61"/>
      <c r="BV338" s="61"/>
      <c r="BW338" s="61"/>
      <c r="BX338" s="60"/>
      <c r="CB338" s="62"/>
      <c r="CC338" s="62"/>
      <c r="CD338" s="63"/>
      <c r="CF338" s="63"/>
      <c r="CH338" s="63"/>
      <c r="CJ338" s="63"/>
      <c r="CL338" s="63"/>
      <c r="CQ338" s="33"/>
    </row>
    <row r="339" spans="3:95" s="64" customFormat="1" x14ac:dyDescent="0.25">
      <c r="C339" s="83" t="s">
        <v>448</v>
      </c>
      <c r="D339" s="123">
        <v>42937.754224537035</v>
      </c>
      <c r="E339" s="83">
        <v>179</v>
      </c>
      <c r="F339" s="152" t="s">
        <v>429</v>
      </c>
      <c r="G339" s="64">
        <v>80.114590000000007</v>
      </c>
      <c r="H339" s="64">
        <v>29.93216</v>
      </c>
      <c r="I339" s="64">
        <v>310.82</v>
      </c>
      <c r="J339" s="124">
        <v>-1.436463</v>
      </c>
      <c r="K339" s="182">
        <v>319.99794400000002</v>
      </c>
      <c r="L339" s="183">
        <v>1.8386E-2</v>
      </c>
      <c r="M339" s="61">
        <v>34.670149000000002</v>
      </c>
      <c r="N339" s="181">
        <v>0.25</v>
      </c>
      <c r="O339" s="64">
        <v>1</v>
      </c>
      <c r="P339" s="64">
        <v>1</v>
      </c>
      <c r="Q339" s="354">
        <f t="shared" si="12"/>
        <v>5</v>
      </c>
      <c r="R339" s="63">
        <f t="shared" ref="R339:R401" si="13">(SUM(S339:BJ339)*7.2)</f>
        <v>79.2</v>
      </c>
      <c r="S339" s="65"/>
      <c r="T339" s="66"/>
      <c r="U339" s="66"/>
      <c r="V339" s="66"/>
      <c r="W339" s="66"/>
      <c r="X339" s="66"/>
      <c r="Y339" s="66"/>
      <c r="Z339" s="67"/>
      <c r="AA339" s="67"/>
      <c r="AB339" s="67"/>
      <c r="AC339" s="68"/>
      <c r="AD339" s="68"/>
      <c r="AE339" s="69"/>
      <c r="AF339" s="69"/>
      <c r="AG339" s="70"/>
      <c r="AH339" s="71">
        <v>5</v>
      </c>
      <c r="AI339" s="71"/>
      <c r="AJ339" s="71"/>
      <c r="AK339" s="72"/>
      <c r="AL339" s="72"/>
      <c r="AM339" s="72"/>
      <c r="AN339" s="73"/>
      <c r="AO339" s="73"/>
      <c r="AP339" s="73"/>
      <c r="AQ339" s="74">
        <v>1</v>
      </c>
      <c r="AR339" s="74">
        <v>1</v>
      </c>
      <c r="AS339" s="74"/>
      <c r="AT339" s="74"/>
      <c r="AU339" s="75"/>
      <c r="AV339" s="75"/>
      <c r="AW339" s="76"/>
      <c r="AX339" s="76"/>
      <c r="AY339" s="76"/>
      <c r="AZ339" s="76"/>
      <c r="BA339" s="77"/>
      <c r="BB339" s="77"/>
      <c r="BC339" s="77"/>
      <c r="BD339" s="78"/>
      <c r="BE339" s="78">
        <v>1</v>
      </c>
      <c r="BF339" s="78"/>
      <c r="BG339" s="78"/>
      <c r="BH339" s="78"/>
      <c r="BI339" s="78"/>
      <c r="BJ339" s="64">
        <v>3</v>
      </c>
      <c r="BK339" s="298">
        <v>4</v>
      </c>
      <c r="BL339" s="79"/>
      <c r="BR339" s="80"/>
      <c r="BS339" s="80"/>
      <c r="BT339" s="80"/>
      <c r="BU339" s="80"/>
      <c r="BV339" s="80"/>
      <c r="BW339" s="80"/>
      <c r="CB339" s="81"/>
      <c r="CC339" s="81"/>
      <c r="CD339" s="82"/>
      <c r="CF339" s="82"/>
      <c r="CH339" s="82"/>
      <c r="CJ339" s="82"/>
      <c r="CL339" s="82"/>
      <c r="CQ339" s="79"/>
    </row>
    <row r="340" spans="3:95" x14ac:dyDescent="0.25">
      <c r="C340" s="1" t="s">
        <v>449</v>
      </c>
      <c r="D340" s="35">
        <v>42937.65284722222</v>
      </c>
      <c r="E340" s="1">
        <v>178</v>
      </c>
      <c r="F340" s="36" t="s">
        <v>450</v>
      </c>
      <c r="G340">
        <v>80.093829999999997</v>
      </c>
      <c r="H340">
        <v>29.93385</v>
      </c>
      <c r="I340">
        <v>307.76</v>
      </c>
      <c r="J340" s="37">
        <v>-1.436463</v>
      </c>
      <c r="K340" s="182">
        <v>319.99794400000002</v>
      </c>
      <c r="L340" s="183">
        <v>1.8386E-2</v>
      </c>
      <c r="M340" s="61">
        <v>34.670149000000002</v>
      </c>
      <c r="N340" s="181">
        <v>0.25</v>
      </c>
      <c r="O340" s="36">
        <v>1</v>
      </c>
      <c r="P340" s="36">
        <v>1</v>
      </c>
      <c r="Q340" s="353">
        <f t="shared" si="12"/>
        <v>6</v>
      </c>
      <c r="R340" s="63">
        <f t="shared" si="13"/>
        <v>64.8</v>
      </c>
      <c r="S340" s="42"/>
      <c r="T340" s="43"/>
      <c r="U340" s="43"/>
      <c r="V340" s="43"/>
      <c r="W340" s="43"/>
      <c r="X340" s="43"/>
      <c r="Y340" s="43"/>
      <c r="Z340" s="44"/>
      <c r="AA340" s="44"/>
      <c r="AB340" s="45"/>
      <c r="AC340" s="46"/>
      <c r="AD340" s="47"/>
      <c r="AE340" s="48"/>
      <c r="AF340" s="49"/>
      <c r="AG340" s="50"/>
      <c r="AH340" s="51">
        <v>1</v>
      </c>
      <c r="AI340" s="51"/>
      <c r="AJ340" s="51"/>
      <c r="AK340" s="52"/>
      <c r="AL340" s="52"/>
      <c r="AM340" s="52"/>
      <c r="AN340" s="53"/>
      <c r="AO340" s="54"/>
      <c r="AP340" s="54"/>
      <c r="AQ340" s="55">
        <v>1</v>
      </c>
      <c r="AR340" s="55">
        <v>1</v>
      </c>
      <c r="AS340" s="55"/>
      <c r="AT340" s="55"/>
      <c r="AU340" s="56"/>
      <c r="AV340" s="56"/>
      <c r="AW340" s="57"/>
      <c r="AX340" s="57"/>
      <c r="AY340" s="57"/>
      <c r="AZ340" s="57"/>
      <c r="BA340" s="58"/>
      <c r="BB340" s="58"/>
      <c r="BC340" s="58"/>
      <c r="BD340" s="59"/>
      <c r="BE340" s="59">
        <v>1</v>
      </c>
      <c r="BF340" s="59"/>
      <c r="BG340" s="59"/>
      <c r="BH340" s="59">
        <v>2</v>
      </c>
      <c r="BI340" s="59"/>
      <c r="BJ340" s="36">
        <v>3</v>
      </c>
      <c r="BK340" s="298">
        <v>4</v>
      </c>
      <c r="BL340" s="33"/>
      <c r="BM340" s="60"/>
      <c r="BN340" s="60"/>
      <c r="BO340" s="60"/>
      <c r="BP340" s="60"/>
      <c r="BQ340" s="60"/>
      <c r="BR340" s="61"/>
      <c r="BS340" s="61"/>
      <c r="BT340" s="61"/>
      <c r="BU340" s="61"/>
      <c r="BV340" s="61"/>
      <c r="BW340" s="61"/>
      <c r="BX340" s="60"/>
      <c r="CB340" s="62"/>
      <c r="CC340" s="62"/>
      <c r="CD340" s="63"/>
      <c r="CF340" s="63"/>
      <c r="CH340" s="63"/>
      <c r="CJ340" s="63"/>
      <c r="CL340" s="63"/>
      <c r="CQ340" s="33"/>
    </row>
    <row r="341" spans="3:95" x14ac:dyDescent="0.25">
      <c r="C341" s="1" t="s">
        <v>451</v>
      </c>
      <c r="D341" s="35">
        <v>42937.653877314813</v>
      </c>
      <c r="E341" s="1">
        <v>178</v>
      </c>
      <c r="F341" s="36" t="s">
        <v>450</v>
      </c>
      <c r="G341">
        <v>80.09384</v>
      </c>
      <c r="H341">
        <v>29.935590000000001</v>
      </c>
      <c r="I341">
        <v>307.77</v>
      </c>
      <c r="J341" s="37">
        <v>-1.436463</v>
      </c>
      <c r="K341" s="182">
        <v>319.99794400000002</v>
      </c>
      <c r="L341" s="183">
        <v>1.8386E-2</v>
      </c>
      <c r="M341" s="61">
        <v>34.670149000000002</v>
      </c>
      <c r="N341" s="181">
        <v>0.25</v>
      </c>
      <c r="O341" s="36">
        <v>1</v>
      </c>
      <c r="P341" s="36">
        <v>1</v>
      </c>
      <c r="Q341" s="353">
        <f t="shared" si="12"/>
        <v>4</v>
      </c>
      <c r="R341" s="63">
        <f t="shared" si="13"/>
        <v>43.2</v>
      </c>
      <c r="S341" s="42">
        <v>1</v>
      </c>
      <c r="T341" s="43"/>
      <c r="U341" s="43"/>
      <c r="V341" s="43"/>
      <c r="W341" s="43"/>
      <c r="X341" s="43"/>
      <c r="Y341" s="43"/>
      <c r="Z341" s="44"/>
      <c r="AA341" s="44">
        <v>1</v>
      </c>
      <c r="AB341" s="45"/>
      <c r="AC341" s="46"/>
      <c r="AD341" s="47"/>
      <c r="AE341" s="48"/>
      <c r="AF341" s="49"/>
      <c r="AG341" s="50"/>
      <c r="AH341" s="51"/>
      <c r="AI341" s="51"/>
      <c r="AJ341" s="51"/>
      <c r="AK341" s="52"/>
      <c r="AL341" s="52"/>
      <c r="AM341" s="52"/>
      <c r="AN341" s="53"/>
      <c r="AO341" s="54"/>
      <c r="AP341" s="54"/>
      <c r="AQ341" s="55">
        <v>2</v>
      </c>
      <c r="AR341" s="55"/>
      <c r="AS341" s="55"/>
      <c r="AT341" s="55"/>
      <c r="AU341" s="56"/>
      <c r="AV341" s="56"/>
      <c r="AW341" s="57"/>
      <c r="AX341" s="57"/>
      <c r="AY341" s="57"/>
      <c r="AZ341" s="57"/>
      <c r="BA341" s="58"/>
      <c r="BB341" s="58"/>
      <c r="BC341" s="58"/>
      <c r="BD341" s="59"/>
      <c r="BE341" s="59"/>
      <c r="BF341" s="59"/>
      <c r="BG341" s="59"/>
      <c r="BH341" s="59"/>
      <c r="BI341" s="59"/>
      <c r="BJ341" s="36">
        <v>2</v>
      </c>
      <c r="BK341" s="298">
        <v>4</v>
      </c>
      <c r="BL341" s="33"/>
      <c r="BM341" s="60"/>
      <c r="BN341" s="60"/>
      <c r="BO341" s="60"/>
      <c r="BP341" s="60"/>
      <c r="BQ341" s="60"/>
      <c r="BR341" s="61"/>
      <c r="BS341" s="61"/>
      <c r="BT341" s="61"/>
      <c r="BU341" s="61"/>
      <c r="BV341" s="61"/>
      <c r="BW341" s="61"/>
      <c r="BX341" s="60"/>
      <c r="CB341" s="62"/>
      <c r="CC341" s="62"/>
      <c r="CD341" s="63"/>
      <c r="CF341" s="63"/>
      <c r="CH341" s="63"/>
      <c r="CJ341" s="63"/>
      <c r="CL341" s="63"/>
      <c r="CQ341" s="33"/>
    </row>
    <row r="342" spans="3:95" x14ac:dyDescent="0.25">
      <c r="C342" s="1" t="s">
        <v>452</v>
      </c>
      <c r="D342" s="35">
        <v>42937.654976851853</v>
      </c>
      <c r="E342" s="1">
        <v>178</v>
      </c>
      <c r="F342" s="36" t="s">
        <v>450</v>
      </c>
      <c r="G342">
        <v>80.09384</v>
      </c>
      <c r="H342">
        <v>29.933520000000001</v>
      </c>
      <c r="I342">
        <v>308.60000000000002</v>
      </c>
      <c r="J342" s="37">
        <v>-1.436463</v>
      </c>
      <c r="K342" s="182">
        <v>319.99794400000002</v>
      </c>
      <c r="L342" s="183">
        <v>1.8386E-2</v>
      </c>
      <c r="M342" s="61">
        <v>34.670149000000002</v>
      </c>
      <c r="N342" s="181">
        <v>0.25</v>
      </c>
      <c r="O342" s="36">
        <v>1</v>
      </c>
      <c r="P342" s="36">
        <v>1</v>
      </c>
      <c r="Q342" s="353">
        <f t="shared" si="12"/>
        <v>6</v>
      </c>
      <c r="R342" s="63">
        <f t="shared" si="13"/>
        <v>129.6</v>
      </c>
      <c r="S342" s="42">
        <v>1</v>
      </c>
      <c r="T342" s="43"/>
      <c r="U342" s="43"/>
      <c r="V342" s="43"/>
      <c r="W342" s="43"/>
      <c r="X342" s="43"/>
      <c r="Y342" s="43"/>
      <c r="Z342" s="44">
        <v>1</v>
      </c>
      <c r="AA342" s="44"/>
      <c r="AB342" s="45"/>
      <c r="AC342" s="46"/>
      <c r="AD342" s="47"/>
      <c r="AE342" s="48"/>
      <c r="AF342" s="49"/>
      <c r="AG342" s="50"/>
      <c r="AH342" s="51">
        <v>8</v>
      </c>
      <c r="AI342" s="51"/>
      <c r="AJ342" s="51"/>
      <c r="AK342" s="52"/>
      <c r="AL342" s="52"/>
      <c r="AM342" s="52"/>
      <c r="AN342" s="53"/>
      <c r="AO342" s="54"/>
      <c r="AP342" s="54"/>
      <c r="AQ342" s="55">
        <v>4</v>
      </c>
      <c r="AR342" s="55"/>
      <c r="AS342" s="55"/>
      <c r="AT342" s="55">
        <v>1</v>
      </c>
      <c r="AU342" s="56"/>
      <c r="AV342" s="56"/>
      <c r="AW342" s="57"/>
      <c r="AX342" s="57"/>
      <c r="AY342" s="57"/>
      <c r="AZ342" s="57"/>
      <c r="BA342" s="58"/>
      <c r="BB342" s="58"/>
      <c r="BC342" s="58"/>
      <c r="BD342" s="59"/>
      <c r="BE342" s="59"/>
      <c r="BF342" s="59"/>
      <c r="BG342" s="59"/>
      <c r="BH342" s="59"/>
      <c r="BI342" s="59"/>
      <c r="BJ342" s="36">
        <v>3</v>
      </c>
      <c r="BK342" s="298">
        <v>5</v>
      </c>
      <c r="BL342" s="33"/>
      <c r="BM342" s="60"/>
      <c r="BN342" s="60"/>
      <c r="BO342" s="60"/>
      <c r="BP342" s="60"/>
      <c r="BQ342" s="60"/>
      <c r="BR342" s="61"/>
      <c r="BS342" s="61"/>
      <c r="BT342" s="61"/>
      <c r="BU342" s="61"/>
      <c r="BV342" s="61"/>
      <c r="BW342" s="61"/>
      <c r="BX342" s="60"/>
      <c r="CB342" s="62"/>
      <c r="CC342" s="62"/>
      <c r="CD342" s="63"/>
      <c r="CF342" s="63"/>
      <c r="CH342" s="63"/>
      <c r="CJ342" s="63"/>
      <c r="CL342" s="63"/>
      <c r="CQ342" s="33"/>
    </row>
    <row r="343" spans="3:95" x14ac:dyDescent="0.25">
      <c r="C343" s="1" t="s">
        <v>453</v>
      </c>
      <c r="D343" s="35">
        <v>42937.656770833331</v>
      </c>
      <c r="E343" s="1">
        <v>178</v>
      </c>
      <c r="F343" s="36" t="s">
        <v>450</v>
      </c>
      <c r="G343">
        <v>80.093850000000003</v>
      </c>
      <c r="H343">
        <v>29.933129999999998</v>
      </c>
      <c r="I343">
        <v>308.45</v>
      </c>
      <c r="J343" s="37">
        <v>-1.436463</v>
      </c>
      <c r="K343" s="182">
        <v>319.99794400000002</v>
      </c>
      <c r="L343" s="183">
        <v>1.8386E-2</v>
      </c>
      <c r="M343" s="61">
        <v>34.670149000000002</v>
      </c>
      <c r="N343" s="181">
        <v>0.25</v>
      </c>
      <c r="O343" s="36">
        <v>1</v>
      </c>
      <c r="P343" s="36">
        <v>1</v>
      </c>
      <c r="Q343" s="353">
        <f t="shared" si="12"/>
        <v>4</v>
      </c>
      <c r="R343" s="63">
        <f t="shared" si="13"/>
        <v>64.8</v>
      </c>
      <c r="S343" s="42"/>
      <c r="T343" s="43"/>
      <c r="U343" s="43"/>
      <c r="V343" s="43"/>
      <c r="W343" s="43"/>
      <c r="X343" s="43"/>
      <c r="Y343" s="43"/>
      <c r="Z343" s="44"/>
      <c r="AA343" s="44"/>
      <c r="AB343" s="45"/>
      <c r="AC343" s="46"/>
      <c r="AD343" s="47"/>
      <c r="AE343" s="48"/>
      <c r="AF343" s="49"/>
      <c r="AG343" s="50"/>
      <c r="AH343" s="51">
        <v>3</v>
      </c>
      <c r="AI343" s="51"/>
      <c r="AJ343" s="51">
        <v>1</v>
      </c>
      <c r="AK343" s="52"/>
      <c r="AL343" s="52"/>
      <c r="AM343" s="52"/>
      <c r="AN343" s="53"/>
      <c r="AO343" s="54"/>
      <c r="AP343" s="54"/>
      <c r="AQ343" s="55"/>
      <c r="AR343" s="55"/>
      <c r="AS343" s="55"/>
      <c r="AT343" s="55"/>
      <c r="AU343" s="56"/>
      <c r="AV343" s="56"/>
      <c r="AW343" s="57"/>
      <c r="AX343" s="57"/>
      <c r="AY343" s="57"/>
      <c r="AZ343" s="57"/>
      <c r="BA343" s="58"/>
      <c r="BB343" s="58"/>
      <c r="BC343" s="58"/>
      <c r="BD343" s="59"/>
      <c r="BE343" s="59"/>
      <c r="BF343" s="59"/>
      <c r="BG343" s="59"/>
      <c r="BH343" s="59">
        <v>2</v>
      </c>
      <c r="BI343" s="59"/>
      <c r="BJ343" s="36">
        <v>3</v>
      </c>
      <c r="BK343" s="298">
        <v>3</v>
      </c>
      <c r="BL343" s="33"/>
      <c r="BM343" s="60"/>
      <c r="BN343" s="60"/>
      <c r="BO343" s="60"/>
      <c r="BP343" s="60"/>
      <c r="BQ343" s="60"/>
      <c r="BR343" s="61"/>
      <c r="BS343" s="61"/>
      <c r="BT343" s="61"/>
      <c r="BU343" s="61"/>
      <c r="BV343" s="61"/>
      <c r="BW343" s="61"/>
      <c r="BX343" s="60"/>
      <c r="CB343" s="62"/>
      <c r="CC343" s="62"/>
      <c r="CD343" s="63"/>
      <c r="CF343" s="63"/>
      <c r="CH343" s="63"/>
      <c r="CJ343" s="63"/>
      <c r="CL343" s="63"/>
      <c r="CQ343" s="33"/>
    </row>
    <row r="344" spans="3:95" x14ac:dyDescent="0.25">
      <c r="C344" s="1" t="s">
        <v>454</v>
      </c>
      <c r="D344" s="35">
        <v>42937.658414351848</v>
      </c>
      <c r="E344" s="1">
        <v>178</v>
      </c>
      <c r="F344" s="36" t="s">
        <v>450</v>
      </c>
      <c r="G344">
        <v>80.093850000000003</v>
      </c>
      <c r="H344">
        <v>29.932839999999999</v>
      </c>
      <c r="I344">
        <v>308.7</v>
      </c>
      <c r="J344" s="37">
        <v>-1.436463</v>
      </c>
      <c r="K344" s="182">
        <v>319.99794400000002</v>
      </c>
      <c r="L344" s="183">
        <v>1.8386E-2</v>
      </c>
      <c r="M344" s="61">
        <v>34.670149000000002</v>
      </c>
      <c r="N344" s="181">
        <v>0.25</v>
      </c>
      <c r="O344" s="36">
        <v>1</v>
      </c>
      <c r="P344" s="36">
        <v>1</v>
      </c>
      <c r="Q344" s="353">
        <f t="shared" si="12"/>
        <v>4</v>
      </c>
      <c r="R344" s="63">
        <f t="shared" si="13"/>
        <v>93.600000000000009</v>
      </c>
      <c r="S344" s="42"/>
      <c r="T344" s="43"/>
      <c r="U344" s="43"/>
      <c r="V344" s="43"/>
      <c r="W344" s="43"/>
      <c r="X344" s="43"/>
      <c r="Y344" s="43"/>
      <c r="Z344" s="44"/>
      <c r="AA344" s="44"/>
      <c r="AB344" s="45"/>
      <c r="AC344" s="46"/>
      <c r="AD344" s="47"/>
      <c r="AE344" s="48"/>
      <c r="AF344" s="49"/>
      <c r="AG344" s="50"/>
      <c r="AH344" s="51">
        <v>2</v>
      </c>
      <c r="AI344" s="51"/>
      <c r="AJ344" s="51"/>
      <c r="AK344" s="52"/>
      <c r="AL344" s="52"/>
      <c r="AM344" s="52"/>
      <c r="AN344" s="53"/>
      <c r="AO344" s="54"/>
      <c r="AP344" s="54"/>
      <c r="AQ344" s="55">
        <v>3</v>
      </c>
      <c r="AR344" s="55"/>
      <c r="AS344" s="55"/>
      <c r="AT344" s="55"/>
      <c r="AU344" s="56"/>
      <c r="AV344" s="56"/>
      <c r="AW344" s="57"/>
      <c r="AX344" s="57"/>
      <c r="AY344" s="57"/>
      <c r="AZ344" s="57"/>
      <c r="BA344" s="58"/>
      <c r="BB344" s="58"/>
      <c r="BC344" s="58"/>
      <c r="BD344" s="59"/>
      <c r="BE344" s="59"/>
      <c r="BF344" s="59"/>
      <c r="BG344" s="59"/>
      <c r="BH344" s="59">
        <v>4</v>
      </c>
      <c r="BI344" s="59"/>
      <c r="BJ344" s="36">
        <v>4</v>
      </c>
      <c r="BK344" s="298">
        <v>4</v>
      </c>
      <c r="BL344" s="33"/>
      <c r="BM344" s="60"/>
      <c r="BN344" s="60"/>
      <c r="BO344" s="60"/>
      <c r="BP344" s="60"/>
      <c r="BQ344" s="60"/>
      <c r="BR344" s="61"/>
      <c r="BS344" s="61"/>
      <c r="BT344" s="61"/>
      <c r="BU344" s="61"/>
      <c r="BV344" s="61"/>
      <c r="BW344" s="61"/>
      <c r="BX344" s="60"/>
      <c r="CB344" s="62"/>
      <c r="CC344" s="62"/>
      <c r="CD344" s="63"/>
      <c r="CF344" s="63"/>
      <c r="CH344" s="63"/>
      <c r="CJ344" s="63"/>
      <c r="CL344" s="63"/>
      <c r="CQ344" s="33"/>
    </row>
    <row r="345" spans="3:95" x14ac:dyDescent="0.25">
      <c r="C345" s="1" t="s">
        <v>455</v>
      </c>
      <c r="D345" s="35">
        <v>42937.659467592595</v>
      </c>
      <c r="E345" s="1">
        <v>178</v>
      </c>
      <c r="F345" s="36" t="s">
        <v>450</v>
      </c>
      <c r="G345">
        <v>80.093860000000006</v>
      </c>
      <c r="H345">
        <v>29.93263</v>
      </c>
      <c r="I345">
        <v>308.76</v>
      </c>
      <c r="J345" s="37">
        <v>-1.436463</v>
      </c>
      <c r="K345" s="182">
        <v>319.99794400000002</v>
      </c>
      <c r="L345" s="183">
        <v>1.8386E-2</v>
      </c>
      <c r="M345" s="61">
        <v>34.670149000000002</v>
      </c>
      <c r="N345" s="181">
        <v>0.25</v>
      </c>
      <c r="O345" s="36">
        <v>1</v>
      </c>
      <c r="P345" s="36">
        <v>1</v>
      </c>
      <c r="Q345" s="353">
        <f t="shared" si="12"/>
        <v>4</v>
      </c>
      <c r="R345" s="63">
        <f t="shared" si="13"/>
        <v>79.2</v>
      </c>
      <c r="S345" s="42"/>
      <c r="T345" s="43"/>
      <c r="U345" s="43"/>
      <c r="V345" s="43"/>
      <c r="W345" s="43"/>
      <c r="X345" s="43"/>
      <c r="Y345" s="43"/>
      <c r="Z345" s="44"/>
      <c r="AA345" s="44"/>
      <c r="AB345" s="45"/>
      <c r="AC345" s="46"/>
      <c r="AD345" s="47"/>
      <c r="AE345" s="48"/>
      <c r="AF345" s="49"/>
      <c r="AG345" s="50"/>
      <c r="AH345" s="51"/>
      <c r="AI345" s="51"/>
      <c r="AJ345" s="51"/>
      <c r="AK345" s="52"/>
      <c r="AL345" s="52"/>
      <c r="AM345" s="52"/>
      <c r="AN345" s="53"/>
      <c r="AO345" s="54"/>
      <c r="AP345" s="54"/>
      <c r="AQ345" s="55">
        <v>3</v>
      </c>
      <c r="AR345" s="55"/>
      <c r="AS345" s="55"/>
      <c r="AT345" s="55">
        <v>1</v>
      </c>
      <c r="AU345" s="56"/>
      <c r="AV345" s="56"/>
      <c r="AW345" s="57"/>
      <c r="AX345" s="57"/>
      <c r="AY345" s="57"/>
      <c r="AZ345" s="57"/>
      <c r="BA345" s="58"/>
      <c r="BB345" s="58"/>
      <c r="BC345" s="58"/>
      <c r="BD345" s="59"/>
      <c r="BE345" s="59"/>
      <c r="BF345" s="59"/>
      <c r="BG345" s="59"/>
      <c r="BH345" s="59">
        <v>2</v>
      </c>
      <c r="BI345" s="59"/>
      <c r="BJ345" s="36">
        <v>5</v>
      </c>
      <c r="BK345" s="298">
        <v>3</v>
      </c>
      <c r="BL345" s="33"/>
      <c r="BM345" s="60"/>
      <c r="BN345" s="60"/>
      <c r="BO345" s="60"/>
      <c r="BP345" s="60"/>
      <c r="BQ345" s="60"/>
      <c r="BR345" s="61"/>
      <c r="BS345" s="61"/>
      <c r="BT345" s="61"/>
      <c r="BU345" s="61"/>
      <c r="BV345" s="61"/>
      <c r="BW345" s="61"/>
      <c r="BX345" s="60"/>
      <c r="CB345" s="62"/>
      <c r="CC345" s="62"/>
      <c r="CD345" s="63"/>
      <c r="CF345" s="63"/>
      <c r="CH345" s="63"/>
      <c r="CJ345" s="63"/>
      <c r="CL345" s="63"/>
      <c r="CQ345" s="33"/>
    </row>
    <row r="346" spans="3:95" x14ac:dyDescent="0.25">
      <c r="C346" s="1" t="s">
        <v>456</v>
      </c>
      <c r="D346" s="35">
        <v>42937.66065972222</v>
      </c>
      <c r="E346" s="1">
        <v>178</v>
      </c>
      <c r="F346" s="36" t="s">
        <v>450</v>
      </c>
      <c r="G346">
        <v>80.093869999999995</v>
      </c>
      <c r="H346">
        <v>29.93233</v>
      </c>
      <c r="I346">
        <v>308.64</v>
      </c>
      <c r="J346" s="37">
        <v>-1.436463</v>
      </c>
      <c r="K346" s="182">
        <v>319.99794400000002</v>
      </c>
      <c r="L346" s="183">
        <v>1.8386E-2</v>
      </c>
      <c r="M346" s="61">
        <v>34.670149000000002</v>
      </c>
      <c r="N346" s="181">
        <v>0.25</v>
      </c>
      <c r="O346" s="36">
        <v>1</v>
      </c>
      <c r="P346" s="36">
        <v>1</v>
      </c>
      <c r="Q346" s="353">
        <f t="shared" si="12"/>
        <v>4</v>
      </c>
      <c r="R346" s="63">
        <f t="shared" si="13"/>
        <v>64.8</v>
      </c>
      <c r="S346" s="42"/>
      <c r="T346" s="43"/>
      <c r="U346" s="43"/>
      <c r="V346" s="43"/>
      <c r="W346" s="43"/>
      <c r="X346" s="43"/>
      <c r="Y346" s="43"/>
      <c r="Z346" s="44"/>
      <c r="AA346" s="44"/>
      <c r="AB346" s="45"/>
      <c r="AC346" s="46"/>
      <c r="AD346" s="47"/>
      <c r="AE346" s="48"/>
      <c r="AF346" s="49"/>
      <c r="AG346" s="50"/>
      <c r="AH346" s="51"/>
      <c r="AI346" s="51"/>
      <c r="AJ346" s="51"/>
      <c r="AK346" s="52"/>
      <c r="AL346" s="52"/>
      <c r="AM346" s="52"/>
      <c r="AN346" s="53"/>
      <c r="AO346" s="54"/>
      <c r="AP346" s="54"/>
      <c r="AQ346" s="55">
        <v>2</v>
      </c>
      <c r="AR346" s="55"/>
      <c r="AS346" s="55"/>
      <c r="AT346" s="55"/>
      <c r="AU346" s="56"/>
      <c r="AV346" s="56"/>
      <c r="AW346" s="57"/>
      <c r="AX346" s="57"/>
      <c r="AY346" s="57"/>
      <c r="AZ346" s="57"/>
      <c r="BA346" s="58"/>
      <c r="BB346" s="58"/>
      <c r="BC346" s="58"/>
      <c r="BD346" s="59"/>
      <c r="BE346" s="59">
        <v>1</v>
      </c>
      <c r="BF346" s="59"/>
      <c r="BG346" s="59"/>
      <c r="BH346" s="59">
        <v>1</v>
      </c>
      <c r="BI346" s="59"/>
      <c r="BJ346" s="36">
        <v>5</v>
      </c>
      <c r="BK346" s="298">
        <v>3</v>
      </c>
      <c r="BL346" s="33"/>
      <c r="BM346" s="60"/>
      <c r="BN346" s="60"/>
      <c r="BO346" s="60"/>
      <c r="BP346" s="60"/>
      <c r="BQ346" s="60"/>
      <c r="BR346" s="61"/>
      <c r="BS346" s="61"/>
      <c r="BT346" s="61"/>
      <c r="BU346" s="61"/>
      <c r="BV346" s="61"/>
      <c r="BW346" s="61"/>
      <c r="BX346" s="60"/>
      <c r="CB346" s="62"/>
      <c r="CC346" s="62"/>
      <c r="CD346" s="63"/>
      <c r="CF346" s="63"/>
      <c r="CH346" s="63"/>
      <c r="CJ346" s="63"/>
      <c r="CL346" s="63"/>
      <c r="CQ346" s="33"/>
    </row>
    <row r="347" spans="3:95" x14ac:dyDescent="0.25">
      <c r="C347" s="1" t="s">
        <v>457</v>
      </c>
      <c r="D347" s="35">
        <v>42937.661770833336</v>
      </c>
      <c r="E347" s="1">
        <v>178</v>
      </c>
      <c r="F347" s="36" t="s">
        <v>450</v>
      </c>
      <c r="G347">
        <v>80.093869999999995</v>
      </c>
      <c r="H347">
        <v>29.932130000000001</v>
      </c>
      <c r="I347">
        <v>308.52999999999997</v>
      </c>
      <c r="J347" s="37">
        <v>-1.436463</v>
      </c>
      <c r="K347" s="182">
        <v>319.99794400000002</v>
      </c>
      <c r="L347" s="183">
        <v>1.8386E-2</v>
      </c>
      <c r="M347" s="61">
        <v>34.670149000000002</v>
      </c>
      <c r="N347" s="181">
        <v>0.25</v>
      </c>
      <c r="O347" s="36">
        <v>1</v>
      </c>
      <c r="P347" s="36">
        <v>1</v>
      </c>
      <c r="Q347" s="353">
        <f t="shared" si="12"/>
        <v>6</v>
      </c>
      <c r="R347" s="63">
        <f t="shared" si="13"/>
        <v>93.600000000000009</v>
      </c>
      <c r="S347" s="42"/>
      <c r="T347" s="43"/>
      <c r="U347" s="43"/>
      <c r="V347" s="43"/>
      <c r="W347" s="43"/>
      <c r="X347" s="43"/>
      <c r="Y347" s="43"/>
      <c r="Z347" s="44"/>
      <c r="AA347" s="44"/>
      <c r="AB347" s="45"/>
      <c r="AC347" s="46"/>
      <c r="AD347" s="47"/>
      <c r="AE347" s="48"/>
      <c r="AF347" s="49"/>
      <c r="AG347" s="50"/>
      <c r="AH347" s="51"/>
      <c r="AI347" s="51"/>
      <c r="AJ347" s="51"/>
      <c r="AK347" s="52"/>
      <c r="AL347" s="52"/>
      <c r="AM347" s="52"/>
      <c r="AN347" s="53"/>
      <c r="AO347" s="54"/>
      <c r="AP347" s="54"/>
      <c r="AQ347" s="55">
        <v>3</v>
      </c>
      <c r="AR347" s="55"/>
      <c r="AS347" s="55"/>
      <c r="AT347" s="55">
        <v>1</v>
      </c>
      <c r="AU347" s="56"/>
      <c r="AV347" s="56"/>
      <c r="AW347" s="57"/>
      <c r="AX347" s="57"/>
      <c r="AY347" s="57"/>
      <c r="AZ347" s="57"/>
      <c r="BA347" s="58"/>
      <c r="BB347" s="58"/>
      <c r="BC347" s="58"/>
      <c r="BD347" s="59">
        <v>1</v>
      </c>
      <c r="BE347" s="59">
        <v>1</v>
      </c>
      <c r="BF347" s="59"/>
      <c r="BG347" s="59"/>
      <c r="BH347" s="59">
        <v>4</v>
      </c>
      <c r="BI347" s="59"/>
      <c r="BJ347" s="36">
        <v>3</v>
      </c>
      <c r="BK347" s="298">
        <v>3</v>
      </c>
      <c r="BL347" s="33"/>
      <c r="BM347" s="60"/>
      <c r="BN347" s="60"/>
      <c r="BO347" s="60"/>
      <c r="BP347" s="60"/>
      <c r="BQ347" s="60"/>
      <c r="BR347" s="61"/>
      <c r="BS347" s="61"/>
      <c r="BT347" s="61"/>
      <c r="BU347" s="61"/>
      <c r="BV347" s="61"/>
      <c r="BW347" s="61"/>
      <c r="BX347" s="60"/>
      <c r="CB347" s="62"/>
      <c r="CC347" s="62"/>
      <c r="CD347" s="63"/>
      <c r="CF347" s="63"/>
      <c r="CH347" s="63"/>
      <c r="CJ347" s="63"/>
      <c r="CL347" s="63"/>
      <c r="CQ347" s="33"/>
    </row>
    <row r="348" spans="3:95" s="87" customFormat="1" x14ac:dyDescent="0.25">
      <c r="C348" s="84" t="s">
        <v>458</v>
      </c>
      <c r="D348" s="85">
        <v>42937.663518518515</v>
      </c>
      <c r="E348" s="84">
        <v>178</v>
      </c>
      <c r="F348" s="86" t="s">
        <v>450</v>
      </c>
      <c r="G348" s="87">
        <v>80.093869999999995</v>
      </c>
      <c r="H348" s="87">
        <v>29.931989999999999</v>
      </c>
      <c r="I348" s="87">
        <v>308.42</v>
      </c>
      <c r="J348" s="88">
        <v>-1.436463</v>
      </c>
      <c r="K348" s="89">
        <v>319.99794400000002</v>
      </c>
      <c r="L348" s="90">
        <v>1.8386E-2</v>
      </c>
      <c r="M348" s="91">
        <v>34.670149000000002</v>
      </c>
      <c r="N348" s="181">
        <v>0.25</v>
      </c>
      <c r="O348" s="86">
        <v>1</v>
      </c>
      <c r="P348" s="86">
        <v>1</v>
      </c>
      <c r="Q348" s="355">
        <f t="shared" si="12"/>
        <v>5</v>
      </c>
      <c r="R348" s="63">
        <f t="shared" si="13"/>
        <v>86.4</v>
      </c>
      <c r="S348" s="93">
        <v>1</v>
      </c>
      <c r="T348" s="94"/>
      <c r="U348" s="94"/>
      <c r="V348" s="94"/>
      <c r="W348" s="94"/>
      <c r="X348" s="94"/>
      <c r="Y348" s="94"/>
      <c r="Z348" s="95"/>
      <c r="AA348" s="95"/>
      <c r="AB348" s="95"/>
      <c r="AC348" s="96"/>
      <c r="AD348" s="96"/>
      <c r="AE348" s="97"/>
      <c r="AF348" s="97"/>
      <c r="AG348" s="98"/>
      <c r="AH348" s="99"/>
      <c r="AI348" s="99"/>
      <c r="AJ348" s="99"/>
      <c r="AK348" s="100"/>
      <c r="AL348" s="100"/>
      <c r="AM348" s="100"/>
      <c r="AN348" s="101"/>
      <c r="AO348" s="101"/>
      <c r="AP348" s="101"/>
      <c r="AQ348" s="102">
        <v>2</v>
      </c>
      <c r="AR348" s="102"/>
      <c r="AS348" s="102"/>
      <c r="AT348" s="102">
        <v>2</v>
      </c>
      <c r="AU348" s="103"/>
      <c r="AV348" s="103"/>
      <c r="AW348" s="104"/>
      <c r="AX348" s="104"/>
      <c r="AY348" s="104"/>
      <c r="AZ348" s="104">
        <v>1</v>
      </c>
      <c r="BA348" s="105"/>
      <c r="BB348" s="105"/>
      <c r="BC348" s="105"/>
      <c r="BD348" s="106"/>
      <c r="BE348" s="106"/>
      <c r="BF348" s="106"/>
      <c r="BG348" s="106"/>
      <c r="BH348" s="106"/>
      <c r="BI348" s="106"/>
      <c r="BJ348" s="86">
        <v>6</v>
      </c>
      <c r="BK348" s="312">
        <v>4</v>
      </c>
      <c r="BL348" s="92"/>
      <c r="BR348" s="91"/>
      <c r="BS348" s="91"/>
      <c r="BT348" s="91"/>
      <c r="BU348" s="91"/>
      <c r="BV348" s="91"/>
      <c r="BW348" s="91"/>
      <c r="CB348" s="107"/>
      <c r="CC348" s="107"/>
      <c r="CD348" s="108"/>
      <c r="CF348" s="108"/>
      <c r="CH348" s="108"/>
      <c r="CJ348" s="108"/>
      <c r="CL348" s="108"/>
      <c r="CQ348" s="92"/>
    </row>
    <row r="349" spans="3:95" x14ac:dyDescent="0.25">
      <c r="C349" s="1" t="s">
        <v>459</v>
      </c>
      <c r="D349" s="35">
        <v>42940.469375000001</v>
      </c>
      <c r="E349" s="1">
        <v>219</v>
      </c>
      <c r="F349" s="36" t="s">
        <v>460</v>
      </c>
      <c r="G349">
        <v>81.322519999999997</v>
      </c>
      <c r="H349">
        <v>29.24174</v>
      </c>
      <c r="I349">
        <v>307.75</v>
      </c>
      <c r="J349" s="37">
        <v>1.7636609999999999</v>
      </c>
      <c r="K349" s="178">
        <v>293.35189000000003</v>
      </c>
      <c r="L349" s="179">
        <v>2.01E-2</v>
      </c>
      <c r="M349" s="180">
        <v>34.891103999999999</v>
      </c>
      <c r="N349" s="181">
        <v>0.4</v>
      </c>
      <c r="O349" s="36">
        <v>1</v>
      </c>
      <c r="P349" s="36">
        <v>1</v>
      </c>
      <c r="Q349" s="353">
        <f t="shared" si="12"/>
        <v>7</v>
      </c>
      <c r="R349" s="63">
        <f t="shared" si="13"/>
        <v>79.2</v>
      </c>
      <c r="S349" s="42">
        <v>1</v>
      </c>
      <c r="T349" s="43"/>
      <c r="U349" s="43"/>
      <c r="V349" s="43"/>
      <c r="W349" s="43"/>
      <c r="X349" s="43"/>
      <c r="Y349" s="43"/>
      <c r="Z349" s="44"/>
      <c r="AA349" s="44">
        <v>2</v>
      </c>
      <c r="AB349" s="45"/>
      <c r="AC349" s="46"/>
      <c r="AD349" s="47"/>
      <c r="AE349" s="48"/>
      <c r="AF349" s="49"/>
      <c r="AG349" s="50"/>
      <c r="AH349" s="51">
        <v>1</v>
      </c>
      <c r="AI349" s="51"/>
      <c r="AJ349" s="51"/>
      <c r="AK349" s="52"/>
      <c r="AL349" s="52"/>
      <c r="AM349" s="52"/>
      <c r="AN349" s="53"/>
      <c r="AO349" s="54"/>
      <c r="AP349" s="54"/>
      <c r="AQ349" s="55"/>
      <c r="AR349" s="55">
        <v>1</v>
      </c>
      <c r="AS349" s="55"/>
      <c r="AT349" s="55">
        <v>4</v>
      </c>
      <c r="AU349" s="56"/>
      <c r="AV349" s="56"/>
      <c r="AW349" s="57"/>
      <c r="AX349" s="57"/>
      <c r="AY349" s="57"/>
      <c r="AZ349" s="57"/>
      <c r="BA349" s="58"/>
      <c r="BB349" s="58"/>
      <c r="BC349" s="58"/>
      <c r="BD349" s="59"/>
      <c r="BE349" s="59">
        <v>1</v>
      </c>
      <c r="BF349" s="59"/>
      <c r="BG349" s="59"/>
      <c r="BH349" s="59"/>
      <c r="BI349" s="59"/>
      <c r="BJ349" s="36">
        <v>1</v>
      </c>
      <c r="BK349" s="298">
        <v>6</v>
      </c>
      <c r="BL349" s="33"/>
      <c r="BM349" s="60"/>
      <c r="BN349" s="60"/>
      <c r="BO349" s="60"/>
      <c r="BP349" s="60"/>
      <c r="BQ349" s="60"/>
      <c r="BR349" s="61"/>
      <c r="BS349" s="61"/>
      <c r="BT349" s="61"/>
      <c r="BU349" s="61"/>
      <c r="BV349" s="61"/>
      <c r="BW349" s="61"/>
      <c r="BX349" s="60"/>
      <c r="CB349" s="62"/>
      <c r="CC349" s="62"/>
      <c r="CD349" s="63"/>
      <c r="CF349" s="63"/>
      <c r="CH349" s="63"/>
      <c r="CJ349" s="63"/>
      <c r="CL349" s="63"/>
      <c r="CQ349" s="33"/>
    </row>
    <row r="350" spans="3:95" x14ac:dyDescent="0.25">
      <c r="C350" s="1" t="s">
        <v>461</v>
      </c>
      <c r="D350" s="35">
        <v>42940.471608796295</v>
      </c>
      <c r="E350" s="1">
        <v>219</v>
      </c>
      <c r="F350" s="36" t="s">
        <v>460</v>
      </c>
      <c r="G350">
        <v>81.329319999999996</v>
      </c>
      <c r="H350">
        <v>29.167200000000001</v>
      </c>
      <c r="I350">
        <v>299.37</v>
      </c>
      <c r="J350" s="37">
        <v>1.7636609999999999</v>
      </c>
      <c r="K350" s="182">
        <v>293.35189000000003</v>
      </c>
      <c r="L350" s="183">
        <v>2.01E-2</v>
      </c>
      <c r="M350" s="61">
        <v>34.891103999999999</v>
      </c>
      <c r="N350" s="181">
        <v>0.4</v>
      </c>
      <c r="O350" s="36">
        <v>1</v>
      </c>
      <c r="P350" s="36">
        <v>1</v>
      </c>
      <c r="Q350" s="353">
        <f t="shared" si="12"/>
        <v>7</v>
      </c>
      <c r="R350" s="63">
        <f t="shared" si="13"/>
        <v>108</v>
      </c>
      <c r="S350" s="42">
        <v>1</v>
      </c>
      <c r="T350" s="43"/>
      <c r="U350" s="43"/>
      <c r="V350" s="43"/>
      <c r="W350" s="43"/>
      <c r="X350" s="43"/>
      <c r="Y350" s="43"/>
      <c r="Z350" s="44">
        <v>1</v>
      </c>
      <c r="AA350" s="44">
        <v>3</v>
      </c>
      <c r="AB350" s="45"/>
      <c r="AC350" s="46"/>
      <c r="AD350" s="47"/>
      <c r="AE350" s="48"/>
      <c r="AF350" s="49"/>
      <c r="AG350" s="50"/>
      <c r="AH350" s="51"/>
      <c r="AI350" s="51"/>
      <c r="AJ350" s="51"/>
      <c r="AK350" s="52"/>
      <c r="AL350" s="52"/>
      <c r="AM350" s="52"/>
      <c r="AN350" s="53"/>
      <c r="AO350" s="54"/>
      <c r="AP350" s="54"/>
      <c r="AQ350" s="55"/>
      <c r="AR350" s="55">
        <v>2</v>
      </c>
      <c r="AS350" s="55"/>
      <c r="AT350" s="55">
        <v>6</v>
      </c>
      <c r="AU350" s="56"/>
      <c r="AV350" s="56"/>
      <c r="AW350" s="57"/>
      <c r="AX350" s="57"/>
      <c r="AY350" s="57"/>
      <c r="AZ350" s="57"/>
      <c r="BA350" s="58"/>
      <c r="BB350" s="58"/>
      <c r="BC350" s="58">
        <v>1</v>
      </c>
      <c r="BD350" s="59"/>
      <c r="BE350" s="59">
        <v>1</v>
      </c>
      <c r="BF350" s="59"/>
      <c r="BG350" s="59"/>
      <c r="BH350" s="59"/>
      <c r="BI350" s="59"/>
      <c r="BK350" s="298">
        <v>5</v>
      </c>
      <c r="BL350" s="33"/>
      <c r="BM350" s="60"/>
      <c r="BN350" s="60"/>
      <c r="BO350" s="60"/>
      <c r="BP350" s="60"/>
      <c r="BQ350" s="60"/>
      <c r="BR350" s="61"/>
      <c r="BS350" s="61"/>
      <c r="BT350" s="61"/>
      <c r="BU350" s="61"/>
      <c r="BV350" s="61"/>
      <c r="BW350" s="61"/>
      <c r="BX350" s="60"/>
      <c r="CB350" s="62"/>
      <c r="CC350" s="62"/>
      <c r="CD350" s="63"/>
      <c r="CF350" s="63"/>
      <c r="CH350" s="63"/>
      <c r="CJ350" s="63"/>
      <c r="CL350" s="63"/>
      <c r="CQ350" s="33"/>
    </row>
    <row r="351" spans="3:95" s="64" customFormat="1" x14ac:dyDescent="0.25">
      <c r="C351" s="83" t="s">
        <v>462</v>
      </c>
      <c r="D351" s="123">
        <v>42941.472800925927</v>
      </c>
      <c r="E351" s="83">
        <v>220</v>
      </c>
      <c r="F351" s="152" t="s">
        <v>463</v>
      </c>
      <c r="G351" s="64">
        <v>81.330100000000002</v>
      </c>
      <c r="H351" s="64">
        <v>29.159300000000002</v>
      </c>
      <c r="I351" s="64">
        <v>299.37</v>
      </c>
      <c r="J351" s="124">
        <v>1.7636609999999999</v>
      </c>
      <c r="K351" s="182">
        <v>293.35189000000003</v>
      </c>
      <c r="L351" s="183">
        <v>2.01E-2</v>
      </c>
      <c r="M351" s="61">
        <v>34.891103999999999</v>
      </c>
      <c r="N351" s="181">
        <v>0.4</v>
      </c>
      <c r="O351" s="64">
        <v>1</v>
      </c>
      <c r="P351" s="64">
        <v>1</v>
      </c>
      <c r="Q351" s="354">
        <f t="shared" si="12"/>
        <v>6</v>
      </c>
      <c r="R351" s="63">
        <f t="shared" si="13"/>
        <v>79.2</v>
      </c>
      <c r="S351" s="65"/>
      <c r="T351" s="66"/>
      <c r="U351" s="66"/>
      <c r="V351" s="66"/>
      <c r="W351" s="66"/>
      <c r="X351" s="66"/>
      <c r="Y351" s="66"/>
      <c r="Z351" s="67"/>
      <c r="AA351" s="67">
        <v>2</v>
      </c>
      <c r="AB351" s="67"/>
      <c r="AC351" s="68"/>
      <c r="AD351" s="68"/>
      <c r="AE351" s="69"/>
      <c r="AF351" s="69"/>
      <c r="AG351" s="70"/>
      <c r="AH351" s="71">
        <v>1</v>
      </c>
      <c r="AI351" s="71"/>
      <c r="AJ351" s="71"/>
      <c r="AK351" s="72"/>
      <c r="AL351" s="72"/>
      <c r="AM351" s="72"/>
      <c r="AN351" s="73"/>
      <c r="AO351" s="73"/>
      <c r="AP351" s="73"/>
      <c r="AQ351" s="74"/>
      <c r="AR351" s="74">
        <v>1</v>
      </c>
      <c r="AS351" s="74"/>
      <c r="AT351" s="74">
        <v>5</v>
      </c>
      <c r="AU351" s="75"/>
      <c r="AV351" s="75"/>
      <c r="AW351" s="76"/>
      <c r="AX351" s="76"/>
      <c r="AY351" s="76"/>
      <c r="AZ351" s="76"/>
      <c r="BA351" s="77"/>
      <c r="BB351" s="77"/>
      <c r="BC351" s="77"/>
      <c r="BD351" s="78"/>
      <c r="BE351" s="78">
        <v>1</v>
      </c>
      <c r="BF351" s="78"/>
      <c r="BG351" s="78"/>
      <c r="BH351" s="78"/>
      <c r="BI351" s="78"/>
      <c r="BJ351" s="64">
        <v>1</v>
      </c>
      <c r="BK351" s="298">
        <v>5</v>
      </c>
      <c r="BL351" s="79"/>
      <c r="BR351" s="80"/>
      <c r="BS351" s="80"/>
      <c r="BT351" s="80"/>
      <c r="BU351" s="80"/>
      <c r="BV351" s="80"/>
      <c r="BW351" s="80"/>
      <c r="CB351" s="81"/>
      <c r="CC351" s="81"/>
      <c r="CD351" s="82"/>
      <c r="CF351" s="82"/>
      <c r="CH351" s="82"/>
      <c r="CJ351" s="82"/>
      <c r="CL351" s="82"/>
      <c r="CQ351" s="79"/>
    </row>
    <row r="352" spans="3:95" x14ac:dyDescent="0.25">
      <c r="C352" s="1" t="s">
        <v>464</v>
      </c>
      <c r="D352" s="35">
        <v>42940.490844907406</v>
      </c>
      <c r="E352" s="1">
        <v>220</v>
      </c>
      <c r="F352" s="36" t="s">
        <v>463</v>
      </c>
      <c r="G352">
        <v>81.317139999999995</v>
      </c>
      <c r="H352">
        <v>29.270389999999999</v>
      </c>
      <c r="I352">
        <v>313.81</v>
      </c>
      <c r="J352" s="37">
        <v>1.7636609999999999</v>
      </c>
      <c r="K352" s="182">
        <v>293.35189000000003</v>
      </c>
      <c r="L352" s="183">
        <v>2.01E-2</v>
      </c>
      <c r="M352" s="61">
        <v>34.891103999999999</v>
      </c>
      <c r="N352" s="181">
        <v>0.4</v>
      </c>
      <c r="O352" s="36">
        <v>1</v>
      </c>
      <c r="P352" s="36">
        <v>1</v>
      </c>
      <c r="Q352" s="353">
        <f t="shared" si="12"/>
        <v>5</v>
      </c>
      <c r="R352" s="63">
        <f t="shared" si="13"/>
        <v>100.8</v>
      </c>
      <c r="S352" s="42"/>
      <c r="T352" s="43"/>
      <c r="U352" s="43"/>
      <c r="V352" s="43"/>
      <c r="W352" s="43"/>
      <c r="X352" s="43"/>
      <c r="Y352" s="43"/>
      <c r="Z352" s="44">
        <v>1</v>
      </c>
      <c r="AA352" s="44"/>
      <c r="AB352" s="45"/>
      <c r="AC352" s="46"/>
      <c r="AD352" s="47"/>
      <c r="AE352" s="48"/>
      <c r="AF352" s="49"/>
      <c r="AG352" s="50"/>
      <c r="AH352" s="51">
        <v>2</v>
      </c>
      <c r="AI352" s="51"/>
      <c r="AJ352" s="51"/>
      <c r="AK352" s="52"/>
      <c r="AL352" s="52"/>
      <c r="AM352" s="52"/>
      <c r="AN352" s="53"/>
      <c r="AO352" s="54"/>
      <c r="AP352" s="54"/>
      <c r="AQ352" s="55"/>
      <c r="AR352" s="55"/>
      <c r="AS352" s="55"/>
      <c r="AT352" s="55">
        <v>9</v>
      </c>
      <c r="AU352" s="56"/>
      <c r="AV352" s="56"/>
      <c r="AW352" s="57"/>
      <c r="AX352" s="57"/>
      <c r="AY352" s="57"/>
      <c r="AZ352" s="57"/>
      <c r="BA352" s="58"/>
      <c r="BB352" s="58">
        <v>1</v>
      </c>
      <c r="BC352" s="58"/>
      <c r="BD352" s="59">
        <v>1</v>
      </c>
      <c r="BE352" s="59"/>
      <c r="BF352" s="59"/>
      <c r="BG352" s="59"/>
      <c r="BH352" s="59"/>
      <c r="BI352" s="59"/>
      <c r="BK352" s="298">
        <v>5</v>
      </c>
      <c r="BL352" s="33"/>
      <c r="BM352" s="60"/>
      <c r="BN352" s="60"/>
      <c r="BO352" s="60"/>
      <c r="BP352" s="60"/>
      <c r="BQ352" s="60"/>
      <c r="BR352" s="61"/>
      <c r="BS352" s="61"/>
      <c r="BT352" s="61"/>
      <c r="BU352" s="61"/>
      <c r="BV352" s="61"/>
      <c r="BW352" s="61"/>
      <c r="BX352" s="60"/>
      <c r="CB352" s="62"/>
      <c r="CC352" s="62"/>
      <c r="CD352" s="63"/>
      <c r="CF352" s="63"/>
      <c r="CH352" s="63"/>
      <c r="CJ352" s="63"/>
      <c r="CL352" s="63"/>
      <c r="CQ352" s="33"/>
    </row>
    <row r="353" spans="3:95" x14ac:dyDescent="0.25">
      <c r="C353" s="1" t="s">
        <v>465</v>
      </c>
      <c r="D353" s="35">
        <v>42940.492222222223</v>
      </c>
      <c r="E353" s="1">
        <v>220</v>
      </c>
      <c r="F353" s="36" t="s">
        <v>463</v>
      </c>
      <c r="G353">
        <v>81.317049999999995</v>
      </c>
      <c r="H353">
        <v>29.270320000000002</v>
      </c>
      <c r="I353">
        <v>313.86</v>
      </c>
      <c r="J353" s="37">
        <v>1.7636609999999999</v>
      </c>
      <c r="K353" s="182">
        <v>293.35189000000003</v>
      </c>
      <c r="L353" s="183">
        <v>2.01E-2</v>
      </c>
      <c r="M353" s="61">
        <v>34.891103999999999</v>
      </c>
      <c r="N353" s="181">
        <v>0.4</v>
      </c>
      <c r="O353" s="36">
        <v>18</v>
      </c>
      <c r="P353" s="36">
        <v>1</v>
      </c>
      <c r="Q353" s="353">
        <f t="shared" si="12"/>
        <v>12</v>
      </c>
      <c r="R353" s="63">
        <f t="shared" si="13"/>
        <v>237.6</v>
      </c>
      <c r="S353" s="42">
        <v>4</v>
      </c>
      <c r="T353" s="43"/>
      <c r="U353" s="43">
        <v>2</v>
      </c>
      <c r="V353" s="43"/>
      <c r="W353" s="43">
        <v>2</v>
      </c>
      <c r="X353" s="43">
        <v>1</v>
      </c>
      <c r="Y353" s="43"/>
      <c r="Z353" s="44">
        <v>8</v>
      </c>
      <c r="AA353" s="44">
        <v>3</v>
      </c>
      <c r="AB353" s="45"/>
      <c r="AC353" s="46"/>
      <c r="AD353" s="47"/>
      <c r="AE353" s="48"/>
      <c r="AF353" s="49"/>
      <c r="AG353" s="50"/>
      <c r="AH353" s="51">
        <v>1</v>
      </c>
      <c r="AI353" s="51"/>
      <c r="AJ353" s="51"/>
      <c r="AK353" s="52"/>
      <c r="AL353" s="52"/>
      <c r="AM353" s="52"/>
      <c r="AN353" s="53"/>
      <c r="AO353" s="54"/>
      <c r="AP353" s="54"/>
      <c r="AQ353" s="55"/>
      <c r="AR353" s="55">
        <v>2</v>
      </c>
      <c r="AS353" s="55"/>
      <c r="AT353" s="55">
        <v>4</v>
      </c>
      <c r="AU353" s="56">
        <v>1</v>
      </c>
      <c r="AV353" s="56"/>
      <c r="AW353" s="57"/>
      <c r="AX353" s="57"/>
      <c r="AY353" s="57"/>
      <c r="AZ353" s="57"/>
      <c r="BA353" s="58"/>
      <c r="BB353" s="58"/>
      <c r="BC353" s="58"/>
      <c r="BD353" s="59">
        <v>1</v>
      </c>
      <c r="BE353" s="59"/>
      <c r="BF353" s="59"/>
      <c r="BG353" s="59"/>
      <c r="BH353" s="59"/>
      <c r="BI353" s="59"/>
      <c r="BJ353">
        <v>4</v>
      </c>
      <c r="BK353" s="298">
        <v>7</v>
      </c>
      <c r="BL353" s="33"/>
      <c r="BM353" s="60"/>
      <c r="BN353" s="60"/>
      <c r="BO353" s="60"/>
      <c r="BP353" s="60"/>
      <c r="BQ353" s="60"/>
      <c r="BR353" s="61"/>
      <c r="BS353" s="61"/>
      <c r="BT353" s="61"/>
      <c r="BU353" s="61"/>
      <c r="BV353" s="61"/>
      <c r="BW353" s="61"/>
      <c r="BX353" s="60"/>
      <c r="CB353" s="62"/>
      <c r="CC353" s="62"/>
      <c r="CD353" s="63"/>
      <c r="CF353" s="63"/>
      <c r="CH353" s="63"/>
      <c r="CJ353" s="63"/>
      <c r="CL353" s="63"/>
      <c r="CQ353" s="33"/>
    </row>
    <row r="354" spans="3:95" x14ac:dyDescent="0.25">
      <c r="C354" s="1" t="s">
        <v>466</v>
      </c>
      <c r="D354" s="35">
        <v>42940.492465277777</v>
      </c>
      <c r="E354" s="1">
        <v>220</v>
      </c>
      <c r="F354" s="36" t="s">
        <v>463</v>
      </c>
      <c r="G354">
        <v>81.317030000000003</v>
      </c>
      <c r="H354">
        <v>29.27037</v>
      </c>
      <c r="I354">
        <v>313.79000000000002</v>
      </c>
      <c r="J354" s="37">
        <v>1.7636609999999999</v>
      </c>
      <c r="K354" s="182">
        <v>293.35189000000003</v>
      </c>
      <c r="L354" s="183">
        <v>2.01E-2</v>
      </c>
      <c r="M354" s="61">
        <v>34.891103999999999</v>
      </c>
      <c r="N354" s="181">
        <v>0.4</v>
      </c>
      <c r="O354" s="36">
        <v>1</v>
      </c>
      <c r="P354" s="36">
        <v>1</v>
      </c>
      <c r="Q354" s="353">
        <f t="shared" si="12"/>
        <v>2</v>
      </c>
      <c r="R354" s="63">
        <f t="shared" si="13"/>
        <v>36</v>
      </c>
      <c r="S354" s="42"/>
      <c r="T354" s="43"/>
      <c r="U354" s="43"/>
      <c r="V354" s="43"/>
      <c r="W354" s="43"/>
      <c r="X354" s="43"/>
      <c r="Y354" s="43"/>
      <c r="Z354" s="44"/>
      <c r="AA354" s="44"/>
      <c r="AB354" s="45"/>
      <c r="AC354" s="46"/>
      <c r="AD354" s="47"/>
      <c r="AE354" s="48"/>
      <c r="AF354" s="49"/>
      <c r="AG354" s="50"/>
      <c r="AH354" s="51">
        <v>3</v>
      </c>
      <c r="AI354" s="51"/>
      <c r="AJ354" s="51"/>
      <c r="AK354" s="52"/>
      <c r="AL354" s="52"/>
      <c r="AM354" s="52"/>
      <c r="AN354" s="53"/>
      <c r="AO354" s="54"/>
      <c r="AP354" s="54"/>
      <c r="AQ354" s="55"/>
      <c r="AR354" s="55"/>
      <c r="AS354" s="55"/>
      <c r="AT354" s="55">
        <v>2</v>
      </c>
      <c r="AU354" s="56"/>
      <c r="AV354" s="56"/>
      <c r="AW354" s="57"/>
      <c r="AX354" s="57"/>
      <c r="AY354" s="57"/>
      <c r="AZ354" s="57"/>
      <c r="BA354" s="58"/>
      <c r="BB354" s="58"/>
      <c r="BC354" s="58"/>
      <c r="BD354" s="59"/>
      <c r="BE354" s="59"/>
      <c r="BF354" s="59"/>
      <c r="BG354" s="59"/>
      <c r="BH354" s="59"/>
      <c r="BI354" s="59"/>
      <c r="BK354" s="298">
        <v>2</v>
      </c>
      <c r="BL354" s="33"/>
      <c r="BM354" s="60"/>
      <c r="BN354" s="60"/>
      <c r="BO354" s="60"/>
      <c r="BP354" s="60"/>
      <c r="BQ354" s="60"/>
      <c r="BR354" s="61"/>
      <c r="BS354" s="61"/>
      <c r="BT354" s="61"/>
      <c r="BU354" s="61"/>
      <c r="BV354" s="61"/>
      <c r="BW354" s="61"/>
      <c r="BX354" s="60"/>
      <c r="CB354" s="62"/>
      <c r="CC354" s="62"/>
      <c r="CD354" s="63"/>
      <c r="CF354" s="63"/>
      <c r="CH354" s="63"/>
      <c r="CJ354" s="63"/>
      <c r="CL354" s="63"/>
      <c r="CQ354" s="33"/>
    </row>
    <row r="355" spans="3:95" x14ac:dyDescent="0.25">
      <c r="C355" s="1" t="s">
        <v>467</v>
      </c>
      <c r="D355" s="35">
        <v>42940.493935185186</v>
      </c>
      <c r="E355" s="1">
        <v>220</v>
      </c>
      <c r="F355" s="36" t="s">
        <v>463</v>
      </c>
      <c r="G355">
        <v>81.316860000000005</v>
      </c>
      <c r="H355">
        <v>29.27065</v>
      </c>
      <c r="I355">
        <v>313.93</v>
      </c>
      <c r="J355" s="37">
        <v>1.7636609999999999</v>
      </c>
      <c r="K355" s="182">
        <v>293.35189000000003</v>
      </c>
      <c r="L355" s="183">
        <v>2.01E-2</v>
      </c>
      <c r="M355" s="61">
        <v>34.891103999999999</v>
      </c>
      <c r="N355" s="181">
        <v>0.4</v>
      </c>
      <c r="O355" s="36">
        <v>1</v>
      </c>
      <c r="P355" s="36">
        <v>1</v>
      </c>
      <c r="Q355" s="353">
        <f t="shared" si="12"/>
        <v>4</v>
      </c>
      <c r="R355" s="63">
        <f t="shared" si="13"/>
        <v>57.6</v>
      </c>
      <c r="S355" s="42">
        <v>2</v>
      </c>
      <c r="T355" s="43"/>
      <c r="U355" s="43"/>
      <c r="V355" s="43"/>
      <c r="W355" s="43"/>
      <c r="X355" s="43"/>
      <c r="Y355" s="43"/>
      <c r="Z355" s="44">
        <v>1</v>
      </c>
      <c r="AA355" s="44"/>
      <c r="AB355" s="45"/>
      <c r="AC355" s="46"/>
      <c r="AD355" s="47"/>
      <c r="AE355" s="48"/>
      <c r="AF355" s="49"/>
      <c r="AG355" s="50"/>
      <c r="AH355" s="51">
        <v>3</v>
      </c>
      <c r="AI355" s="51"/>
      <c r="AJ355" s="51"/>
      <c r="AK355" s="52"/>
      <c r="AL355" s="52"/>
      <c r="AM355" s="52"/>
      <c r="AN355" s="53"/>
      <c r="AO355" s="54"/>
      <c r="AP355" s="54"/>
      <c r="AQ355" s="55"/>
      <c r="AR355" s="55"/>
      <c r="AS355" s="55"/>
      <c r="AT355" s="55"/>
      <c r="AU355" s="56"/>
      <c r="AV355" s="56"/>
      <c r="AW355" s="57"/>
      <c r="AX355" s="57"/>
      <c r="AY355" s="57"/>
      <c r="AZ355" s="57"/>
      <c r="BA355" s="58"/>
      <c r="BB355" s="58"/>
      <c r="BC355" s="58"/>
      <c r="BD355" s="59"/>
      <c r="BE355" s="59"/>
      <c r="BF355" s="59"/>
      <c r="BG355" s="59"/>
      <c r="BH355" s="59"/>
      <c r="BI355" s="59"/>
      <c r="BJ355">
        <v>2</v>
      </c>
      <c r="BK355" s="298">
        <v>4</v>
      </c>
      <c r="BL355" s="33"/>
      <c r="BM355" s="60"/>
      <c r="BN355" s="60"/>
      <c r="BO355" s="60"/>
      <c r="BP355" s="60"/>
      <c r="BQ355" s="60"/>
      <c r="BR355" s="61"/>
      <c r="BS355" s="61"/>
      <c r="BT355" s="61"/>
      <c r="BU355" s="61"/>
      <c r="BV355" s="61"/>
      <c r="BW355" s="61"/>
      <c r="BX355" s="60"/>
      <c r="CB355" s="62"/>
      <c r="CC355" s="62"/>
      <c r="CD355" s="63"/>
      <c r="CF355" s="63"/>
      <c r="CH355" s="63"/>
      <c r="CJ355" s="63"/>
      <c r="CL355" s="63"/>
      <c r="CQ355" s="33"/>
    </row>
    <row r="356" spans="3:95" x14ac:dyDescent="0.25">
      <c r="C356" s="1" t="s">
        <v>468</v>
      </c>
      <c r="D356" s="35">
        <v>42940.494606481479</v>
      </c>
      <c r="E356" s="1">
        <v>220</v>
      </c>
      <c r="F356" s="36" t="s">
        <v>463</v>
      </c>
      <c r="G356">
        <v>81.316779999999994</v>
      </c>
      <c r="H356">
        <v>29.270849999999999</v>
      </c>
      <c r="I356">
        <v>314.20999999999998</v>
      </c>
      <c r="J356" s="37">
        <v>1.7636609999999999</v>
      </c>
      <c r="K356" s="182">
        <v>293.35189000000003</v>
      </c>
      <c r="L356" s="183">
        <v>2.01E-2</v>
      </c>
      <c r="M356" s="61">
        <v>34.891103999999999</v>
      </c>
      <c r="N356" s="181">
        <v>0.4</v>
      </c>
      <c r="O356" s="36">
        <v>1</v>
      </c>
      <c r="P356" s="36">
        <v>1</v>
      </c>
      <c r="Q356" s="353">
        <f t="shared" si="12"/>
        <v>5</v>
      </c>
      <c r="R356" s="63">
        <f t="shared" si="13"/>
        <v>93.600000000000009</v>
      </c>
      <c r="S356" s="42"/>
      <c r="T356" s="43"/>
      <c r="U356" s="43"/>
      <c r="V356" s="43"/>
      <c r="W356" s="43"/>
      <c r="X356" s="43"/>
      <c r="Y356" s="43"/>
      <c r="Z356" s="44">
        <v>6</v>
      </c>
      <c r="AA356" s="44"/>
      <c r="AB356" s="45"/>
      <c r="AC356" s="46"/>
      <c r="AD356" s="47"/>
      <c r="AE356" s="48"/>
      <c r="AF356" s="49"/>
      <c r="AG356" s="50"/>
      <c r="AH356" s="51"/>
      <c r="AI356" s="51"/>
      <c r="AJ356" s="51">
        <v>1</v>
      </c>
      <c r="AK356" s="52"/>
      <c r="AL356" s="52"/>
      <c r="AM356" s="52"/>
      <c r="AN356" s="53"/>
      <c r="AO356" s="54"/>
      <c r="AP356" s="54"/>
      <c r="AQ356" s="55"/>
      <c r="AR356" s="55"/>
      <c r="AS356" s="55"/>
      <c r="AT356" s="55">
        <v>3</v>
      </c>
      <c r="AU356" s="56"/>
      <c r="AV356" s="56"/>
      <c r="AW356" s="57"/>
      <c r="AX356" s="57"/>
      <c r="AY356" s="57"/>
      <c r="AZ356" s="57"/>
      <c r="BA356" s="58"/>
      <c r="BB356" s="58"/>
      <c r="BC356" s="58"/>
      <c r="BD356" s="59">
        <v>1</v>
      </c>
      <c r="BE356" s="59"/>
      <c r="BF356" s="59"/>
      <c r="BG356" s="59"/>
      <c r="BH356" s="59"/>
      <c r="BI356" s="59"/>
      <c r="BJ356">
        <v>2</v>
      </c>
      <c r="BK356" s="298">
        <v>5</v>
      </c>
      <c r="BL356" s="33"/>
      <c r="BM356" s="60"/>
      <c r="BN356" s="60"/>
      <c r="BO356" s="60"/>
      <c r="BP356" s="60"/>
      <c r="BQ356" s="60"/>
      <c r="BR356" s="61"/>
      <c r="BS356" s="61"/>
      <c r="BT356" s="61"/>
      <c r="BU356" s="61"/>
      <c r="BV356" s="61"/>
      <c r="BW356" s="61"/>
      <c r="BX356" s="60"/>
      <c r="CB356" s="62"/>
      <c r="CC356" s="62"/>
      <c r="CD356" s="63"/>
      <c r="CF356" s="63"/>
      <c r="CH356" s="63"/>
      <c r="CJ356" s="63"/>
      <c r="CL356" s="63"/>
      <c r="CQ356" s="33"/>
    </row>
    <row r="357" spans="3:95" x14ac:dyDescent="0.25">
      <c r="C357" s="1" t="s">
        <v>469</v>
      </c>
      <c r="D357" s="35">
        <v>42940.495243055557</v>
      </c>
      <c r="E357" s="1">
        <v>220</v>
      </c>
      <c r="F357" s="36" t="s">
        <v>463</v>
      </c>
      <c r="G357">
        <v>81.316720000000004</v>
      </c>
      <c r="H357">
        <v>29.271080000000001</v>
      </c>
      <c r="I357">
        <v>314.24</v>
      </c>
      <c r="J357" s="37">
        <v>1.7636609999999999</v>
      </c>
      <c r="K357" s="182">
        <v>293.35189000000003</v>
      </c>
      <c r="L357" s="183">
        <v>2.01E-2</v>
      </c>
      <c r="M357" s="61">
        <v>34.891103999999999</v>
      </c>
      <c r="N357" s="181">
        <v>0.4</v>
      </c>
      <c r="O357" s="36">
        <v>1</v>
      </c>
      <c r="P357" s="36">
        <v>1</v>
      </c>
      <c r="Q357" s="353">
        <f t="shared" si="12"/>
        <v>3</v>
      </c>
      <c r="R357" s="63">
        <f t="shared" si="13"/>
        <v>36</v>
      </c>
      <c r="S357" s="42"/>
      <c r="T357" s="43"/>
      <c r="U357" s="43"/>
      <c r="V357" s="43"/>
      <c r="W357" s="43"/>
      <c r="X357" s="43"/>
      <c r="Y357" s="43"/>
      <c r="Z357" s="44"/>
      <c r="AA357" s="44"/>
      <c r="AB357" s="45"/>
      <c r="AC357" s="46"/>
      <c r="AD357" s="47"/>
      <c r="AE357" s="48"/>
      <c r="AF357" s="49"/>
      <c r="AG357" s="50"/>
      <c r="AH357" s="51"/>
      <c r="AI357" s="51"/>
      <c r="AJ357" s="51"/>
      <c r="AK357" s="52"/>
      <c r="AL357" s="52"/>
      <c r="AM357" s="52"/>
      <c r="AN357" s="53"/>
      <c r="AO357" s="54"/>
      <c r="AP357" s="54"/>
      <c r="AQ357" s="55"/>
      <c r="AR357" s="55">
        <v>1</v>
      </c>
      <c r="AS357" s="55"/>
      <c r="AT357" s="55">
        <v>3</v>
      </c>
      <c r="AU357" s="56"/>
      <c r="AV357" s="56"/>
      <c r="AW357" s="57"/>
      <c r="AX357" s="57"/>
      <c r="AY357" s="57"/>
      <c r="AZ357" s="57"/>
      <c r="BA357" s="58"/>
      <c r="BB357" s="58"/>
      <c r="BC357" s="58"/>
      <c r="BD357" s="59"/>
      <c r="BE357" s="59"/>
      <c r="BF357" s="59"/>
      <c r="BG357" s="59"/>
      <c r="BH357" s="59"/>
      <c r="BI357" s="59"/>
      <c r="BJ357">
        <v>1</v>
      </c>
      <c r="BK357" s="298">
        <v>2</v>
      </c>
      <c r="BL357" s="33"/>
      <c r="BM357" s="60"/>
      <c r="BN357" s="60"/>
      <c r="BO357" s="60"/>
      <c r="BP357" s="60"/>
      <c r="BQ357" s="60"/>
      <c r="BR357" s="61"/>
      <c r="BS357" s="61"/>
      <c r="BT357" s="61"/>
      <c r="BU357" s="61"/>
      <c r="BV357" s="61"/>
      <c r="BW357" s="61"/>
      <c r="BX357" s="60"/>
      <c r="CB357" s="62"/>
      <c r="CC357" s="62"/>
      <c r="CD357" s="63"/>
      <c r="CF357" s="63"/>
      <c r="CH357" s="63"/>
      <c r="CJ357" s="63"/>
      <c r="CL357" s="63"/>
      <c r="CQ357" s="33"/>
    </row>
    <row r="358" spans="3:95" x14ac:dyDescent="0.25">
      <c r="C358" s="1" t="s">
        <v>470</v>
      </c>
      <c r="D358" s="35">
        <v>42940.495972222219</v>
      </c>
      <c r="E358" s="1">
        <v>220</v>
      </c>
      <c r="F358" s="36" t="s">
        <v>463</v>
      </c>
      <c r="G358">
        <v>81.316640000000007</v>
      </c>
      <c r="H358">
        <v>29.271280000000001</v>
      </c>
      <c r="I358">
        <v>314.19</v>
      </c>
      <c r="J358" s="37">
        <v>1.7636609999999999</v>
      </c>
      <c r="K358" s="182">
        <v>293.35189000000003</v>
      </c>
      <c r="L358" s="183">
        <v>2.01E-2</v>
      </c>
      <c r="M358" s="61">
        <v>34.891103999999999</v>
      </c>
      <c r="N358" s="181">
        <v>0.4</v>
      </c>
      <c r="O358" s="36">
        <v>1</v>
      </c>
      <c r="P358" s="36">
        <v>1</v>
      </c>
      <c r="Q358" s="353">
        <f t="shared" si="12"/>
        <v>4</v>
      </c>
      <c r="R358" s="63">
        <f t="shared" si="13"/>
        <v>50.4</v>
      </c>
      <c r="S358" s="42"/>
      <c r="T358" s="43"/>
      <c r="U358" s="43"/>
      <c r="V358" s="43"/>
      <c r="W358" s="43"/>
      <c r="X358" s="43"/>
      <c r="Y358" s="43"/>
      <c r="Z358" s="44"/>
      <c r="AA358" s="44"/>
      <c r="AB358" s="45"/>
      <c r="AC358" s="46"/>
      <c r="AD358" s="47"/>
      <c r="AE358" s="48"/>
      <c r="AF358" s="49"/>
      <c r="AG358" s="50"/>
      <c r="AH358" s="51">
        <v>2</v>
      </c>
      <c r="AI358" s="51"/>
      <c r="AJ358" s="51"/>
      <c r="AK358" s="52"/>
      <c r="AL358" s="52"/>
      <c r="AM358" s="52"/>
      <c r="AN358" s="53"/>
      <c r="AO358" s="54"/>
      <c r="AP358" s="54"/>
      <c r="AQ358" s="55"/>
      <c r="AR358" s="55">
        <v>1</v>
      </c>
      <c r="AS358" s="55"/>
      <c r="AT358" s="55">
        <v>3</v>
      </c>
      <c r="AU358" s="56"/>
      <c r="AV358" s="56"/>
      <c r="AW358" s="57"/>
      <c r="AX358" s="57"/>
      <c r="AY358" s="57"/>
      <c r="AZ358" s="57"/>
      <c r="BA358" s="58"/>
      <c r="BB358" s="58"/>
      <c r="BC358" s="58"/>
      <c r="BD358" s="59"/>
      <c r="BE358" s="59"/>
      <c r="BF358" s="59"/>
      <c r="BG358" s="59"/>
      <c r="BH358" s="59"/>
      <c r="BI358" s="59"/>
      <c r="BJ358">
        <v>1</v>
      </c>
      <c r="BK358" s="298">
        <v>3</v>
      </c>
      <c r="BL358" s="33"/>
      <c r="BM358" s="60"/>
      <c r="BN358" s="60"/>
      <c r="BO358" s="60"/>
      <c r="BP358" s="60"/>
      <c r="BQ358" s="60"/>
      <c r="BR358" s="61"/>
      <c r="BS358" s="61"/>
      <c r="BT358" s="61"/>
      <c r="BU358" s="61"/>
      <c r="BV358" s="61"/>
      <c r="BW358" s="61"/>
      <c r="BX358" s="60"/>
      <c r="CB358" s="62"/>
      <c r="CC358" s="62"/>
      <c r="CD358" s="63"/>
      <c r="CF358" s="63"/>
      <c r="CH358" s="63"/>
      <c r="CJ358" s="63"/>
      <c r="CL358" s="63"/>
      <c r="CQ358" s="33"/>
    </row>
    <row r="359" spans="3:95" x14ac:dyDescent="0.25">
      <c r="C359" s="1" t="s">
        <v>471</v>
      </c>
      <c r="D359" s="35">
        <v>42940.496840277781</v>
      </c>
      <c r="E359" s="1">
        <v>220</v>
      </c>
      <c r="F359" s="36" t="s">
        <v>463</v>
      </c>
      <c r="G359">
        <v>81.316609999999997</v>
      </c>
      <c r="H359">
        <v>29.27122</v>
      </c>
      <c r="I359">
        <v>314.17</v>
      </c>
      <c r="J359" s="37">
        <v>1.7636609999999999</v>
      </c>
      <c r="K359" s="182">
        <v>293.35189000000003</v>
      </c>
      <c r="L359" s="183">
        <v>2.01E-2</v>
      </c>
      <c r="M359" s="61">
        <v>34.891103999999999</v>
      </c>
      <c r="N359" s="181">
        <v>0.4</v>
      </c>
      <c r="O359" s="36">
        <v>1</v>
      </c>
      <c r="P359" s="36">
        <v>1</v>
      </c>
      <c r="Q359" s="353">
        <f t="shared" si="12"/>
        <v>5</v>
      </c>
      <c r="R359" s="63">
        <f t="shared" si="13"/>
        <v>93.600000000000009</v>
      </c>
      <c r="S359" s="42">
        <v>2</v>
      </c>
      <c r="T359" s="43"/>
      <c r="U359" s="43"/>
      <c r="V359" s="43"/>
      <c r="W359" s="43"/>
      <c r="X359" s="43"/>
      <c r="Y359" s="43"/>
      <c r="Z359" s="44">
        <v>4</v>
      </c>
      <c r="AA359" s="44"/>
      <c r="AB359" s="45"/>
      <c r="AC359" s="46"/>
      <c r="AD359" s="47"/>
      <c r="AE359" s="48"/>
      <c r="AF359" s="49"/>
      <c r="AG359" s="50"/>
      <c r="AH359" s="51"/>
      <c r="AI359" s="51"/>
      <c r="AJ359" s="51"/>
      <c r="AK359" s="52"/>
      <c r="AL359" s="52"/>
      <c r="AM359" s="52"/>
      <c r="AN359" s="53"/>
      <c r="AO359" s="54"/>
      <c r="AP359" s="54"/>
      <c r="AQ359" s="55"/>
      <c r="AR359" s="55"/>
      <c r="AS359" s="55"/>
      <c r="AT359" s="55">
        <v>4</v>
      </c>
      <c r="AU359" s="56"/>
      <c r="AV359" s="56"/>
      <c r="AW359" s="57"/>
      <c r="AX359" s="57"/>
      <c r="AY359" s="57"/>
      <c r="AZ359" s="57"/>
      <c r="BA359" s="58"/>
      <c r="BB359" s="58">
        <v>1</v>
      </c>
      <c r="BC359" s="58"/>
      <c r="BD359" s="59"/>
      <c r="BE359" s="59"/>
      <c r="BF359" s="59"/>
      <c r="BG359" s="59"/>
      <c r="BH359" s="59"/>
      <c r="BI359" s="59"/>
      <c r="BJ359">
        <v>2</v>
      </c>
      <c r="BK359" s="298">
        <v>5</v>
      </c>
      <c r="BL359" s="33"/>
      <c r="BM359" s="60"/>
      <c r="BN359" s="60"/>
      <c r="BO359" s="60"/>
      <c r="BP359" s="60"/>
      <c r="BQ359" s="60"/>
      <c r="BR359" s="61"/>
      <c r="BS359" s="61"/>
      <c r="BT359" s="61"/>
      <c r="BU359" s="61"/>
      <c r="BV359" s="61"/>
      <c r="BW359" s="61"/>
      <c r="BX359" s="60"/>
      <c r="CB359" s="62"/>
      <c r="CC359" s="62"/>
      <c r="CD359" s="63"/>
      <c r="CF359" s="63"/>
      <c r="CH359" s="63"/>
      <c r="CJ359" s="63"/>
      <c r="CL359" s="63"/>
      <c r="CQ359" s="33"/>
    </row>
    <row r="360" spans="3:95" x14ac:dyDescent="0.25">
      <c r="C360" s="1" t="s">
        <v>472</v>
      </c>
      <c r="D360" s="35">
        <v>42940.497372685182</v>
      </c>
      <c r="E360" s="1">
        <v>220</v>
      </c>
      <c r="F360" s="36" t="s">
        <v>463</v>
      </c>
      <c r="G360">
        <v>81.316599999999994</v>
      </c>
      <c r="H360">
        <v>29.27121</v>
      </c>
      <c r="I360">
        <v>314.2</v>
      </c>
      <c r="J360" s="37">
        <v>1.7636609999999999</v>
      </c>
      <c r="K360" s="182">
        <v>293.35189000000003</v>
      </c>
      <c r="L360" s="183">
        <v>2.01E-2</v>
      </c>
      <c r="M360" s="61">
        <v>34.891103999999999</v>
      </c>
      <c r="N360" s="181">
        <v>0.4</v>
      </c>
      <c r="O360" s="36">
        <v>1</v>
      </c>
      <c r="P360" s="36">
        <v>1</v>
      </c>
      <c r="Q360" s="353">
        <f t="shared" si="12"/>
        <v>5</v>
      </c>
      <c r="R360" s="63">
        <f t="shared" si="13"/>
        <v>36</v>
      </c>
      <c r="S360" s="42"/>
      <c r="T360" s="43"/>
      <c r="U360" s="43"/>
      <c r="V360" s="43"/>
      <c r="W360" s="43"/>
      <c r="X360" s="43"/>
      <c r="Y360" s="43"/>
      <c r="Z360" s="44">
        <v>1</v>
      </c>
      <c r="AA360" s="44"/>
      <c r="AB360" s="45"/>
      <c r="AC360" s="46"/>
      <c r="AD360" s="47"/>
      <c r="AE360" s="48"/>
      <c r="AF360" s="49"/>
      <c r="AG360" s="50"/>
      <c r="AH360" s="51">
        <v>1</v>
      </c>
      <c r="AI360" s="51"/>
      <c r="AJ360" s="51"/>
      <c r="AK360" s="52"/>
      <c r="AL360" s="52"/>
      <c r="AM360" s="52"/>
      <c r="AN360" s="53"/>
      <c r="AO360" s="54"/>
      <c r="AP360" s="54"/>
      <c r="AQ360" s="55"/>
      <c r="AR360" s="55"/>
      <c r="AS360" s="55"/>
      <c r="AT360" s="55"/>
      <c r="AU360" s="56"/>
      <c r="AV360" s="56"/>
      <c r="AW360" s="57"/>
      <c r="AX360" s="57"/>
      <c r="AY360" s="57"/>
      <c r="AZ360" s="57"/>
      <c r="BA360" s="58"/>
      <c r="BB360" s="58"/>
      <c r="BC360" s="58"/>
      <c r="BD360" s="59"/>
      <c r="BE360" s="59">
        <v>1</v>
      </c>
      <c r="BF360" s="59"/>
      <c r="BG360" s="59"/>
      <c r="BH360" s="59">
        <v>1</v>
      </c>
      <c r="BI360" s="59"/>
      <c r="BJ360">
        <v>1</v>
      </c>
      <c r="BK360" s="298">
        <v>3</v>
      </c>
      <c r="BL360" s="33"/>
      <c r="BM360" s="60"/>
      <c r="BN360" s="60"/>
      <c r="BO360" s="60"/>
      <c r="BP360" s="60"/>
      <c r="BQ360" s="60"/>
      <c r="BR360" s="61"/>
      <c r="BS360" s="61"/>
      <c r="BT360" s="61"/>
      <c r="BU360" s="61"/>
      <c r="BV360" s="61"/>
      <c r="BW360" s="61"/>
      <c r="BX360" s="60"/>
      <c r="CB360" s="62"/>
      <c r="CC360" s="62"/>
      <c r="CD360" s="63"/>
      <c r="CF360" s="63"/>
      <c r="CH360" s="63"/>
      <c r="CJ360" s="63"/>
      <c r="CL360" s="63"/>
      <c r="CQ360" s="33"/>
    </row>
    <row r="361" spans="3:95" s="64" customFormat="1" x14ac:dyDescent="0.25">
      <c r="C361" s="83" t="s">
        <v>473</v>
      </c>
      <c r="D361" s="123">
        <v>42940.497939814813</v>
      </c>
      <c r="E361" s="83">
        <v>220</v>
      </c>
      <c r="F361" s="152" t="s">
        <v>463</v>
      </c>
      <c r="G361" s="64">
        <v>81.316590000000005</v>
      </c>
      <c r="H361" s="64">
        <v>29.27121</v>
      </c>
      <c r="I361" s="64">
        <v>314.33999999999997</v>
      </c>
      <c r="J361" s="124">
        <v>1.7636609999999999</v>
      </c>
      <c r="K361" s="182">
        <v>293.35189000000003</v>
      </c>
      <c r="L361" s="183">
        <v>2.01E-2</v>
      </c>
      <c r="M361" s="61">
        <v>34.891103999999999</v>
      </c>
      <c r="N361" s="181">
        <v>0.4</v>
      </c>
      <c r="O361" s="64">
        <v>1</v>
      </c>
      <c r="P361" s="64">
        <v>1</v>
      </c>
      <c r="Q361" s="358">
        <f t="shared" si="12"/>
        <v>5</v>
      </c>
      <c r="R361" s="63">
        <f t="shared" si="13"/>
        <v>57.6</v>
      </c>
      <c r="S361" s="65">
        <v>1</v>
      </c>
      <c r="T361" s="66"/>
      <c r="U361" s="66"/>
      <c r="V361" s="66"/>
      <c r="W361" s="66"/>
      <c r="X361" s="66"/>
      <c r="Y361" s="66"/>
      <c r="Z361" s="67">
        <v>1</v>
      </c>
      <c r="AA361" s="67"/>
      <c r="AB361" s="67"/>
      <c r="AC361" s="68"/>
      <c r="AD361" s="68"/>
      <c r="AE361" s="69"/>
      <c r="AF361" s="69"/>
      <c r="AG361" s="70"/>
      <c r="AH361" s="71">
        <v>1</v>
      </c>
      <c r="AI361" s="71"/>
      <c r="AJ361" s="71"/>
      <c r="AK361" s="72"/>
      <c r="AL361" s="72"/>
      <c r="AM361" s="72"/>
      <c r="AN361" s="73"/>
      <c r="AO361" s="73"/>
      <c r="AP361" s="73"/>
      <c r="AQ361" s="74"/>
      <c r="AR361" s="74"/>
      <c r="AS361" s="74"/>
      <c r="AT361" s="74">
        <v>3</v>
      </c>
      <c r="AU361" s="75"/>
      <c r="AV361" s="75"/>
      <c r="AW361" s="76"/>
      <c r="AX361" s="76"/>
      <c r="AY361" s="76"/>
      <c r="AZ361" s="76"/>
      <c r="BA361" s="77"/>
      <c r="BB361" s="77"/>
      <c r="BC361" s="77"/>
      <c r="BD361" s="78"/>
      <c r="BE361" s="78">
        <v>2</v>
      </c>
      <c r="BF361" s="78"/>
      <c r="BG361" s="78"/>
      <c r="BH361" s="78"/>
      <c r="BI361" s="78"/>
      <c r="BK361" s="298">
        <v>5</v>
      </c>
      <c r="BL361" s="79"/>
      <c r="BR361" s="80"/>
      <c r="BS361" s="80"/>
      <c r="BT361" s="80"/>
      <c r="BU361" s="80"/>
      <c r="BV361" s="80"/>
      <c r="BW361" s="80"/>
      <c r="CB361" s="81"/>
      <c r="CC361" s="81"/>
      <c r="CD361" s="82"/>
      <c r="CF361" s="82"/>
      <c r="CH361" s="82"/>
      <c r="CJ361" s="82"/>
      <c r="CL361" s="82"/>
      <c r="CQ361" s="79"/>
    </row>
    <row r="362" spans="3:95" x14ac:dyDescent="0.25">
      <c r="C362" s="1" t="s">
        <v>474</v>
      </c>
      <c r="D362" s="35">
        <v>42940.512523148151</v>
      </c>
      <c r="E362" s="1">
        <v>221</v>
      </c>
      <c r="F362" s="36" t="s">
        <v>475</v>
      </c>
      <c r="G362">
        <v>81.310169999999999</v>
      </c>
      <c r="H362">
        <v>29.305050000000001</v>
      </c>
      <c r="I362">
        <v>317.81</v>
      </c>
      <c r="J362" s="37">
        <v>1.7636609999999999</v>
      </c>
      <c r="K362" s="182">
        <v>293.35189000000003</v>
      </c>
      <c r="L362" s="183">
        <v>2.01E-2</v>
      </c>
      <c r="M362" s="61">
        <v>34.891103999999999</v>
      </c>
      <c r="N362" s="181">
        <v>0.4</v>
      </c>
      <c r="O362" s="36">
        <v>15</v>
      </c>
      <c r="P362" s="36">
        <v>2</v>
      </c>
      <c r="Q362" s="353">
        <f t="shared" si="12"/>
        <v>8</v>
      </c>
      <c r="R362" s="63">
        <f t="shared" si="13"/>
        <v>115.2</v>
      </c>
      <c r="S362" s="42">
        <v>1</v>
      </c>
      <c r="T362" s="43"/>
      <c r="U362" s="43"/>
      <c r="V362" s="43"/>
      <c r="W362" s="43">
        <v>1</v>
      </c>
      <c r="X362" s="43"/>
      <c r="Y362" s="43"/>
      <c r="Z362" s="44">
        <v>2</v>
      </c>
      <c r="AA362" s="44"/>
      <c r="AB362" s="45"/>
      <c r="AC362" s="46"/>
      <c r="AD362" s="47"/>
      <c r="AE362" s="48"/>
      <c r="AF362" s="49"/>
      <c r="AG362" s="50"/>
      <c r="AH362" s="51">
        <v>2</v>
      </c>
      <c r="AI362" s="51"/>
      <c r="AJ362" s="51">
        <v>7</v>
      </c>
      <c r="AK362" s="52"/>
      <c r="AL362" s="52"/>
      <c r="AM362" s="52"/>
      <c r="AN362" s="53"/>
      <c r="AO362" s="54"/>
      <c r="AP362" s="54"/>
      <c r="AQ362" s="55"/>
      <c r="AR362" s="55">
        <v>1</v>
      </c>
      <c r="AS362" s="55"/>
      <c r="AT362" s="55"/>
      <c r="AU362" s="56"/>
      <c r="AV362" s="56"/>
      <c r="AW362" s="57"/>
      <c r="AX362" s="57"/>
      <c r="AY362" s="57"/>
      <c r="AZ362" s="57"/>
      <c r="BA362" s="58"/>
      <c r="BB362" s="58"/>
      <c r="BC362" s="58"/>
      <c r="BD362" s="59"/>
      <c r="BE362" s="59"/>
      <c r="BF362" s="59"/>
      <c r="BG362" s="59"/>
      <c r="BH362" s="59">
        <v>1</v>
      </c>
      <c r="BI362" s="59"/>
      <c r="BJ362" s="36">
        <v>1</v>
      </c>
      <c r="BK362" s="298">
        <v>6</v>
      </c>
      <c r="BL362" s="33"/>
      <c r="BM362" s="60"/>
      <c r="BN362" s="60"/>
      <c r="BO362" s="60"/>
      <c r="BP362" s="60"/>
      <c r="BQ362" s="60"/>
      <c r="BR362" s="61"/>
      <c r="BS362" s="61"/>
      <c r="BT362" s="61"/>
      <c r="BU362" s="61"/>
      <c r="BV362" s="61"/>
      <c r="BW362" s="61"/>
      <c r="BX362" s="60"/>
      <c r="CB362" s="62"/>
      <c r="CC362" s="62"/>
      <c r="CD362" s="63"/>
      <c r="CF362" s="63"/>
      <c r="CH362" s="63"/>
      <c r="CJ362" s="63"/>
      <c r="CL362" s="63"/>
      <c r="CQ362" s="33"/>
    </row>
    <row r="363" spans="3:95" x14ac:dyDescent="0.25">
      <c r="C363" s="1" t="s">
        <v>476</v>
      </c>
      <c r="D363" s="35">
        <v>42940.512858796297</v>
      </c>
      <c r="E363" s="1">
        <v>221</v>
      </c>
      <c r="F363" s="36" t="s">
        <v>475</v>
      </c>
      <c r="G363">
        <v>81.310119999999998</v>
      </c>
      <c r="H363">
        <v>29.305119999999999</v>
      </c>
      <c r="I363">
        <v>316.76</v>
      </c>
      <c r="J363" s="37">
        <v>1.7636609999999999</v>
      </c>
      <c r="K363" s="182">
        <v>293.35189000000003</v>
      </c>
      <c r="L363" s="183">
        <v>2.01E-2</v>
      </c>
      <c r="M363" s="61">
        <v>34.891103999999999</v>
      </c>
      <c r="N363" s="181">
        <v>0.4</v>
      </c>
      <c r="O363" s="36">
        <v>1</v>
      </c>
      <c r="P363" s="36">
        <v>1</v>
      </c>
      <c r="Q363" s="353">
        <f t="shared" ref="Q363:Q399" si="14">COUNT(S363:BJ363)</f>
        <v>5</v>
      </c>
      <c r="R363" s="63">
        <f t="shared" si="13"/>
        <v>57.6</v>
      </c>
      <c r="S363" s="42">
        <v>2</v>
      </c>
      <c r="T363" s="43"/>
      <c r="U363" s="43"/>
      <c r="V363" s="43"/>
      <c r="W363" s="43"/>
      <c r="X363" s="43"/>
      <c r="Y363" s="43"/>
      <c r="Z363" s="44"/>
      <c r="AA363" s="44"/>
      <c r="AB363" s="45"/>
      <c r="AC363" s="46"/>
      <c r="AD363" s="47"/>
      <c r="AE363" s="48"/>
      <c r="AF363" s="49"/>
      <c r="AG363" s="50"/>
      <c r="AH363" s="51">
        <v>1</v>
      </c>
      <c r="AI363" s="51"/>
      <c r="AJ363" s="51"/>
      <c r="AK363" s="52"/>
      <c r="AL363" s="52">
        <v>1</v>
      </c>
      <c r="AM363" s="52"/>
      <c r="AN363" s="53"/>
      <c r="AO363" s="54"/>
      <c r="AP363" s="54"/>
      <c r="AQ363" s="55"/>
      <c r="AR363" s="55">
        <v>3</v>
      </c>
      <c r="AS363" s="55"/>
      <c r="AT363" s="55">
        <v>1</v>
      </c>
      <c r="AU363" s="56"/>
      <c r="AV363" s="56"/>
      <c r="AW363" s="57"/>
      <c r="AX363" s="57"/>
      <c r="AY363" s="57"/>
      <c r="AZ363" s="57"/>
      <c r="BA363" s="58"/>
      <c r="BB363" s="58"/>
      <c r="BC363" s="58"/>
      <c r="BD363" s="59"/>
      <c r="BE363" s="59"/>
      <c r="BF363" s="59"/>
      <c r="BG363" s="59"/>
      <c r="BH363" s="59"/>
      <c r="BI363" s="59"/>
      <c r="BK363" s="298">
        <v>4</v>
      </c>
      <c r="BL363" s="33"/>
      <c r="BM363" s="60"/>
      <c r="BN363" s="60"/>
      <c r="BO363" s="60"/>
      <c r="BP363" s="60"/>
      <c r="BQ363" s="60"/>
      <c r="BR363" s="61"/>
      <c r="BS363" s="61"/>
      <c r="BT363" s="61"/>
      <c r="BU363" s="61"/>
      <c r="BV363" s="61"/>
      <c r="BW363" s="61"/>
      <c r="BX363" s="60"/>
      <c r="CB363" s="62"/>
      <c r="CC363" s="62"/>
      <c r="CD363" s="63"/>
      <c r="CF363" s="63"/>
      <c r="CH363" s="63"/>
      <c r="CJ363" s="63"/>
      <c r="CL363" s="63"/>
      <c r="CQ363" s="33"/>
    </row>
    <row r="364" spans="3:95" x14ac:dyDescent="0.25">
      <c r="C364" s="1" t="s">
        <v>477</v>
      </c>
      <c r="D364" s="35">
        <v>42940.513506944444</v>
      </c>
      <c r="E364" s="1">
        <v>221</v>
      </c>
      <c r="F364" s="36" t="s">
        <v>475</v>
      </c>
      <c r="G364">
        <v>81.310050000000004</v>
      </c>
      <c r="H364">
        <v>29.305160000000001</v>
      </c>
      <c r="I364">
        <v>316.75</v>
      </c>
      <c r="J364" s="37">
        <v>1.7636609999999999</v>
      </c>
      <c r="K364" s="182">
        <v>293.35189000000003</v>
      </c>
      <c r="L364" s="183">
        <v>2.01E-2</v>
      </c>
      <c r="M364" s="61">
        <v>34.891103999999999</v>
      </c>
      <c r="N364" s="181">
        <v>0.4</v>
      </c>
      <c r="O364" s="36">
        <v>1</v>
      </c>
      <c r="P364" s="36">
        <v>1</v>
      </c>
      <c r="Q364" s="353">
        <f t="shared" si="14"/>
        <v>5</v>
      </c>
      <c r="R364" s="63">
        <f t="shared" si="13"/>
        <v>72</v>
      </c>
      <c r="S364" s="42"/>
      <c r="T364" s="43"/>
      <c r="U364" s="43"/>
      <c r="V364" s="43"/>
      <c r="W364" s="43"/>
      <c r="X364" s="43"/>
      <c r="Y364" s="43"/>
      <c r="Z364" s="44">
        <v>1</v>
      </c>
      <c r="AA364" s="44">
        <v>1</v>
      </c>
      <c r="AB364" s="45"/>
      <c r="AC364" s="46"/>
      <c r="AD364" s="47"/>
      <c r="AE364" s="48"/>
      <c r="AF364" s="49"/>
      <c r="AG364" s="50"/>
      <c r="AH364" s="51">
        <v>3</v>
      </c>
      <c r="AI364" s="51"/>
      <c r="AJ364" s="51"/>
      <c r="AK364" s="52"/>
      <c r="AL364" s="52"/>
      <c r="AM364" s="52"/>
      <c r="AN364" s="53"/>
      <c r="AO364" s="54"/>
      <c r="AP364" s="54"/>
      <c r="AQ364" s="55"/>
      <c r="AR364" s="55"/>
      <c r="AS364" s="55"/>
      <c r="AT364" s="55">
        <v>4</v>
      </c>
      <c r="AU364" s="56"/>
      <c r="AV364" s="56"/>
      <c r="AW364" s="57"/>
      <c r="AX364" s="57"/>
      <c r="AY364" s="57"/>
      <c r="AZ364" s="57"/>
      <c r="BA364" s="58"/>
      <c r="BB364" s="58"/>
      <c r="BC364" s="58"/>
      <c r="BD364" s="59"/>
      <c r="BE364" s="59"/>
      <c r="BF364" s="59"/>
      <c r="BG364" s="59"/>
      <c r="BH364" s="59"/>
      <c r="BI364" s="59"/>
      <c r="BJ364">
        <v>1</v>
      </c>
      <c r="BK364" s="298">
        <v>4</v>
      </c>
      <c r="BL364" s="33"/>
      <c r="BM364" s="60"/>
      <c r="BN364" s="60"/>
      <c r="BO364" s="60"/>
      <c r="BP364" s="60"/>
      <c r="BQ364" s="60"/>
      <c r="BR364" s="61"/>
      <c r="BS364" s="61"/>
      <c r="BT364" s="61"/>
      <c r="BU364" s="61"/>
      <c r="BV364" s="61"/>
      <c r="BW364" s="61"/>
      <c r="BX364" s="60"/>
      <c r="CB364" s="62"/>
      <c r="CC364" s="62"/>
      <c r="CD364" s="63"/>
      <c r="CF364" s="63"/>
      <c r="CH364" s="63"/>
      <c r="CJ364" s="63"/>
      <c r="CL364" s="63"/>
      <c r="CQ364" s="33"/>
    </row>
    <row r="365" spans="3:95" x14ac:dyDescent="0.25">
      <c r="C365" s="1" t="s">
        <v>478</v>
      </c>
      <c r="D365" s="35">
        <v>42940.514178240737</v>
      </c>
      <c r="E365" s="1">
        <v>221</v>
      </c>
      <c r="F365" s="36" t="s">
        <v>475</v>
      </c>
      <c r="G365">
        <v>81.309960000000004</v>
      </c>
      <c r="H365">
        <v>29.305250000000001</v>
      </c>
      <c r="I365">
        <v>316.97000000000003</v>
      </c>
      <c r="J365" s="37">
        <v>1.7636609999999999</v>
      </c>
      <c r="K365" s="182">
        <v>293.35189000000003</v>
      </c>
      <c r="L365" s="183">
        <v>2.01E-2</v>
      </c>
      <c r="M365" s="61">
        <v>34.891103999999999</v>
      </c>
      <c r="N365" s="181">
        <v>0.4</v>
      </c>
      <c r="O365" s="36">
        <v>1</v>
      </c>
      <c r="P365" s="36">
        <v>1</v>
      </c>
      <c r="Q365" s="353">
        <f t="shared" si="14"/>
        <v>7</v>
      </c>
      <c r="R365" s="63">
        <f t="shared" si="13"/>
        <v>64.8</v>
      </c>
      <c r="S365" s="42"/>
      <c r="T365" s="43"/>
      <c r="U365" s="43"/>
      <c r="V365" s="43"/>
      <c r="W365" s="43"/>
      <c r="X365" s="43"/>
      <c r="Y365" s="43"/>
      <c r="Z365" s="44">
        <v>1</v>
      </c>
      <c r="AA365" s="44"/>
      <c r="AB365" s="45"/>
      <c r="AC365" s="46"/>
      <c r="AD365" s="47"/>
      <c r="AE365" s="48"/>
      <c r="AF365" s="49"/>
      <c r="AG365" s="50"/>
      <c r="AH365" s="51">
        <v>1</v>
      </c>
      <c r="AI365" s="51"/>
      <c r="AJ365" s="51">
        <v>1</v>
      </c>
      <c r="AK365" s="52"/>
      <c r="AL365" s="52"/>
      <c r="AM365" s="52"/>
      <c r="AN365" s="53"/>
      <c r="AO365" s="54"/>
      <c r="AP365" s="54"/>
      <c r="AQ365" s="55"/>
      <c r="AR365" s="55">
        <v>2</v>
      </c>
      <c r="AS365" s="55"/>
      <c r="AT365" s="55"/>
      <c r="AU365" s="56"/>
      <c r="AV365" s="56"/>
      <c r="AW365" s="57"/>
      <c r="AX365" s="57"/>
      <c r="AY365" s="57"/>
      <c r="AZ365" s="57"/>
      <c r="BA365" s="58">
        <v>1</v>
      </c>
      <c r="BB365" s="58"/>
      <c r="BC365" s="58"/>
      <c r="BD365" s="59"/>
      <c r="BE365" s="59"/>
      <c r="BF365" s="59"/>
      <c r="BG365" s="59"/>
      <c r="BH365" s="59">
        <v>1</v>
      </c>
      <c r="BI365" s="59"/>
      <c r="BJ365">
        <v>2</v>
      </c>
      <c r="BK365" s="298">
        <v>6</v>
      </c>
      <c r="BL365" s="33"/>
      <c r="BM365" s="60"/>
      <c r="BN365" s="60"/>
      <c r="BO365" s="60"/>
      <c r="BP365" s="60"/>
      <c r="BQ365" s="60"/>
      <c r="BR365" s="61"/>
      <c r="BS365" s="61"/>
      <c r="BT365" s="61"/>
      <c r="BU365" s="61"/>
      <c r="BV365" s="61"/>
      <c r="BW365" s="61"/>
      <c r="BX365" s="60"/>
      <c r="CB365" s="62"/>
      <c r="CC365" s="62"/>
      <c r="CD365" s="63"/>
      <c r="CF365" s="63"/>
      <c r="CH365" s="63"/>
      <c r="CJ365" s="63"/>
      <c r="CL365" s="63"/>
      <c r="CQ365" s="33"/>
    </row>
    <row r="366" spans="3:95" x14ac:dyDescent="0.25">
      <c r="C366" s="1" t="s">
        <v>479</v>
      </c>
      <c r="D366" s="35">
        <v>42940.514490740738</v>
      </c>
      <c r="E366" s="1">
        <v>221</v>
      </c>
      <c r="F366" s="36" t="s">
        <v>475</v>
      </c>
      <c r="G366">
        <v>81.309920000000005</v>
      </c>
      <c r="H366">
        <v>29.305299999999999</v>
      </c>
      <c r="I366">
        <v>317.12</v>
      </c>
      <c r="J366" s="37">
        <v>1.7636609999999999</v>
      </c>
      <c r="K366" s="182">
        <v>293.35189000000003</v>
      </c>
      <c r="L366" s="183">
        <v>2.01E-2</v>
      </c>
      <c r="M366" s="61">
        <v>34.891103999999999</v>
      </c>
      <c r="N366" s="181">
        <v>0.4</v>
      </c>
      <c r="O366" s="36">
        <v>1</v>
      </c>
      <c r="P366" s="36">
        <v>1</v>
      </c>
      <c r="Q366" s="353">
        <f t="shared" si="14"/>
        <v>5</v>
      </c>
      <c r="R366" s="63">
        <f t="shared" si="13"/>
        <v>86.4</v>
      </c>
      <c r="S366" s="42">
        <v>1</v>
      </c>
      <c r="T366" s="43"/>
      <c r="U366" s="43"/>
      <c r="V366" s="43"/>
      <c r="W366" s="43"/>
      <c r="X366" s="43"/>
      <c r="Y366" s="43"/>
      <c r="Z366" s="44"/>
      <c r="AA366" s="44"/>
      <c r="AB366" s="45"/>
      <c r="AC366" s="46"/>
      <c r="AD366" s="47"/>
      <c r="AE366" s="48"/>
      <c r="AF366" s="49"/>
      <c r="AG366" s="50"/>
      <c r="AH366" s="51">
        <v>5</v>
      </c>
      <c r="AI366" s="51"/>
      <c r="AJ366" s="51"/>
      <c r="AK366" s="52"/>
      <c r="AL366" s="52"/>
      <c r="AM366" s="52"/>
      <c r="AN366" s="53"/>
      <c r="AO366" s="54"/>
      <c r="AP366" s="54"/>
      <c r="AQ366" s="55"/>
      <c r="AR366" s="55"/>
      <c r="AS366" s="55"/>
      <c r="AT366" s="55">
        <v>4</v>
      </c>
      <c r="AU366" s="56"/>
      <c r="AV366" s="56"/>
      <c r="AW366" s="57"/>
      <c r="AX366" s="57"/>
      <c r="AY366" s="57">
        <v>1</v>
      </c>
      <c r="AZ366" s="57"/>
      <c r="BA366" s="58"/>
      <c r="BB366" s="58"/>
      <c r="BC366" s="58"/>
      <c r="BD366" s="59"/>
      <c r="BE366" s="59"/>
      <c r="BF366" s="59"/>
      <c r="BG366" s="59"/>
      <c r="BH366" s="59"/>
      <c r="BI366" s="59"/>
      <c r="BJ366">
        <v>1</v>
      </c>
      <c r="BK366" s="298">
        <v>5</v>
      </c>
      <c r="BL366" s="33"/>
      <c r="BM366" s="60"/>
      <c r="BN366" s="60"/>
      <c r="BO366" s="60"/>
      <c r="BP366" s="60"/>
      <c r="BQ366" s="60"/>
      <c r="BR366" s="61"/>
      <c r="BS366" s="61"/>
      <c r="BT366" s="61"/>
      <c r="BU366" s="61"/>
      <c r="BV366" s="61"/>
      <c r="BW366" s="61"/>
      <c r="BX366" s="60"/>
      <c r="CB366" s="62"/>
      <c r="CC366" s="62"/>
      <c r="CD366" s="63"/>
      <c r="CF366" s="63"/>
      <c r="CH366" s="63"/>
      <c r="CJ366" s="63"/>
      <c r="CL366" s="63"/>
      <c r="CQ366" s="33"/>
    </row>
    <row r="367" spans="3:95" x14ac:dyDescent="0.25">
      <c r="C367" s="1" t="s">
        <v>480</v>
      </c>
      <c r="D367" s="35">
        <v>42940.515208333331</v>
      </c>
      <c r="E367" s="1">
        <v>221</v>
      </c>
      <c r="F367" s="36" t="s">
        <v>475</v>
      </c>
      <c r="G367">
        <v>81.309839999999994</v>
      </c>
      <c r="H367">
        <v>29.305420000000002</v>
      </c>
      <c r="I367">
        <v>316.93</v>
      </c>
      <c r="J367" s="37">
        <v>1.7636609999999999</v>
      </c>
      <c r="K367" s="182">
        <v>293.35189000000003</v>
      </c>
      <c r="L367" s="183">
        <v>2.01E-2</v>
      </c>
      <c r="M367" s="61">
        <v>34.891103999999999</v>
      </c>
      <c r="N367" s="181">
        <v>0.4</v>
      </c>
      <c r="O367" s="36">
        <v>185</v>
      </c>
      <c r="P367" s="36">
        <v>2</v>
      </c>
      <c r="Q367" s="353">
        <f t="shared" si="14"/>
        <v>11</v>
      </c>
      <c r="R367" s="63">
        <f t="shared" si="13"/>
        <v>194.4</v>
      </c>
      <c r="S367" s="42">
        <v>1</v>
      </c>
      <c r="T367" s="43">
        <v>3</v>
      </c>
      <c r="U367" s="43">
        <v>2</v>
      </c>
      <c r="V367" s="43"/>
      <c r="W367" s="43"/>
      <c r="X367" s="43"/>
      <c r="Y367" s="43"/>
      <c r="Z367" s="44">
        <v>9</v>
      </c>
      <c r="AA367" s="44">
        <v>1</v>
      </c>
      <c r="AB367" s="45"/>
      <c r="AC367" s="46"/>
      <c r="AD367" s="47"/>
      <c r="AE367" s="48"/>
      <c r="AF367" s="49"/>
      <c r="AG367" s="50"/>
      <c r="AH367" s="51">
        <v>3</v>
      </c>
      <c r="AI367" s="51"/>
      <c r="AJ367" s="51"/>
      <c r="AK367" s="52"/>
      <c r="AL367" s="52"/>
      <c r="AM367" s="52"/>
      <c r="AN367" s="53"/>
      <c r="AO367" s="54"/>
      <c r="AP367" s="54"/>
      <c r="AQ367" s="55"/>
      <c r="AR367" s="55"/>
      <c r="AS367" s="55"/>
      <c r="AT367" s="55">
        <v>3</v>
      </c>
      <c r="AU367" s="56">
        <v>2</v>
      </c>
      <c r="AV367" s="56"/>
      <c r="AW367" s="57"/>
      <c r="AX367" s="57"/>
      <c r="AY367" s="57"/>
      <c r="AZ367" s="57"/>
      <c r="BA367" s="58">
        <v>1</v>
      </c>
      <c r="BB367" s="58"/>
      <c r="BC367" s="58"/>
      <c r="BD367" s="59">
        <v>1</v>
      </c>
      <c r="BE367" s="59"/>
      <c r="BF367" s="59"/>
      <c r="BG367" s="59"/>
      <c r="BH367" s="59"/>
      <c r="BI367" s="59"/>
      <c r="BJ367">
        <v>1</v>
      </c>
      <c r="BK367" s="298">
        <v>8</v>
      </c>
      <c r="BL367" s="33"/>
      <c r="BM367" s="60"/>
      <c r="BN367" s="60"/>
      <c r="BO367" s="60"/>
      <c r="BP367" s="60"/>
      <c r="BQ367" s="60"/>
      <c r="BR367" s="61"/>
      <c r="BS367" s="61"/>
      <c r="BT367" s="61"/>
      <c r="BU367" s="61"/>
      <c r="BV367" s="61"/>
      <c r="BW367" s="61"/>
      <c r="BX367" s="60"/>
      <c r="CB367" s="62"/>
      <c r="CC367" s="62"/>
      <c r="CD367" s="63"/>
      <c r="CF367" s="63"/>
      <c r="CH367" s="63"/>
      <c r="CJ367" s="63"/>
      <c r="CL367" s="63"/>
      <c r="CQ367" s="33"/>
    </row>
    <row r="368" spans="3:95" x14ac:dyDescent="0.25">
      <c r="C368" s="1" t="s">
        <v>481</v>
      </c>
      <c r="D368" s="35">
        <v>42940.515810185185</v>
      </c>
      <c r="E368" s="1">
        <v>221</v>
      </c>
      <c r="F368" s="36" t="s">
        <v>475</v>
      </c>
      <c r="G368">
        <v>81.309759999999997</v>
      </c>
      <c r="H368">
        <v>29.30555</v>
      </c>
      <c r="I368">
        <v>316.83999999999997</v>
      </c>
      <c r="J368" s="37">
        <v>1.7636609999999999</v>
      </c>
      <c r="K368" s="182">
        <v>293.35189000000003</v>
      </c>
      <c r="L368" s="183">
        <v>2.01E-2</v>
      </c>
      <c r="M368" s="61">
        <v>34.891103999999999</v>
      </c>
      <c r="N368" s="181">
        <v>0.4</v>
      </c>
      <c r="O368" s="36">
        <v>15</v>
      </c>
      <c r="P368" s="36">
        <v>1</v>
      </c>
      <c r="Q368" s="353">
        <f t="shared" si="14"/>
        <v>5</v>
      </c>
      <c r="R368" s="63">
        <f t="shared" si="13"/>
        <v>64.8</v>
      </c>
      <c r="S368" s="42"/>
      <c r="T368" s="43"/>
      <c r="U368" s="43"/>
      <c r="V368" s="43"/>
      <c r="W368" s="43"/>
      <c r="X368" s="43"/>
      <c r="Y368" s="43"/>
      <c r="Z368" s="44">
        <v>2</v>
      </c>
      <c r="AA368" s="44">
        <v>1</v>
      </c>
      <c r="AB368" s="45"/>
      <c r="AC368" s="46"/>
      <c r="AD368" s="47"/>
      <c r="AE368" s="48"/>
      <c r="AF368" s="49"/>
      <c r="AG368" s="50"/>
      <c r="AH368" s="51">
        <v>1</v>
      </c>
      <c r="AI368" s="51"/>
      <c r="AJ368" s="51"/>
      <c r="AK368" s="52"/>
      <c r="AL368" s="52"/>
      <c r="AM368" s="52"/>
      <c r="AN368" s="53"/>
      <c r="AO368" s="54"/>
      <c r="AP368" s="54"/>
      <c r="AQ368" s="55"/>
      <c r="AR368" s="55"/>
      <c r="AS368" s="55"/>
      <c r="AT368" s="55">
        <v>3</v>
      </c>
      <c r="AU368" s="56"/>
      <c r="AV368" s="56"/>
      <c r="AW368" s="57"/>
      <c r="AX368" s="57"/>
      <c r="AY368" s="57"/>
      <c r="AZ368" s="57"/>
      <c r="BA368" s="58"/>
      <c r="BB368" s="58"/>
      <c r="BC368" s="58"/>
      <c r="BD368" s="59"/>
      <c r="BE368" s="59"/>
      <c r="BF368" s="59"/>
      <c r="BG368" s="59"/>
      <c r="BH368" s="59"/>
      <c r="BI368" s="59"/>
      <c r="BJ368">
        <v>2</v>
      </c>
      <c r="BK368" s="298">
        <v>4</v>
      </c>
      <c r="BL368" s="33"/>
      <c r="BM368" s="60"/>
      <c r="BN368" s="60"/>
      <c r="BO368" s="60"/>
      <c r="BP368" s="60"/>
      <c r="BQ368" s="60"/>
      <c r="BR368" s="61"/>
      <c r="BS368" s="61"/>
      <c r="BT368" s="61"/>
      <c r="BU368" s="61"/>
      <c r="BV368" s="61"/>
      <c r="BW368" s="61"/>
      <c r="BX368" s="60"/>
      <c r="CB368" s="62"/>
      <c r="CC368" s="62"/>
      <c r="CD368" s="63"/>
      <c r="CF368" s="63"/>
      <c r="CH368" s="63"/>
      <c r="CJ368" s="63"/>
      <c r="CL368" s="63"/>
      <c r="CQ368" s="33"/>
    </row>
    <row r="369" spans="3:95" x14ac:dyDescent="0.25">
      <c r="C369" s="1" t="s">
        <v>482</v>
      </c>
      <c r="D369" s="35">
        <v>42940.516122685185</v>
      </c>
      <c r="E369" s="1">
        <v>221</v>
      </c>
      <c r="F369" s="36" t="s">
        <v>475</v>
      </c>
      <c r="G369">
        <v>81.309730000000002</v>
      </c>
      <c r="H369">
        <v>29.305589999999999</v>
      </c>
      <c r="I369">
        <v>316.92</v>
      </c>
      <c r="J369" s="37">
        <v>1.7636609999999999</v>
      </c>
      <c r="K369" s="182">
        <v>293.35189000000003</v>
      </c>
      <c r="L369" s="183">
        <v>2.01E-2</v>
      </c>
      <c r="M369" s="61">
        <v>34.891103999999999</v>
      </c>
      <c r="N369" s="181">
        <v>0.4</v>
      </c>
      <c r="O369" s="36">
        <v>1</v>
      </c>
      <c r="P369" s="36">
        <v>1</v>
      </c>
      <c r="Q369" s="353">
        <f t="shared" si="14"/>
        <v>4</v>
      </c>
      <c r="R369" s="63">
        <f t="shared" si="13"/>
        <v>64.8</v>
      </c>
      <c r="S369" s="42"/>
      <c r="T369" s="43"/>
      <c r="U369" s="43"/>
      <c r="V369" s="43"/>
      <c r="W369" s="43"/>
      <c r="X369" s="43"/>
      <c r="Y369" s="43"/>
      <c r="Z369" s="44">
        <v>1</v>
      </c>
      <c r="AA369" s="44"/>
      <c r="AB369" s="45"/>
      <c r="AC369" s="46"/>
      <c r="AD369" s="47"/>
      <c r="AE369" s="48"/>
      <c r="AF369" s="49"/>
      <c r="AG369" s="50"/>
      <c r="AH369" s="51"/>
      <c r="AI369" s="51"/>
      <c r="AJ369" s="51">
        <v>3</v>
      </c>
      <c r="AK369" s="52"/>
      <c r="AL369" s="52"/>
      <c r="AM369" s="52"/>
      <c r="AN369" s="53"/>
      <c r="AO369" s="54"/>
      <c r="AP369" s="54"/>
      <c r="AQ369" s="55"/>
      <c r="AR369" s="55"/>
      <c r="AS369" s="55"/>
      <c r="AT369" s="55">
        <v>4</v>
      </c>
      <c r="AU369" s="56"/>
      <c r="AV369" s="56"/>
      <c r="AW369" s="57"/>
      <c r="AX369" s="57"/>
      <c r="AY369" s="57"/>
      <c r="AZ369" s="57"/>
      <c r="BA369" s="58"/>
      <c r="BB369" s="58"/>
      <c r="BC369" s="58"/>
      <c r="BD369" s="59"/>
      <c r="BE369" s="59"/>
      <c r="BF369" s="59"/>
      <c r="BG369" s="59"/>
      <c r="BH369" s="59"/>
      <c r="BI369" s="59"/>
      <c r="BJ369">
        <v>1</v>
      </c>
      <c r="BK369" s="298">
        <v>4</v>
      </c>
      <c r="BL369" s="33"/>
      <c r="BM369" s="60"/>
      <c r="BN369" s="60"/>
      <c r="BO369" s="60"/>
      <c r="BP369" s="60"/>
      <c r="BQ369" s="60"/>
      <c r="BR369" s="61"/>
      <c r="BS369" s="61"/>
      <c r="BT369" s="61"/>
      <c r="BU369" s="61"/>
      <c r="BV369" s="61"/>
      <c r="BW369" s="61"/>
      <c r="BX369" s="60"/>
      <c r="CB369" s="62"/>
      <c r="CC369" s="62"/>
      <c r="CD369" s="63"/>
      <c r="CF369" s="63"/>
      <c r="CH369" s="63"/>
      <c r="CJ369" s="63"/>
      <c r="CL369" s="63"/>
      <c r="CQ369" s="33"/>
    </row>
    <row r="370" spans="3:95" x14ac:dyDescent="0.25">
      <c r="C370" s="1" t="s">
        <v>483</v>
      </c>
      <c r="D370" s="35">
        <v>42940.516724537039</v>
      </c>
      <c r="E370" s="1">
        <v>221</v>
      </c>
      <c r="F370" s="36" t="s">
        <v>475</v>
      </c>
      <c r="G370">
        <v>81.309659999999994</v>
      </c>
      <c r="H370">
        <v>29.305669999999999</v>
      </c>
      <c r="I370">
        <v>317.10000000000002</v>
      </c>
      <c r="J370" s="37">
        <v>1.7636609999999999</v>
      </c>
      <c r="K370" s="182">
        <v>293.35189000000003</v>
      </c>
      <c r="L370" s="183">
        <v>2.01E-2</v>
      </c>
      <c r="M370" s="61">
        <v>34.891103999999999</v>
      </c>
      <c r="N370" s="181">
        <v>0.4</v>
      </c>
      <c r="O370" s="36">
        <v>1</v>
      </c>
      <c r="P370" s="36">
        <v>1</v>
      </c>
      <c r="Q370" s="353">
        <f t="shared" si="14"/>
        <v>4</v>
      </c>
      <c r="R370" s="63">
        <f t="shared" si="13"/>
        <v>28.8</v>
      </c>
      <c r="S370" s="42"/>
      <c r="T370" s="43"/>
      <c r="U370" s="43"/>
      <c r="V370" s="43"/>
      <c r="W370" s="43"/>
      <c r="X370" s="43"/>
      <c r="Y370" s="43"/>
      <c r="Z370" s="44"/>
      <c r="AA370" s="44"/>
      <c r="AB370" s="45"/>
      <c r="AC370" s="46"/>
      <c r="AD370" s="47"/>
      <c r="AE370" s="48"/>
      <c r="AF370" s="49"/>
      <c r="AG370" s="50"/>
      <c r="AH370" s="51">
        <v>1</v>
      </c>
      <c r="AI370" s="51"/>
      <c r="AJ370" s="51"/>
      <c r="AK370" s="52"/>
      <c r="AL370" s="52"/>
      <c r="AM370" s="52"/>
      <c r="AN370" s="53"/>
      <c r="AO370" s="54"/>
      <c r="AP370" s="54"/>
      <c r="AQ370" s="55"/>
      <c r="AR370" s="55"/>
      <c r="AS370" s="55"/>
      <c r="AT370" s="55">
        <v>1</v>
      </c>
      <c r="AU370" s="56"/>
      <c r="AV370" s="56"/>
      <c r="AW370" s="57"/>
      <c r="AX370" s="57"/>
      <c r="AY370" s="57"/>
      <c r="AZ370" s="57"/>
      <c r="BA370" s="58"/>
      <c r="BB370" s="58"/>
      <c r="BC370" s="58"/>
      <c r="BD370" s="59"/>
      <c r="BE370" s="59"/>
      <c r="BF370" s="59"/>
      <c r="BG370" s="59"/>
      <c r="BH370" s="59">
        <v>1</v>
      </c>
      <c r="BI370" s="59"/>
      <c r="BJ370">
        <v>1</v>
      </c>
      <c r="BK370" s="298">
        <v>4</v>
      </c>
      <c r="BL370" s="33"/>
      <c r="BM370" s="60"/>
      <c r="BN370" s="60"/>
      <c r="BO370" s="60"/>
      <c r="BP370" s="60"/>
      <c r="BQ370" s="60"/>
      <c r="BR370" s="61"/>
      <c r="BS370" s="61"/>
      <c r="BT370" s="61"/>
      <c r="BU370" s="61"/>
      <c r="BV370" s="61"/>
      <c r="BW370" s="61"/>
      <c r="BX370" s="60"/>
      <c r="CB370" s="62"/>
      <c r="CC370" s="62"/>
      <c r="CD370" s="63"/>
      <c r="CF370" s="63"/>
      <c r="CH370" s="63"/>
      <c r="CJ370" s="63"/>
      <c r="CL370" s="63"/>
      <c r="CQ370" s="33"/>
    </row>
    <row r="371" spans="3:95" x14ac:dyDescent="0.25">
      <c r="C371" s="1" t="s">
        <v>484</v>
      </c>
      <c r="D371" s="35">
        <v>42940.517152777778</v>
      </c>
      <c r="E371" s="1">
        <v>221</v>
      </c>
      <c r="F371" s="36" t="s">
        <v>475</v>
      </c>
      <c r="G371">
        <v>81.309619999999995</v>
      </c>
      <c r="H371">
        <v>29.305730000000001</v>
      </c>
      <c r="I371">
        <v>318.43</v>
      </c>
      <c r="J371" s="37">
        <v>1.7636609999999999</v>
      </c>
      <c r="K371" s="182">
        <v>293.35189000000003</v>
      </c>
      <c r="L371" s="183">
        <v>2.01E-2</v>
      </c>
      <c r="M371" s="61">
        <v>34.891103999999999</v>
      </c>
      <c r="N371" s="181">
        <v>0.4</v>
      </c>
      <c r="O371" s="36">
        <v>1</v>
      </c>
      <c r="P371" s="36">
        <v>1</v>
      </c>
      <c r="Q371" s="353">
        <f t="shared" si="14"/>
        <v>4</v>
      </c>
      <c r="R371" s="63">
        <f t="shared" si="13"/>
        <v>180</v>
      </c>
      <c r="S371" s="42">
        <v>1</v>
      </c>
      <c r="T371" s="43"/>
      <c r="U371" s="43"/>
      <c r="V371" s="43"/>
      <c r="W371" s="43"/>
      <c r="X371" s="43"/>
      <c r="Y371" s="43"/>
      <c r="Z371" s="44"/>
      <c r="AA371" s="44"/>
      <c r="AB371" s="45"/>
      <c r="AC371" s="46"/>
      <c r="AD371" s="47"/>
      <c r="AE371" s="48"/>
      <c r="AF371" s="49"/>
      <c r="AG371" s="50"/>
      <c r="AH371" s="51"/>
      <c r="AI371" s="51"/>
      <c r="AJ371" s="51">
        <v>22</v>
      </c>
      <c r="AK371" s="52"/>
      <c r="AL371" s="52"/>
      <c r="AM371" s="52"/>
      <c r="AN371" s="53"/>
      <c r="AO371" s="54"/>
      <c r="AP371" s="54"/>
      <c r="AQ371" s="55"/>
      <c r="AR371" s="55">
        <v>1</v>
      </c>
      <c r="AS371" s="55"/>
      <c r="AT371" s="55"/>
      <c r="AU371" s="56"/>
      <c r="AV371" s="56"/>
      <c r="AW371" s="57"/>
      <c r="AX371" s="57"/>
      <c r="AY371" s="57"/>
      <c r="AZ371" s="57"/>
      <c r="BA371" s="58"/>
      <c r="BB371" s="58"/>
      <c r="BC371" s="58"/>
      <c r="BD371" s="59">
        <v>1</v>
      </c>
      <c r="BE371" s="59"/>
      <c r="BF371" s="59"/>
      <c r="BG371" s="59"/>
      <c r="BH371" s="59"/>
      <c r="BI371" s="59"/>
      <c r="BK371" s="298">
        <v>4</v>
      </c>
      <c r="BL371" s="33"/>
      <c r="BM371" s="60"/>
      <c r="BN371" s="60"/>
      <c r="BO371" s="60"/>
      <c r="BP371" s="60"/>
      <c r="BQ371" s="60"/>
      <c r="BR371" s="61"/>
      <c r="BS371" s="61"/>
      <c r="BT371" s="61"/>
      <c r="BU371" s="61"/>
      <c r="BV371" s="61"/>
      <c r="BW371" s="61"/>
      <c r="BX371" s="60"/>
      <c r="CB371" s="62"/>
      <c r="CC371" s="62"/>
      <c r="CD371" s="63"/>
      <c r="CF371" s="63"/>
      <c r="CH371" s="63"/>
      <c r="CJ371" s="63"/>
      <c r="CL371" s="63"/>
      <c r="CQ371" s="33"/>
    </row>
    <row r="372" spans="3:95" x14ac:dyDescent="0.25">
      <c r="C372" s="1" t="s">
        <v>485</v>
      </c>
      <c r="D372" s="35">
        <v>42940.517939814818</v>
      </c>
      <c r="E372" s="1">
        <v>221</v>
      </c>
      <c r="F372" s="36" t="s">
        <v>475</v>
      </c>
      <c r="G372">
        <v>81.309520000000006</v>
      </c>
      <c r="H372">
        <v>29.30584</v>
      </c>
      <c r="I372">
        <v>317.95999999999998</v>
      </c>
      <c r="J372" s="37">
        <v>1.7636609999999999</v>
      </c>
      <c r="K372" s="182">
        <v>293.35189000000003</v>
      </c>
      <c r="L372" s="183">
        <v>2.01E-2</v>
      </c>
      <c r="M372" s="61">
        <v>34.891103999999999</v>
      </c>
      <c r="N372" s="181">
        <v>0.4</v>
      </c>
      <c r="O372" s="36">
        <v>15</v>
      </c>
      <c r="P372" s="36">
        <v>2</v>
      </c>
      <c r="Q372" s="353">
        <f t="shared" si="14"/>
        <v>9</v>
      </c>
      <c r="R372" s="63">
        <f t="shared" si="13"/>
        <v>122.4</v>
      </c>
      <c r="S372" s="42"/>
      <c r="T372" s="43">
        <v>5</v>
      </c>
      <c r="U372" s="43"/>
      <c r="V372" s="43"/>
      <c r="W372" s="43">
        <v>1</v>
      </c>
      <c r="X372" s="43"/>
      <c r="Y372" s="43"/>
      <c r="Z372" s="44">
        <v>3</v>
      </c>
      <c r="AA372" s="44"/>
      <c r="AB372" s="45"/>
      <c r="AC372" s="46">
        <v>1</v>
      </c>
      <c r="AD372" s="47"/>
      <c r="AE372" s="48"/>
      <c r="AF372" s="49"/>
      <c r="AG372" s="50"/>
      <c r="AH372" s="51"/>
      <c r="AI372" s="51"/>
      <c r="AJ372" s="51"/>
      <c r="AK372" s="52"/>
      <c r="AL372" s="52"/>
      <c r="AM372" s="52"/>
      <c r="AN372" s="53"/>
      <c r="AO372" s="54"/>
      <c r="AP372" s="54"/>
      <c r="AQ372" s="55">
        <v>1</v>
      </c>
      <c r="AR372" s="55"/>
      <c r="AS372" s="55"/>
      <c r="AT372" s="55">
        <v>2</v>
      </c>
      <c r="AU372" s="56"/>
      <c r="AV372" s="56"/>
      <c r="AW372" s="57"/>
      <c r="AX372" s="57"/>
      <c r="AY372" s="57"/>
      <c r="AZ372" s="57"/>
      <c r="BA372" s="58"/>
      <c r="BB372" s="58"/>
      <c r="BC372" s="58"/>
      <c r="BD372" s="59">
        <v>1</v>
      </c>
      <c r="BE372" s="59"/>
      <c r="BF372" s="59"/>
      <c r="BG372" s="59"/>
      <c r="BH372" s="59">
        <v>1</v>
      </c>
      <c r="BI372" s="59"/>
      <c r="BJ372">
        <v>2</v>
      </c>
      <c r="BK372" s="298">
        <v>6</v>
      </c>
      <c r="BL372" s="33"/>
      <c r="BM372" s="60"/>
      <c r="BN372" s="60"/>
      <c r="BO372" s="60"/>
      <c r="BP372" s="60"/>
      <c r="BQ372" s="60"/>
      <c r="BR372" s="61"/>
      <c r="BS372" s="61"/>
      <c r="BT372" s="61"/>
      <c r="BU372" s="61"/>
      <c r="BV372" s="61"/>
      <c r="BW372" s="61"/>
      <c r="BX372" s="60"/>
      <c r="CB372" s="62"/>
      <c r="CC372" s="62"/>
      <c r="CD372" s="63"/>
      <c r="CF372" s="63"/>
      <c r="CH372" s="63"/>
      <c r="CJ372" s="63"/>
      <c r="CL372" s="63"/>
      <c r="CQ372" s="33"/>
    </row>
    <row r="373" spans="3:95" x14ac:dyDescent="0.25">
      <c r="C373" s="1" t="s">
        <v>486</v>
      </c>
      <c r="D373" s="35">
        <v>42940.518587962964</v>
      </c>
      <c r="E373" s="1">
        <v>221</v>
      </c>
      <c r="F373" s="36" t="s">
        <v>475</v>
      </c>
      <c r="G373">
        <v>81.309439999999995</v>
      </c>
      <c r="H373">
        <v>29.305959999999999</v>
      </c>
      <c r="I373">
        <v>318.20999999999998</v>
      </c>
      <c r="J373" s="37">
        <v>1.7636609999999999</v>
      </c>
      <c r="K373" s="182">
        <v>293.35189000000003</v>
      </c>
      <c r="L373" s="183">
        <v>2.01E-2</v>
      </c>
      <c r="M373" s="61">
        <v>34.891103999999999</v>
      </c>
      <c r="N373" s="181">
        <v>0.4</v>
      </c>
      <c r="O373" s="36">
        <v>1</v>
      </c>
      <c r="P373" s="36">
        <v>1</v>
      </c>
      <c r="Q373" s="353">
        <f t="shared" si="14"/>
        <v>6</v>
      </c>
      <c r="R373" s="63">
        <f t="shared" si="13"/>
        <v>57.6</v>
      </c>
      <c r="S373" s="42"/>
      <c r="T373" s="43"/>
      <c r="U373" s="43"/>
      <c r="V373" s="43"/>
      <c r="W373" s="43"/>
      <c r="X373" s="43"/>
      <c r="Y373" s="43"/>
      <c r="Z373" s="44"/>
      <c r="AA373" s="44"/>
      <c r="AB373" s="45"/>
      <c r="AC373" s="46"/>
      <c r="AD373" s="47"/>
      <c r="AE373" s="48"/>
      <c r="AF373" s="49"/>
      <c r="AG373" s="50"/>
      <c r="AH373" s="51">
        <v>1</v>
      </c>
      <c r="AI373" s="51"/>
      <c r="AJ373" s="51"/>
      <c r="AK373" s="52"/>
      <c r="AL373" s="52"/>
      <c r="AM373" s="52"/>
      <c r="AN373" s="53"/>
      <c r="AO373" s="54"/>
      <c r="AP373" s="54"/>
      <c r="AQ373" s="55"/>
      <c r="AR373" s="55"/>
      <c r="AS373" s="55"/>
      <c r="AT373" s="55">
        <v>2</v>
      </c>
      <c r="AU373" s="56"/>
      <c r="AV373" s="56"/>
      <c r="AW373" s="57"/>
      <c r="AX373" s="57"/>
      <c r="AY373" s="57"/>
      <c r="AZ373" s="57"/>
      <c r="BA373" s="58">
        <v>1</v>
      </c>
      <c r="BB373" s="58"/>
      <c r="BC373" s="58">
        <v>1</v>
      </c>
      <c r="BD373" s="59"/>
      <c r="BE373" s="59">
        <v>2</v>
      </c>
      <c r="BF373" s="59"/>
      <c r="BG373" s="59"/>
      <c r="BH373" s="59"/>
      <c r="BI373" s="59"/>
      <c r="BJ373">
        <v>1</v>
      </c>
      <c r="BK373" s="298">
        <v>5</v>
      </c>
      <c r="BL373" s="33"/>
      <c r="BM373" s="60"/>
      <c r="BN373" s="60"/>
      <c r="BO373" s="60"/>
      <c r="BP373" s="60"/>
      <c r="BQ373" s="60"/>
      <c r="BR373" s="61"/>
      <c r="BS373" s="61"/>
      <c r="BT373" s="61"/>
      <c r="BU373" s="61"/>
      <c r="BV373" s="61"/>
      <c r="BW373" s="61"/>
      <c r="BX373" s="60"/>
      <c r="CB373" s="62"/>
      <c r="CC373" s="62"/>
      <c r="CD373" s="63"/>
      <c r="CF373" s="63"/>
      <c r="CH373" s="63"/>
      <c r="CJ373" s="63"/>
      <c r="CL373" s="63"/>
      <c r="CQ373" s="33"/>
    </row>
    <row r="374" spans="3:95" x14ac:dyDescent="0.25">
      <c r="C374" s="1" t="s">
        <v>487</v>
      </c>
      <c r="D374" s="35">
        <v>42940.519074074073</v>
      </c>
      <c r="E374" s="1">
        <v>221</v>
      </c>
      <c r="F374" s="36" t="s">
        <v>475</v>
      </c>
      <c r="G374">
        <v>81.309370000000001</v>
      </c>
      <c r="H374">
        <v>29.305990000000001</v>
      </c>
      <c r="I374">
        <v>318.56</v>
      </c>
      <c r="J374" s="37">
        <v>1.7636609999999999</v>
      </c>
      <c r="K374" s="182">
        <v>293.35189000000003</v>
      </c>
      <c r="L374" s="183">
        <v>2.01E-2</v>
      </c>
      <c r="M374" s="61">
        <v>34.891103999999999</v>
      </c>
      <c r="N374" s="181">
        <v>0.4</v>
      </c>
      <c r="O374">
        <v>1</v>
      </c>
      <c r="P374">
        <v>1</v>
      </c>
      <c r="Q374" s="353">
        <f t="shared" si="14"/>
        <v>5</v>
      </c>
      <c r="R374" s="63">
        <f t="shared" si="13"/>
        <v>50.4</v>
      </c>
      <c r="S374" s="42"/>
      <c r="T374" s="43"/>
      <c r="U374" s="43"/>
      <c r="V374" s="43"/>
      <c r="W374" s="43"/>
      <c r="X374" s="43"/>
      <c r="Y374" s="43"/>
      <c r="Z374" s="44">
        <v>1</v>
      </c>
      <c r="AA374" s="44"/>
      <c r="AB374" s="45"/>
      <c r="AC374" s="46"/>
      <c r="AD374" s="47"/>
      <c r="AE374" s="48"/>
      <c r="AF374" s="49"/>
      <c r="AG374" s="50"/>
      <c r="AH374" s="51"/>
      <c r="AI374" s="51"/>
      <c r="AJ374" s="51">
        <v>1</v>
      </c>
      <c r="AK374" s="52"/>
      <c r="AL374" s="52"/>
      <c r="AM374" s="52"/>
      <c r="AN374" s="53"/>
      <c r="AO374" s="54"/>
      <c r="AP374" s="54"/>
      <c r="AQ374" s="55"/>
      <c r="AR374" s="55">
        <v>1</v>
      </c>
      <c r="AS374" s="55"/>
      <c r="AT374" s="55">
        <v>3</v>
      </c>
      <c r="AU374" s="56"/>
      <c r="AV374" s="56"/>
      <c r="AW374" s="57"/>
      <c r="AX374" s="57"/>
      <c r="AY374" s="57"/>
      <c r="AZ374" s="57"/>
      <c r="BA374" s="58"/>
      <c r="BB374" s="58"/>
      <c r="BC374" s="58"/>
      <c r="BD374" s="59"/>
      <c r="BE374" s="59"/>
      <c r="BF374" s="59"/>
      <c r="BG374" s="59"/>
      <c r="BH374" s="59">
        <v>1</v>
      </c>
      <c r="BI374" s="59"/>
      <c r="BK374" s="298">
        <v>4</v>
      </c>
      <c r="BL374" s="33"/>
      <c r="BM374" s="60"/>
      <c r="BN374" s="60"/>
      <c r="BO374" s="60"/>
      <c r="BP374" s="60"/>
      <c r="BQ374" s="60"/>
      <c r="BR374" s="61"/>
      <c r="BS374" s="61"/>
      <c r="BT374" s="61"/>
      <c r="BU374" s="61"/>
      <c r="BV374" s="61"/>
      <c r="BW374" s="61"/>
      <c r="BX374" s="60"/>
      <c r="CB374" s="62"/>
      <c r="CC374" s="62"/>
      <c r="CD374" s="63"/>
      <c r="CF374" s="63"/>
      <c r="CH374" s="63"/>
      <c r="CJ374" s="63"/>
      <c r="CL374" s="63"/>
      <c r="CQ374" s="33"/>
    </row>
    <row r="375" spans="3:95" x14ac:dyDescent="0.25">
      <c r="C375" s="1" t="s">
        <v>488</v>
      </c>
      <c r="D375" s="35">
        <v>42940.520092592589</v>
      </c>
      <c r="E375" s="1">
        <v>221</v>
      </c>
      <c r="F375" s="36" t="s">
        <v>475</v>
      </c>
      <c r="G375">
        <v>81.309250000000006</v>
      </c>
      <c r="H375">
        <v>29.306080000000001</v>
      </c>
      <c r="I375">
        <v>318.38</v>
      </c>
      <c r="J375" s="37">
        <v>1.7636609999999999</v>
      </c>
      <c r="K375" s="182">
        <v>293.35189000000003</v>
      </c>
      <c r="L375" s="183">
        <v>2.01E-2</v>
      </c>
      <c r="M375" s="61">
        <v>34.891103999999999</v>
      </c>
      <c r="N375" s="181">
        <v>0.4</v>
      </c>
      <c r="O375">
        <v>1</v>
      </c>
      <c r="P375">
        <v>1</v>
      </c>
      <c r="Q375" s="353">
        <f t="shared" si="14"/>
        <v>3</v>
      </c>
      <c r="R375" s="63">
        <f t="shared" si="13"/>
        <v>21.6</v>
      </c>
      <c r="S375" s="42"/>
      <c r="T375" s="43"/>
      <c r="U375" s="43"/>
      <c r="V375" s="43"/>
      <c r="W375" s="43"/>
      <c r="X375" s="43"/>
      <c r="Y375" s="43"/>
      <c r="Z375" s="44">
        <v>1</v>
      </c>
      <c r="AA375" s="44"/>
      <c r="AB375" s="45"/>
      <c r="AC375" s="46"/>
      <c r="AD375" s="47"/>
      <c r="AE375" s="48"/>
      <c r="AF375" s="49"/>
      <c r="AG375" s="50"/>
      <c r="AH375" s="51"/>
      <c r="AI375" s="51"/>
      <c r="AJ375" s="51"/>
      <c r="AK375" s="52"/>
      <c r="AL375" s="52"/>
      <c r="AM375" s="52"/>
      <c r="AN375" s="53"/>
      <c r="AO375" s="54"/>
      <c r="AP375" s="54">
        <v>1</v>
      </c>
      <c r="AQ375" s="55"/>
      <c r="AR375" s="55"/>
      <c r="AS375" s="55"/>
      <c r="AT375" s="55">
        <v>1</v>
      </c>
      <c r="AU375" s="56"/>
      <c r="AV375" s="56"/>
      <c r="AW375" s="57"/>
      <c r="AX375" s="57"/>
      <c r="AY375" s="57"/>
      <c r="AZ375" s="57"/>
      <c r="BA375" s="58"/>
      <c r="BB375" s="58"/>
      <c r="BC375" s="58"/>
      <c r="BD375" s="59"/>
      <c r="BE375" s="59"/>
      <c r="BF375" s="59"/>
      <c r="BG375" s="59"/>
      <c r="BH375" s="59"/>
      <c r="BI375" s="59"/>
      <c r="BK375" s="298">
        <v>3</v>
      </c>
      <c r="BL375" s="33"/>
      <c r="BM375" s="60"/>
      <c r="BN375" s="60"/>
      <c r="BO375" s="60"/>
      <c r="BP375" s="60"/>
      <c r="BQ375" s="60"/>
      <c r="BR375" s="61"/>
      <c r="BS375" s="61"/>
      <c r="BT375" s="61"/>
      <c r="BU375" s="61"/>
      <c r="BV375" s="61"/>
      <c r="BW375" s="61"/>
      <c r="BX375" s="60"/>
      <c r="CB375" s="62"/>
      <c r="CC375" s="62"/>
      <c r="CD375" s="63"/>
      <c r="CF375" s="63"/>
      <c r="CH375" s="63"/>
      <c r="CJ375" s="63"/>
      <c r="CL375" s="63"/>
      <c r="CQ375" s="33"/>
    </row>
    <row r="376" spans="3:95" x14ac:dyDescent="0.25">
      <c r="C376" s="1" t="s">
        <v>489</v>
      </c>
      <c r="D376" s="35">
        <v>42940.520671296297</v>
      </c>
      <c r="E376" s="1">
        <v>221</v>
      </c>
      <c r="F376" s="36" t="s">
        <v>475</v>
      </c>
      <c r="G376">
        <v>81.309179999999998</v>
      </c>
      <c r="H376">
        <v>29.30613</v>
      </c>
      <c r="I376">
        <v>318.05</v>
      </c>
      <c r="J376" s="37">
        <v>1.7636609999999999</v>
      </c>
      <c r="K376" s="182">
        <v>293.35189000000003</v>
      </c>
      <c r="L376" s="183">
        <v>2.01E-2</v>
      </c>
      <c r="M376" s="61">
        <v>34.891103999999999</v>
      </c>
      <c r="N376" s="181">
        <v>0.4</v>
      </c>
      <c r="O376">
        <v>1</v>
      </c>
      <c r="P376">
        <v>1</v>
      </c>
      <c r="Q376" s="353">
        <f t="shared" si="14"/>
        <v>2</v>
      </c>
      <c r="R376" s="63">
        <f t="shared" si="13"/>
        <v>28.8</v>
      </c>
      <c r="S376" s="42"/>
      <c r="T376" s="43"/>
      <c r="U376" s="43"/>
      <c r="V376" s="43"/>
      <c r="W376" s="43"/>
      <c r="X376" s="43"/>
      <c r="Y376" s="43"/>
      <c r="Z376" s="44">
        <v>2</v>
      </c>
      <c r="AA376" s="44"/>
      <c r="AB376" s="45"/>
      <c r="AC376" s="46"/>
      <c r="AD376" s="47"/>
      <c r="AE376" s="48"/>
      <c r="AF376" s="49"/>
      <c r="AG376" s="50"/>
      <c r="AH376" s="51"/>
      <c r="AI376" s="51"/>
      <c r="AJ376" s="51"/>
      <c r="AK376" s="52"/>
      <c r="AL376" s="52"/>
      <c r="AM376" s="52"/>
      <c r="AN376" s="53"/>
      <c r="AO376" s="54"/>
      <c r="AP376" s="54"/>
      <c r="AQ376" s="55"/>
      <c r="AR376" s="55"/>
      <c r="AS376" s="55"/>
      <c r="AT376" s="55">
        <v>2</v>
      </c>
      <c r="AU376" s="56"/>
      <c r="AV376" s="56"/>
      <c r="AW376" s="57"/>
      <c r="AX376" s="57"/>
      <c r="AY376" s="57"/>
      <c r="AZ376" s="57"/>
      <c r="BA376" s="58"/>
      <c r="BB376" s="58"/>
      <c r="BC376" s="58"/>
      <c r="BD376" s="59"/>
      <c r="BE376" s="59"/>
      <c r="BF376" s="59"/>
      <c r="BG376" s="59"/>
      <c r="BH376" s="59"/>
      <c r="BI376" s="59"/>
      <c r="BK376" s="298">
        <v>2</v>
      </c>
      <c r="BL376" s="33"/>
      <c r="BM376" s="60"/>
      <c r="BN376" s="60"/>
      <c r="BO376" s="60"/>
      <c r="BP376" s="60"/>
      <c r="BQ376" s="60"/>
      <c r="BR376" s="61"/>
      <c r="BS376" s="61"/>
      <c r="BT376" s="61"/>
      <c r="BU376" s="61"/>
      <c r="BV376" s="61"/>
      <c r="BW376" s="61"/>
      <c r="BX376" s="60"/>
      <c r="CB376" s="62"/>
      <c r="CC376" s="62"/>
      <c r="CD376" s="63"/>
      <c r="CF376" s="63"/>
      <c r="CH376" s="63"/>
      <c r="CJ376" s="63"/>
      <c r="CL376" s="63"/>
      <c r="CQ376" s="33"/>
    </row>
    <row r="377" spans="3:95" x14ac:dyDescent="0.25">
      <c r="C377" s="1" t="s">
        <v>490</v>
      </c>
      <c r="D377" s="35">
        <v>42940.52134259259</v>
      </c>
      <c r="E377" s="1">
        <v>221</v>
      </c>
      <c r="F377" s="36" t="s">
        <v>475</v>
      </c>
      <c r="G377">
        <v>81.309110000000004</v>
      </c>
      <c r="H377">
        <v>29.306190000000001</v>
      </c>
      <c r="I377">
        <v>318.97000000000003</v>
      </c>
      <c r="J377" s="37">
        <v>1.7636609999999999</v>
      </c>
      <c r="K377" s="182">
        <v>293.35189000000003</v>
      </c>
      <c r="L377" s="183">
        <v>2.01E-2</v>
      </c>
      <c r="M377" s="61">
        <v>34.891103999999999</v>
      </c>
      <c r="N377" s="181">
        <v>0.4</v>
      </c>
      <c r="O377">
        <v>185</v>
      </c>
      <c r="P377">
        <v>3</v>
      </c>
      <c r="Q377" s="353">
        <f t="shared" si="14"/>
        <v>9</v>
      </c>
      <c r="R377" s="63">
        <f t="shared" si="13"/>
        <v>230.4</v>
      </c>
      <c r="S377" s="42"/>
      <c r="T377" s="43">
        <v>6</v>
      </c>
      <c r="U377" s="43"/>
      <c r="V377" s="43"/>
      <c r="W377" s="43"/>
      <c r="X377" s="43"/>
      <c r="Y377" s="43"/>
      <c r="Z377" s="44">
        <v>3</v>
      </c>
      <c r="AA377" s="44">
        <v>1</v>
      </c>
      <c r="AB377" s="45"/>
      <c r="AC377" s="46"/>
      <c r="AD377" s="47"/>
      <c r="AE377" s="48"/>
      <c r="AF377" s="49"/>
      <c r="AG377" s="50"/>
      <c r="AH377" s="51">
        <v>1</v>
      </c>
      <c r="AI377" s="51"/>
      <c r="AJ377" s="51"/>
      <c r="AK377" s="52"/>
      <c r="AL377" s="52">
        <v>1</v>
      </c>
      <c r="AM377" s="52"/>
      <c r="AN377" s="53"/>
      <c r="AO377" s="54"/>
      <c r="AP377" s="54"/>
      <c r="AQ377" s="55"/>
      <c r="AR377" s="55"/>
      <c r="AS377" s="55"/>
      <c r="AT377" s="55">
        <v>2</v>
      </c>
      <c r="AU377" s="56">
        <v>15</v>
      </c>
      <c r="AV377" s="56"/>
      <c r="AW377" s="57"/>
      <c r="AX377" s="57"/>
      <c r="AY377" s="57"/>
      <c r="AZ377" s="57"/>
      <c r="BA377" s="58"/>
      <c r="BB377" s="58">
        <v>1</v>
      </c>
      <c r="BC377" s="58"/>
      <c r="BD377" s="59"/>
      <c r="BE377" s="59"/>
      <c r="BF377" s="59"/>
      <c r="BG377" s="59"/>
      <c r="BH377" s="59"/>
      <c r="BI377" s="59"/>
      <c r="BJ377">
        <v>2</v>
      </c>
      <c r="BK377" s="298">
        <v>8</v>
      </c>
      <c r="BL377" s="33"/>
      <c r="BM377" s="60"/>
      <c r="BN377" s="60"/>
      <c r="BO377" s="60"/>
      <c r="BP377" s="60"/>
      <c r="BQ377" s="60"/>
      <c r="BR377" s="61"/>
      <c r="BS377" s="61"/>
      <c r="BT377" s="61"/>
      <c r="BU377" s="61"/>
      <c r="BV377" s="61"/>
      <c r="BW377" s="61"/>
      <c r="BX377" s="60"/>
      <c r="CB377" s="62"/>
      <c r="CC377" s="62"/>
      <c r="CD377" s="63"/>
      <c r="CF377" s="63"/>
      <c r="CH377" s="63"/>
      <c r="CJ377" s="63"/>
      <c r="CL377" s="63"/>
      <c r="CQ377" s="33"/>
    </row>
    <row r="378" spans="3:95" x14ac:dyDescent="0.25">
      <c r="C378" s="1" t="s">
        <v>491</v>
      </c>
      <c r="D378" s="35">
        <v>42940.521562499998</v>
      </c>
      <c r="E378" s="1">
        <v>221</v>
      </c>
      <c r="F378" s="36" t="s">
        <v>475</v>
      </c>
      <c r="G378">
        <v>81.309079999999994</v>
      </c>
      <c r="H378">
        <v>29.30621</v>
      </c>
      <c r="I378">
        <v>317.73</v>
      </c>
      <c r="J378" s="37">
        <v>1.7636609999999999</v>
      </c>
      <c r="K378" s="182">
        <v>293.35189000000003</v>
      </c>
      <c r="L378" s="183">
        <v>2.01E-2</v>
      </c>
      <c r="M378" s="61">
        <v>34.891103999999999</v>
      </c>
      <c r="N378" s="181">
        <v>0.4</v>
      </c>
      <c r="O378">
        <v>1</v>
      </c>
      <c r="P378">
        <v>1</v>
      </c>
      <c r="Q378" s="353">
        <f t="shared" si="14"/>
        <v>4</v>
      </c>
      <c r="R378" s="63">
        <f t="shared" si="13"/>
        <v>57.6</v>
      </c>
      <c r="S378" s="42">
        <v>1</v>
      </c>
      <c r="T378" s="43"/>
      <c r="U378" s="43"/>
      <c r="V378" s="43"/>
      <c r="W378" s="43"/>
      <c r="X378" s="43"/>
      <c r="Y378" s="43"/>
      <c r="Z378" s="44"/>
      <c r="AA378" s="44"/>
      <c r="AB378" s="45"/>
      <c r="AC378" s="46"/>
      <c r="AD378" s="47"/>
      <c r="AE378" s="48"/>
      <c r="AF378" s="49"/>
      <c r="AG378" s="50"/>
      <c r="AH378" s="51"/>
      <c r="AI378" s="51"/>
      <c r="AJ378" s="51"/>
      <c r="AK378" s="52"/>
      <c r="AL378" s="52"/>
      <c r="AM378" s="52"/>
      <c r="AN378" s="53"/>
      <c r="AO378" s="54"/>
      <c r="AP378" s="54"/>
      <c r="AQ378" s="55"/>
      <c r="AR378" s="55">
        <v>1</v>
      </c>
      <c r="AS378" s="55"/>
      <c r="AT378" s="55">
        <v>3</v>
      </c>
      <c r="AU378" s="56"/>
      <c r="AV378" s="56"/>
      <c r="AW378" s="57"/>
      <c r="AX378" s="57"/>
      <c r="AY378" s="57"/>
      <c r="AZ378" s="57"/>
      <c r="BA378" s="58"/>
      <c r="BB378" s="58"/>
      <c r="BC378" s="58"/>
      <c r="BD378" s="59"/>
      <c r="BE378" s="59"/>
      <c r="BF378" s="59"/>
      <c r="BG378" s="59"/>
      <c r="BH378" s="59"/>
      <c r="BI378" s="59"/>
      <c r="BJ378">
        <v>3</v>
      </c>
      <c r="BK378" s="298">
        <v>3</v>
      </c>
      <c r="BL378" s="33"/>
      <c r="BM378" s="60"/>
      <c r="BN378" s="60"/>
      <c r="BO378" s="60"/>
      <c r="BP378" s="60"/>
      <c r="BQ378" s="60"/>
      <c r="BR378" s="61"/>
      <c r="BS378" s="61"/>
      <c r="BT378" s="61"/>
      <c r="BU378" s="61"/>
      <c r="BV378" s="61"/>
      <c r="BW378" s="61"/>
      <c r="BX378" s="60"/>
      <c r="CB378" s="62"/>
      <c r="CC378" s="62"/>
      <c r="CD378" s="63"/>
      <c r="CF378" s="63"/>
      <c r="CH378" s="63"/>
      <c r="CJ378" s="63"/>
      <c r="CL378" s="63"/>
      <c r="CQ378" s="33"/>
    </row>
    <row r="379" spans="3:95" x14ac:dyDescent="0.25">
      <c r="C379" s="1" t="s">
        <v>492</v>
      </c>
      <c r="D379" s="35">
        <v>42940.522407407407</v>
      </c>
      <c r="E379" s="1">
        <v>221</v>
      </c>
      <c r="F379" s="36" t="s">
        <v>475</v>
      </c>
      <c r="G379">
        <v>81.308980000000005</v>
      </c>
      <c r="H379">
        <v>29.306360000000002</v>
      </c>
      <c r="I379">
        <v>317.92</v>
      </c>
      <c r="J379" s="37">
        <v>1.7636609999999999</v>
      </c>
      <c r="K379" s="182">
        <v>293.35189000000003</v>
      </c>
      <c r="L379" s="183">
        <v>2.01E-2</v>
      </c>
      <c r="M379" s="61">
        <v>34.891103999999999</v>
      </c>
      <c r="N379" s="181">
        <v>0.4</v>
      </c>
      <c r="O379">
        <v>1</v>
      </c>
      <c r="P379">
        <v>1</v>
      </c>
      <c r="Q379" s="353">
        <f t="shared" si="14"/>
        <v>5</v>
      </c>
      <c r="R379" s="63">
        <f t="shared" si="13"/>
        <v>72</v>
      </c>
      <c r="S379" s="42"/>
      <c r="T379" s="43"/>
      <c r="U379" s="43"/>
      <c r="V379" s="43"/>
      <c r="W379" s="43"/>
      <c r="X379" s="43"/>
      <c r="Y379" s="43"/>
      <c r="Z379" s="44">
        <v>1</v>
      </c>
      <c r="AA379" s="44"/>
      <c r="AB379" s="45"/>
      <c r="AC379" s="46"/>
      <c r="AD379" s="47"/>
      <c r="AE379" s="48"/>
      <c r="AF379" s="49"/>
      <c r="AG379" s="50"/>
      <c r="AH379" s="51">
        <v>4</v>
      </c>
      <c r="AI379" s="51"/>
      <c r="AJ379" s="51"/>
      <c r="AK379" s="52"/>
      <c r="AL379" s="52"/>
      <c r="AM379" s="52"/>
      <c r="AN379" s="53"/>
      <c r="AO379" s="54"/>
      <c r="AP379" s="54"/>
      <c r="AQ379" s="55"/>
      <c r="AR379" s="55">
        <v>1</v>
      </c>
      <c r="AS379" s="55"/>
      <c r="AT379" s="55">
        <v>3</v>
      </c>
      <c r="AU379" s="56"/>
      <c r="AV379" s="56"/>
      <c r="AW379" s="57"/>
      <c r="AX379" s="57"/>
      <c r="AY379" s="57"/>
      <c r="AZ379" s="57"/>
      <c r="BA379" s="58"/>
      <c r="BB379" s="58"/>
      <c r="BC379" s="58"/>
      <c r="BD379" s="59"/>
      <c r="BE379" s="59"/>
      <c r="BF379" s="59"/>
      <c r="BG379" s="59"/>
      <c r="BH379" s="59"/>
      <c r="BI379" s="59"/>
      <c r="BJ379">
        <v>1</v>
      </c>
      <c r="BK379" s="298">
        <v>4</v>
      </c>
      <c r="BL379" s="33"/>
      <c r="BM379" s="60"/>
      <c r="BN379" s="60"/>
      <c r="BO379" s="60"/>
      <c r="BP379" s="60"/>
      <c r="BQ379" s="60"/>
      <c r="BR379" s="61"/>
      <c r="BS379" s="61"/>
      <c r="BT379" s="61"/>
      <c r="BU379" s="61"/>
      <c r="BV379" s="61"/>
      <c r="BW379" s="61"/>
      <c r="BX379" s="60"/>
      <c r="CB379" s="62"/>
      <c r="CC379" s="62"/>
      <c r="CD379" s="63"/>
      <c r="CF379" s="63"/>
      <c r="CH379" s="63"/>
      <c r="CJ379" s="63"/>
      <c r="CL379" s="63"/>
      <c r="CQ379" s="33"/>
    </row>
    <row r="380" spans="3:95" x14ac:dyDescent="0.25">
      <c r="C380" s="1" t="s">
        <v>493</v>
      </c>
      <c r="D380" s="35">
        <v>42940.523310185185</v>
      </c>
      <c r="E380" s="1">
        <v>221</v>
      </c>
      <c r="F380" s="36" t="s">
        <v>475</v>
      </c>
      <c r="G380">
        <v>81.308880000000002</v>
      </c>
      <c r="H380">
        <v>29.306509999999999</v>
      </c>
      <c r="I380">
        <v>318.33</v>
      </c>
      <c r="J380" s="37">
        <v>1.7636609999999999</v>
      </c>
      <c r="K380" s="182">
        <v>293.35189000000003</v>
      </c>
      <c r="L380" s="183">
        <v>2.01E-2</v>
      </c>
      <c r="M380" s="61">
        <v>34.891103999999999</v>
      </c>
      <c r="N380" s="181">
        <v>0.4</v>
      </c>
      <c r="O380">
        <v>1</v>
      </c>
      <c r="P380">
        <v>1</v>
      </c>
      <c r="Q380" s="353">
        <f t="shared" si="14"/>
        <v>5</v>
      </c>
      <c r="R380" s="63">
        <f t="shared" si="13"/>
        <v>79.2</v>
      </c>
      <c r="S380" s="42">
        <v>1</v>
      </c>
      <c r="T380" s="43"/>
      <c r="U380" s="43"/>
      <c r="V380" s="43"/>
      <c r="W380" s="43"/>
      <c r="X380" s="43"/>
      <c r="Y380" s="43"/>
      <c r="Z380" s="44">
        <v>1</v>
      </c>
      <c r="AA380" s="44"/>
      <c r="AB380" s="45"/>
      <c r="AC380" s="46"/>
      <c r="AD380" s="47"/>
      <c r="AE380" s="48"/>
      <c r="AF380" s="49"/>
      <c r="AG380" s="50"/>
      <c r="AH380" s="51">
        <v>1</v>
      </c>
      <c r="AI380" s="51"/>
      <c r="AJ380" s="51">
        <v>3</v>
      </c>
      <c r="AK380" s="52"/>
      <c r="AL380" s="52"/>
      <c r="AM380" s="52"/>
      <c r="AN380" s="53"/>
      <c r="AO380" s="54"/>
      <c r="AP380" s="54"/>
      <c r="AQ380" s="55"/>
      <c r="AR380" s="55"/>
      <c r="AS380" s="55"/>
      <c r="AT380" s="55">
        <v>5</v>
      </c>
      <c r="AU380" s="56"/>
      <c r="AV380" s="56"/>
      <c r="AW380" s="57"/>
      <c r="AX380" s="57"/>
      <c r="AY380" s="57"/>
      <c r="AZ380" s="57"/>
      <c r="BA380" s="58"/>
      <c r="BB380" s="58"/>
      <c r="BC380" s="58"/>
      <c r="BD380" s="59"/>
      <c r="BE380" s="59"/>
      <c r="BF380" s="59"/>
      <c r="BG380" s="59"/>
      <c r="BH380" s="59"/>
      <c r="BI380" s="59"/>
      <c r="BK380" s="298">
        <v>4</v>
      </c>
      <c r="BL380" s="33"/>
      <c r="BM380" s="60"/>
      <c r="BN380" s="60"/>
      <c r="BO380" s="60"/>
      <c r="BP380" s="60"/>
      <c r="BQ380" s="60"/>
      <c r="BR380" s="61"/>
      <c r="BS380" s="61"/>
      <c r="BT380" s="61"/>
      <c r="BU380" s="61"/>
      <c r="BV380" s="61"/>
      <c r="BW380" s="61"/>
      <c r="BX380" s="60"/>
      <c r="CB380" s="62"/>
      <c r="CC380" s="62"/>
      <c r="CD380" s="63"/>
      <c r="CF380" s="63"/>
      <c r="CH380" s="63"/>
      <c r="CJ380" s="63"/>
      <c r="CL380" s="63"/>
      <c r="CQ380" s="33"/>
    </row>
    <row r="381" spans="3:95" s="157" customFormat="1" x14ac:dyDescent="0.25">
      <c r="C381" s="155" t="s">
        <v>494</v>
      </c>
      <c r="D381" s="156">
        <v>42940.52380787037</v>
      </c>
      <c r="E381" s="155">
        <v>221</v>
      </c>
      <c r="F381" s="184" t="s">
        <v>475</v>
      </c>
      <c r="G381" s="157">
        <v>81.308819999999997</v>
      </c>
      <c r="H381" s="157">
        <v>29.30659</v>
      </c>
      <c r="I381" s="157">
        <v>318.29000000000002</v>
      </c>
      <c r="J381" s="158">
        <v>1.7636609999999999</v>
      </c>
      <c r="K381" s="182">
        <v>293.35189000000003</v>
      </c>
      <c r="L381" s="183">
        <v>2.01E-2</v>
      </c>
      <c r="M381" s="61">
        <v>34.891103999999999</v>
      </c>
      <c r="N381" s="181">
        <v>0.4</v>
      </c>
      <c r="O381" s="157">
        <v>185</v>
      </c>
      <c r="P381" s="157">
        <v>2</v>
      </c>
      <c r="Q381" s="357">
        <f t="shared" si="14"/>
        <v>6</v>
      </c>
      <c r="R381" s="63">
        <f t="shared" si="13"/>
        <v>129.6</v>
      </c>
      <c r="S381" s="161"/>
      <c r="T381" s="162">
        <v>3</v>
      </c>
      <c r="U381" s="162"/>
      <c r="V381" s="162"/>
      <c r="W381" s="162"/>
      <c r="X381" s="162"/>
      <c r="Y381" s="162"/>
      <c r="Z381" s="163">
        <v>1</v>
      </c>
      <c r="AA381" s="163"/>
      <c r="AB381" s="163">
        <v>1</v>
      </c>
      <c r="AC381" s="164"/>
      <c r="AD381" s="164"/>
      <c r="AE381" s="165"/>
      <c r="AF381" s="165"/>
      <c r="AG381" s="166"/>
      <c r="AH381" s="167">
        <v>4</v>
      </c>
      <c r="AI381" s="167"/>
      <c r="AJ381" s="167"/>
      <c r="AK381" s="168"/>
      <c r="AL381" s="168"/>
      <c r="AM381" s="168"/>
      <c r="AN381" s="169"/>
      <c r="AO381" s="169"/>
      <c r="AP381" s="169"/>
      <c r="AQ381" s="170"/>
      <c r="AR381" s="170"/>
      <c r="AS381" s="170"/>
      <c r="AT381" s="170"/>
      <c r="AU381" s="171">
        <v>4</v>
      </c>
      <c r="AV381" s="171"/>
      <c r="AW381" s="172"/>
      <c r="AX381" s="172"/>
      <c r="AY381" s="172"/>
      <c r="AZ381" s="172"/>
      <c r="BA381" s="173"/>
      <c r="BB381" s="173"/>
      <c r="BC381" s="173"/>
      <c r="BD381" s="174"/>
      <c r="BE381" s="174"/>
      <c r="BF381" s="174"/>
      <c r="BG381" s="174"/>
      <c r="BH381" s="174"/>
      <c r="BI381" s="174"/>
      <c r="BJ381" s="157">
        <v>5</v>
      </c>
      <c r="BK381" s="298">
        <v>5</v>
      </c>
      <c r="BL381" s="160"/>
      <c r="BR381" s="175"/>
      <c r="BS381" s="175"/>
      <c r="BT381" s="175"/>
      <c r="BU381" s="175"/>
      <c r="BV381" s="175"/>
      <c r="BW381" s="175"/>
      <c r="CB381" s="176"/>
      <c r="CC381" s="176"/>
      <c r="CD381" s="177"/>
      <c r="CF381" s="177"/>
      <c r="CH381" s="177"/>
      <c r="CJ381" s="177"/>
      <c r="CL381" s="177"/>
      <c r="CQ381" s="160"/>
    </row>
    <row r="382" spans="3:95" x14ac:dyDescent="0.25">
      <c r="C382" s="1" t="s">
        <v>495</v>
      </c>
      <c r="D382" s="35">
        <v>42940.539155092592</v>
      </c>
      <c r="E382" s="1">
        <v>222</v>
      </c>
      <c r="F382" s="36" t="s">
        <v>496</v>
      </c>
      <c r="G382">
        <v>81.302180000000007</v>
      </c>
      <c r="H382">
        <v>29.331119999999999</v>
      </c>
      <c r="I382">
        <v>325.45</v>
      </c>
      <c r="J382" s="37">
        <v>1.7636609999999999</v>
      </c>
      <c r="K382" s="182">
        <v>293.35189000000003</v>
      </c>
      <c r="L382" s="183">
        <v>2.01E-2</v>
      </c>
      <c r="M382" s="61">
        <v>34.891103999999999</v>
      </c>
      <c r="N382" s="181">
        <v>0.4</v>
      </c>
      <c r="O382" s="36">
        <v>1</v>
      </c>
      <c r="P382" s="36">
        <v>1</v>
      </c>
      <c r="Q382" s="353">
        <f t="shared" si="14"/>
        <v>5</v>
      </c>
      <c r="R382" s="63">
        <f t="shared" si="13"/>
        <v>93.600000000000009</v>
      </c>
      <c r="S382" s="42"/>
      <c r="T382" s="43"/>
      <c r="U382" s="43"/>
      <c r="V382" s="43"/>
      <c r="W382" s="43"/>
      <c r="X382" s="43"/>
      <c r="Y382" s="43"/>
      <c r="Z382" s="44">
        <v>2</v>
      </c>
      <c r="AA382" s="44"/>
      <c r="AB382" s="45"/>
      <c r="AC382" s="46"/>
      <c r="AD382" s="47"/>
      <c r="AE382" s="48"/>
      <c r="AF382" s="49"/>
      <c r="AG382" s="50"/>
      <c r="AH382" s="51">
        <v>1</v>
      </c>
      <c r="AI382" s="51"/>
      <c r="AJ382" s="51"/>
      <c r="AK382" s="52"/>
      <c r="AL382" s="52"/>
      <c r="AM382" s="52"/>
      <c r="AN382" s="53"/>
      <c r="AO382" s="54"/>
      <c r="AP382" s="54"/>
      <c r="AQ382" s="55"/>
      <c r="AR382" s="55"/>
      <c r="AS382" s="55"/>
      <c r="AT382" s="55">
        <v>3</v>
      </c>
      <c r="AU382" s="56"/>
      <c r="AV382" s="56"/>
      <c r="AW382" s="57"/>
      <c r="AX382" s="57"/>
      <c r="AY382" s="57"/>
      <c r="AZ382" s="57"/>
      <c r="BA382" s="58"/>
      <c r="BB382" s="58"/>
      <c r="BC382" s="58"/>
      <c r="BD382" s="59">
        <v>2</v>
      </c>
      <c r="BE382" s="59"/>
      <c r="BF382" s="59"/>
      <c r="BG382" s="59"/>
      <c r="BH382" s="59"/>
      <c r="BI382" s="59"/>
      <c r="BJ382" s="36">
        <v>5</v>
      </c>
      <c r="BK382" s="298">
        <v>5</v>
      </c>
      <c r="BL382" s="33"/>
      <c r="BM382" s="60"/>
      <c r="BN382" s="60"/>
      <c r="BO382" s="60"/>
      <c r="BP382" s="60"/>
      <c r="BQ382" s="60"/>
      <c r="BR382" s="61"/>
      <c r="BS382" s="61"/>
      <c r="BT382" s="61"/>
      <c r="BU382" s="61"/>
      <c r="BV382" s="61"/>
      <c r="BW382" s="61"/>
      <c r="BX382" s="60"/>
      <c r="CB382" s="62"/>
      <c r="CC382" s="62"/>
      <c r="CD382" s="63"/>
      <c r="CF382" s="63"/>
      <c r="CH382" s="63"/>
      <c r="CJ382" s="63"/>
      <c r="CL382" s="63"/>
      <c r="CQ382" s="33"/>
    </row>
    <row r="383" spans="3:95" x14ac:dyDescent="0.25">
      <c r="C383" s="1" t="s">
        <v>497</v>
      </c>
      <c r="D383" s="35">
        <v>42940.540034722224</v>
      </c>
      <c r="E383" s="1">
        <v>222</v>
      </c>
      <c r="F383" s="36" t="s">
        <v>496</v>
      </c>
      <c r="G383">
        <v>81.302080000000004</v>
      </c>
      <c r="H383">
        <v>29.331299999999999</v>
      </c>
      <c r="I383">
        <v>324.83</v>
      </c>
      <c r="J383" s="37">
        <v>1.7636609999999999</v>
      </c>
      <c r="K383" s="182">
        <v>293.35189000000003</v>
      </c>
      <c r="L383" s="183">
        <v>2.01E-2</v>
      </c>
      <c r="M383" s="61">
        <v>34.891103999999999</v>
      </c>
      <c r="N383" s="181">
        <v>0.4</v>
      </c>
      <c r="O383" s="36">
        <v>1</v>
      </c>
      <c r="P383" s="36">
        <v>1</v>
      </c>
      <c r="Q383" s="353">
        <f t="shared" si="14"/>
        <v>8</v>
      </c>
      <c r="R383" s="63">
        <f t="shared" si="13"/>
        <v>57.6</v>
      </c>
      <c r="S383" s="42">
        <v>1</v>
      </c>
      <c r="T383" s="43"/>
      <c r="U383" s="43"/>
      <c r="V383" s="43"/>
      <c r="W383" s="43"/>
      <c r="X383" s="43"/>
      <c r="Y383" s="43"/>
      <c r="Z383" s="44">
        <v>1</v>
      </c>
      <c r="AA383" s="44">
        <v>1</v>
      </c>
      <c r="AB383" s="45"/>
      <c r="AC383" s="46"/>
      <c r="AD383" s="47"/>
      <c r="AE383" s="48"/>
      <c r="AF383" s="49"/>
      <c r="AG383" s="50"/>
      <c r="AH383" s="51">
        <v>1</v>
      </c>
      <c r="AI383" s="51"/>
      <c r="AJ383" s="51">
        <v>1</v>
      </c>
      <c r="AK383" s="52"/>
      <c r="AL383" s="52"/>
      <c r="AM383" s="52"/>
      <c r="AN383" s="53"/>
      <c r="AO383" s="54"/>
      <c r="AP383" s="54"/>
      <c r="AQ383" s="55">
        <v>1</v>
      </c>
      <c r="AR383" s="55">
        <v>1</v>
      </c>
      <c r="AS383" s="55"/>
      <c r="AT383" s="55"/>
      <c r="AU383" s="56"/>
      <c r="AV383" s="56"/>
      <c r="AW383" s="57"/>
      <c r="AX383" s="57"/>
      <c r="AY383" s="57"/>
      <c r="AZ383" s="57"/>
      <c r="BA383" s="58"/>
      <c r="BB383" s="58"/>
      <c r="BC383" s="58"/>
      <c r="BD383" s="59"/>
      <c r="BE383" s="59"/>
      <c r="BF383" s="59"/>
      <c r="BG383" s="59"/>
      <c r="BH383" s="59"/>
      <c r="BI383" s="59"/>
      <c r="BJ383" s="36">
        <v>1</v>
      </c>
      <c r="BK383" s="298">
        <v>5</v>
      </c>
      <c r="BL383" s="33"/>
      <c r="BM383" s="60"/>
      <c r="BN383" s="60"/>
      <c r="BO383" s="60"/>
      <c r="BP383" s="60"/>
      <c r="BQ383" s="60"/>
      <c r="BR383" s="61"/>
      <c r="BS383" s="61"/>
      <c r="BT383" s="61"/>
      <c r="BU383" s="61"/>
      <c r="BV383" s="61"/>
      <c r="BW383" s="61"/>
      <c r="BX383" s="60"/>
      <c r="CB383" s="62"/>
      <c r="CC383" s="62"/>
      <c r="CD383" s="63"/>
      <c r="CF383" s="63"/>
      <c r="CH383" s="63"/>
      <c r="CJ383" s="63"/>
      <c r="CL383" s="63"/>
      <c r="CQ383" s="33"/>
    </row>
    <row r="384" spans="3:95" x14ac:dyDescent="0.25">
      <c r="C384" s="1" t="s">
        <v>498</v>
      </c>
      <c r="D384" s="35">
        <v>42940.540335648147</v>
      </c>
      <c r="E384" s="1">
        <v>222</v>
      </c>
      <c r="F384" s="36" t="s">
        <v>496</v>
      </c>
      <c r="G384">
        <v>81.302040000000005</v>
      </c>
      <c r="H384">
        <v>29.33137</v>
      </c>
      <c r="I384">
        <v>324.86</v>
      </c>
      <c r="J384" s="37">
        <v>1.7636609999999999</v>
      </c>
      <c r="K384" s="182">
        <v>293.35189000000003</v>
      </c>
      <c r="L384" s="183">
        <v>2.01E-2</v>
      </c>
      <c r="M384" s="61">
        <v>34.891103999999999</v>
      </c>
      <c r="N384" s="181">
        <v>0.4</v>
      </c>
      <c r="O384" s="36">
        <v>1</v>
      </c>
      <c r="P384" s="36">
        <v>1</v>
      </c>
      <c r="Q384" s="353">
        <f t="shared" si="14"/>
        <v>4</v>
      </c>
      <c r="R384" s="63">
        <f t="shared" si="13"/>
        <v>180</v>
      </c>
      <c r="S384" s="42"/>
      <c r="T384" s="43"/>
      <c r="U384" s="43"/>
      <c r="V384" s="43"/>
      <c r="W384" s="43"/>
      <c r="X384" s="43"/>
      <c r="Y384" s="43"/>
      <c r="Z384" s="44"/>
      <c r="AA384" s="44"/>
      <c r="AB384" s="45"/>
      <c r="AC384" s="46"/>
      <c r="AD384" s="47"/>
      <c r="AE384" s="48"/>
      <c r="AF384" s="49"/>
      <c r="AG384" s="50"/>
      <c r="AH384" s="51">
        <v>2</v>
      </c>
      <c r="AI384" s="51"/>
      <c r="AJ384" s="51">
        <v>14</v>
      </c>
      <c r="AK384" s="52"/>
      <c r="AL384" s="52"/>
      <c r="AM384" s="52"/>
      <c r="AN384" s="53"/>
      <c r="AO384" s="54"/>
      <c r="AP384" s="54"/>
      <c r="AQ384" s="55"/>
      <c r="AR384" s="55"/>
      <c r="AS384" s="55"/>
      <c r="AT384" s="55">
        <v>5</v>
      </c>
      <c r="AU384" s="56"/>
      <c r="AV384" s="56"/>
      <c r="AW384" s="57"/>
      <c r="AX384" s="57"/>
      <c r="AY384" s="57"/>
      <c r="AZ384" s="57"/>
      <c r="BA384" s="58"/>
      <c r="BB384" s="58"/>
      <c r="BC384" s="58"/>
      <c r="BD384" s="59"/>
      <c r="BE384" s="59"/>
      <c r="BF384" s="59"/>
      <c r="BG384" s="59"/>
      <c r="BH384" s="59"/>
      <c r="BI384" s="59"/>
      <c r="BJ384" s="36">
        <v>4</v>
      </c>
      <c r="BK384" s="298">
        <v>3</v>
      </c>
      <c r="BL384" s="33"/>
      <c r="BM384" s="60"/>
      <c r="BN384" s="60"/>
      <c r="BO384" s="60"/>
      <c r="BP384" s="60"/>
      <c r="BQ384" s="60"/>
      <c r="BR384" s="61"/>
      <c r="BS384" s="61"/>
      <c r="BT384" s="61"/>
      <c r="BU384" s="61"/>
      <c r="BV384" s="61"/>
      <c r="BW384" s="61"/>
      <c r="BX384" s="60"/>
      <c r="CB384" s="62"/>
      <c r="CC384" s="62"/>
      <c r="CD384" s="63"/>
      <c r="CF384" s="63"/>
      <c r="CH384" s="63"/>
      <c r="CJ384" s="63"/>
      <c r="CL384" s="63"/>
      <c r="CQ384" s="33"/>
    </row>
    <row r="385" spans="3:95" x14ac:dyDescent="0.25">
      <c r="C385" s="1" t="s">
        <v>499</v>
      </c>
      <c r="D385" s="35">
        <v>42940.540937500002</v>
      </c>
      <c r="E385" s="1">
        <v>222</v>
      </c>
      <c r="F385" s="36" t="s">
        <v>496</v>
      </c>
      <c r="G385">
        <v>81.301969999999997</v>
      </c>
      <c r="H385">
        <v>29.331469999999999</v>
      </c>
      <c r="I385">
        <v>325.05</v>
      </c>
      <c r="J385" s="37">
        <v>1.7636609999999999</v>
      </c>
      <c r="K385" s="182">
        <v>293.35189000000003</v>
      </c>
      <c r="L385" s="183">
        <v>2.01E-2</v>
      </c>
      <c r="M385" s="61">
        <v>34.891103999999999</v>
      </c>
      <c r="N385" s="181">
        <v>0.4</v>
      </c>
      <c r="O385" s="36">
        <v>1</v>
      </c>
      <c r="P385" s="36">
        <v>1</v>
      </c>
      <c r="Q385" s="353">
        <f t="shared" si="14"/>
        <v>3</v>
      </c>
      <c r="R385" s="63">
        <f t="shared" si="13"/>
        <v>72</v>
      </c>
      <c r="S385" s="42"/>
      <c r="T385" s="43"/>
      <c r="U385" s="43"/>
      <c r="V385" s="43"/>
      <c r="W385" s="43"/>
      <c r="X385" s="43"/>
      <c r="Y385" s="43"/>
      <c r="Z385" s="44"/>
      <c r="AA385" s="44"/>
      <c r="AB385" s="45"/>
      <c r="AC385" s="46"/>
      <c r="AD385" s="47"/>
      <c r="AE385" s="48"/>
      <c r="AF385" s="49"/>
      <c r="AG385" s="50"/>
      <c r="AH385" s="51">
        <v>1</v>
      </c>
      <c r="AI385" s="51"/>
      <c r="AJ385" s="51">
        <v>6</v>
      </c>
      <c r="AK385" s="52"/>
      <c r="AL385" s="52"/>
      <c r="AM385" s="52"/>
      <c r="AN385" s="53"/>
      <c r="AO385" s="54"/>
      <c r="AP385" s="54"/>
      <c r="AQ385" s="55"/>
      <c r="AR385" s="55"/>
      <c r="AS385" s="55"/>
      <c r="AT385" s="55">
        <v>3</v>
      </c>
      <c r="AU385" s="56"/>
      <c r="AV385" s="56"/>
      <c r="AW385" s="57"/>
      <c r="AX385" s="57"/>
      <c r="AY385" s="57"/>
      <c r="AZ385" s="57"/>
      <c r="BA385" s="58"/>
      <c r="BB385" s="58"/>
      <c r="BC385" s="58"/>
      <c r="BD385" s="59"/>
      <c r="BE385" s="59"/>
      <c r="BF385" s="59"/>
      <c r="BG385" s="59"/>
      <c r="BH385" s="59"/>
      <c r="BI385" s="59"/>
      <c r="BK385" s="298">
        <v>2</v>
      </c>
      <c r="BL385" s="33"/>
      <c r="BM385" s="60"/>
      <c r="BN385" s="60"/>
      <c r="BO385" s="60"/>
      <c r="BP385" s="60"/>
      <c r="BQ385" s="60"/>
      <c r="BR385" s="61"/>
      <c r="BS385" s="61"/>
      <c r="BT385" s="61"/>
      <c r="BU385" s="61"/>
      <c r="BV385" s="61"/>
      <c r="BW385" s="61"/>
      <c r="BX385" s="60"/>
      <c r="CB385" s="62"/>
      <c r="CC385" s="62"/>
      <c r="CD385" s="63"/>
      <c r="CF385" s="63"/>
      <c r="CH385" s="63"/>
      <c r="CJ385" s="63"/>
      <c r="CL385" s="63"/>
      <c r="CQ385" s="33"/>
    </row>
    <row r="386" spans="3:95" x14ac:dyDescent="0.25">
      <c r="C386" s="1" t="s">
        <v>500</v>
      </c>
      <c r="D386" s="35">
        <v>42940.541458333333</v>
      </c>
      <c r="E386" s="1">
        <v>222</v>
      </c>
      <c r="F386" s="36" t="s">
        <v>496</v>
      </c>
      <c r="G386">
        <v>81.301910000000007</v>
      </c>
      <c r="H386">
        <v>29.33156</v>
      </c>
      <c r="I386">
        <v>324.89999999999998</v>
      </c>
      <c r="J386" s="37">
        <v>1.7636609999999999</v>
      </c>
      <c r="K386" s="182">
        <v>293.35189000000003</v>
      </c>
      <c r="L386" s="183">
        <v>2.01E-2</v>
      </c>
      <c r="M386" s="61">
        <v>34.891103999999999</v>
      </c>
      <c r="N386" s="181">
        <v>0.4</v>
      </c>
      <c r="O386" s="36">
        <v>14</v>
      </c>
      <c r="P386" s="36">
        <v>1</v>
      </c>
      <c r="Q386" s="353">
        <f t="shared" si="14"/>
        <v>6</v>
      </c>
      <c r="R386" s="63">
        <f t="shared" si="13"/>
        <v>108</v>
      </c>
      <c r="S386" s="42">
        <v>3</v>
      </c>
      <c r="T386" s="43"/>
      <c r="U386" s="43"/>
      <c r="V386" s="43"/>
      <c r="W386" s="43"/>
      <c r="X386" s="43"/>
      <c r="Y386" s="43"/>
      <c r="Z386" s="44"/>
      <c r="AA386" s="44"/>
      <c r="AB386" s="45"/>
      <c r="AC386" s="46"/>
      <c r="AD386" s="47"/>
      <c r="AE386" s="48"/>
      <c r="AF386" s="49"/>
      <c r="AG386" s="50"/>
      <c r="AH386" s="51">
        <v>1</v>
      </c>
      <c r="AI386" s="51"/>
      <c r="AJ386" s="51"/>
      <c r="AK386" s="52"/>
      <c r="AL386" s="52"/>
      <c r="AM386" s="52"/>
      <c r="AN386" s="53"/>
      <c r="AO386" s="54"/>
      <c r="AP386" s="54"/>
      <c r="AQ386" s="55"/>
      <c r="AR386" s="55"/>
      <c r="AS386" s="55"/>
      <c r="AT386" s="55">
        <v>3</v>
      </c>
      <c r="AU386" s="56"/>
      <c r="AV386" s="56"/>
      <c r="AW386" s="57"/>
      <c r="AX386" s="57"/>
      <c r="AY386" s="57"/>
      <c r="AZ386" s="57"/>
      <c r="BA386" s="58"/>
      <c r="BB386" s="58"/>
      <c r="BC386" s="58"/>
      <c r="BD386" s="59">
        <v>1</v>
      </c>
      <c r="BE386" s="59"/>
      <c r="BF386" s="59"/>
      <c r="BG386" s="59"/>
      <c r="BH386" s="59">
        <v>1</v>
      </c>
      <c r="BI386" s="59"/>
      <c r="BJ386">
        <v>6</v>
      </c>
      <c r="BK386" s="298">
        <v>5</v>
      </c>
      <c r="BL386" s="33"/>
      <c r="BM386" s="60"/>
      <c r="BN386" s="60"/>
      <c r="BO386" s="60"/>
      <c r="BP386" s="60"/>
      <c r="BQ386" s="60"/>
      <c r="BR386" s="61"/>
      <c r="BS386" s="61"/>
      <c r="BT386" s="61"/>
      <c r="BU386" s="61"/>
      <c r="BV386" s="61"/>
      <c r="BW386" s="61"/>
      <c r="BX386" s="60"/>
      <c r="CB386" s="62"/>
      <c r="CC386" s="62"/>
      <c r="CD386" s="63"/>
      <c r="CF386" s="63"/>
      <c r="CH386" s="63"/>
      <c r="CJ386" s="63"/>
      <c r="CL386" s="63"/>
      <c r="CQ386" s="33"/>
    </row>
    <row r="387" spans="3:95" x14ac:dyDescent="0.25">
      <c r="C387" s="1" t="s">
        <v>501</v>
      </c>
      <c r="D387" s="35">
        <v>42940.542314814818</v>
      </c>
      <c r="E387" s="1">
        <v>222</v>
      </c>
      <c r="F387" s="36" t="s">
        <v>496</v>
      </c>
      <c r="G387">
        <v>81.301810000000003</v>
      </c>
      <c r="H387">
        <v>29.331700000000001</v>
      </c>
      <c r="I387">
        <v>324.58999999999997</v>
      </c>
      <c r="J387" s="37">
        <v>1.7636609999999999</v>
      </c>
      <c r="K387" s="182">
        <v>293.35189000000003</v>
      </c>
      <c r="L387" s="183">
        <v>2.01E-2</v>
      </c>
      <c r="M387" s="61">
        <v>34.891103999999999</v>
      </c>
      <c r="N387" s="181">
        <v>0.4</v>
      </c>
      <c r="O387" s="36">
        <v>1</v>
      </c>
      <c r="P387" s="36">
        <v>1</v>
      </c>
      <c r="Q387" s="353">
        <f t="shared" si="14"/>
        <v>4</v>
      </c>
      <c r="R387" s="63">
        <f t="shared" si="13"/>
        <v>100.8</v>
      </c>
      <c r="S387" s="42"/>
      <c r="T387" s="43"/>
      <c r="U387" s="43"/>
      <c r="V387" s="43"/>
      <c r="W387" s="43"/>
      <c r="X387" s="43"/>
      <c r="Y387" s="43"/>
      <c r="Z387" s="44">
        <v>2</v>
      </c>
      <c r="AA387" s="44">
        <v>4</v>
      </c>
      <c r="AB387" s="45"/>
      <c r="AC387" s="46"/>
      <c r="AD387" s="47"/>
      <c r="AE387" s="48"/>
      <c r="AF387" s="49"/>
      <c r="AG387" s="50"/>
      <c r="AH387" s="51"/>
      <c r="AI387" s="51"/>
      <c r="AJ387" s="51">
        <v>6</v>
      </c>
      <c r="AK387" s="52"/>
      <c r="AL387" s="52"/>
      <c r="AM387" s="52"/>
      <c r="AN387" s="53"/>
      <c r="AO387" s="54"/>
      <c r="AP387" s="54"/>
      <c r="AQ387" s="55"/>
      <c r="AR387" s="55"/>
      <c r="AS387" s="55"/>
      <c r="AT387" s="55">
        <v>2</v>
      </c>
      <c r="AU387" s="56"/>
      <c r="AV387" s="56"/>
      <c r="AW387" s="57"/>
      <c r="AX387" s="57"/>
      <c r="AY387" s="57"/>
      <c r="AZ387" s="57"/>
      <c r="BA387" s="58"/>
      <c r="BB387" s="58"/>
      <c r="BC387" s="58"/>
      <c r="BD387" s="59"/>
      <c r="BE387" s="59"/>
      <c r="BF387" s="59"/>
      <c r="BG387" s="59"/>
      <c r="BH387" s="59"/>
      <c r="BI387" s="59"/>
      <c r="BK387" s="298">
        <v>2</v>
      </c>
      <c r="BL387" s="33"/>
      <c r="BM387" s="60"/>
      <c r="BN387" s="60"/>
      <c r="BO387" s="60"/>
      <c r="BP387" s="60"/>
      <c r="BQ387" s="60"/>
      <c r="BR387" s="61"/>
      <c r="BS387" s="61"/>
      <c r="BT387" s="61"/>
      <c r="BU387" s="61"/>
      <c r="BV387" s="61"/>
      <c r="BW387" s="61"/>
      <c r="BX387" s="60"/>
      <c r="CB387" s="62"/>
      <c r="CC387" s="62"/>
      <c r="CD387" s="63"/>
      <c r="CF387" s="63"/>
      <c r="CH387" s="63"/>
      <c r="CJ387" s="63"/>
      <c r="CL387" s="63"/>
      <c r="CQ387" s="33"/>
    </row>
    <row r="388" spans="3:95" x14ac:dyDescent="0.25">
      <c r="C388" s="1" t="s">
        <v>502</v>
      </c>
      <c r="D388" s="35">
        <v>42940.542708333334</v>
      </c>
      <c r="E388" s="1">
        <v>222</v>
      </c>
      <c r="F388" s="36" t="s">
        <v>496</v>
      </c>
      <c r="G388">
        <v>81.301770000000005</v>
      </c>
      <c r="H388">
        <v>29.331689999999998</v>
      </c>
      <c r="I388">
        <v>324.45999999999998</v>
      </c>
      <c r="J388" s="37">
        <v>1.7636609999999999</v>
      </c>
      <c r="K388" s="182">
        <v>293.35189000000003</v>
      </c>
      <c r="L388" s="183">
        <v>2.01E-2</v>
      </c>
      <c r="M388" s="61">
        <v>34.891103999999999</v>
      </c>
      <c r="N388" s="181">
        <v>0.4</v>
      </c>
      <c r="O388" s="36">
        <v>1</v>
      </c>
      <c r="P388" s="36">
        <v>1</v>
      </c>
      <c r="Q388" s="353">
        <f t="shared" si="14"/>
        <v>5</v>
      </c>
      <c r="R388" s="63">
        <f t="shared" si="13"/>
        <v>43.2</v>
      </c>
      <c r="S388" s="42"/>
      <c r="T388" s="43"/>
      <c r="U388" s="43"/>
      <c r="V388" s="43"/>
      <c r="W388" s="43"/>
      <c r="X388" s="43"/>
      <c r="Y388" s="43"/>
      <c r="Z388" s="44"/>
      <c r="AA388" s="44"/>
      <c r="AB388" s="45"/>
      <c r="AC388" s="46"/>
      <c r="AD388" s="47"/>
      <c r="AE388" s="48"/>
      <c r="AF388" s="49"/>
      <c r="AG388" s="50"/>
      <c r="AH388" s="51">
        <v>1</v>
      </c>
      <c r="AI388" s="51">
        <v>1</v>
      </c>
      <c r="AJ388" s="51">
        <v>2</v>
      </c>
      <c r="AK388" s="52"/>
      <c r="AL388" s="52"/>
      <c r="AM388" s="52"/>
      <c r="AN388" s="53"/>
      <c r="AO388" s="54"/>
      <c r="AP388" s="54"/>
      <c r="AQ388" s="55"/>
      <c r="AR388" s="55"/>
      <c r="AS388" s="55"/>
      <c r="AT388" s="55">
        <v>1</v>
      </c>
      <c r="AU388" s="56"/>
      <c r="AV388" s="56"/>
      <c r="AW388" s="57"/>
      <c r="AX388" s="57"/>
      <c r="AY388" s="57"/>
      <c r="AZ388" s="57"/>
      <c r="BA388" s="58"/>
      <c r="BB388" s="58"/>
      <c r="BC388" s="58"/>
      <c r="BD388" s="59"/>
      <c r="BE388" s="59"/>
      <c r="BF388" s="59"/>
      <c r="BG388" s="59"/>
      <c r="BH388" s="59"/>
      <c r="BI388" s="59"/>
      <c r="BJ388">
        <v>1</v>
      </c>
      <c r="BK388" s="298">
        <v>3</v>
      </c>
      <c r="BL388" s="33"/>
      <c r="BM388" s="60"/>
      <c r="BN388" s="60"/>
      <c r="BO388" s="60"/>
      <c r="BP388" s="60"/>
      <c r="BQ388" s="60"/>
      <c r="BR388" s="61"/>
      <c r="BS388" s="61"/>
      <c r="BT388" s="61"/>
      <c r="BU388" s="61"/>
      <c r="BV388" s="61"/>
      <c r="BW388" s="61"/>
      <c r="BX388" s="60"/>
      <c r="CB388" s="62"/>
      <c r="CC388" s="62"/>
      <c r="CD388" s="63"/>
      <c r="CF388" s="63"/>
      <c r="CH388" s="63"/>
      <c r="CJ388" s="63"/>
      <c r="CL388" s="63"/>
      <c r="CQ388" s="33"/>
    </row>
    <row r="389" spans="3:95" x14ac:dyDescent="0.25">
      <c r="C389" s="1" t="s">
        <v>503</v>
      </c>
      <c r="D389" s="35">
        <v>42940.543599537035</v>
      </c>
      <c r="E389" s="1">
        <v>222</v>
      </c>
      <c r="F389" s="36" t="s">
        <v>496</v>
      </c>
      <c r="G389">
        <v>81.301689999999994</v>
      </c>
      <c r="H389">
        <v>29.331199999999999</v>
      </c>
      <c r="I389">
        <v>324.11</v>
      </c>
      <c r="J389" s="37">
        <v>1.7636609999999999</v>
      </c>
      <c r="K389" s="182">
        <v>293.35189000000003</v>
      </c>
      <c r="L389" s="183">
        <v>2.01E-2</v>
      </c>
      <c r="M389" s="61">
        <v>34.891103999999999</v>
      </c>
      <c r="N389" s="181">
        <v>0.4</v>
      </c>
      <c r="O389" s="36">
        <v>1</v>
      </c>
      <c r="P389" s="36">
        <v>1</v>
      </c>
      <c r="Q389" s="353">
        <f t="shared" si="14"/>
        <v>4</v>
      </c>
      <c r="R389" s="63">
        <f t="shared" si="13"/>
        <v>57.6</v>
      </c>
      <c r="S389" s="42">
        <v>1</v>
      </c>
      <c r="T389" s="43"/>
      <c r="U389" s="43"/>
      <c r="V389" s="43"/>
      <c r="W389" s="43"/>
      <c r="X389" s="43"/>
      <c r="Y389" s="43"/>
      <c r="Z389" s="44"/>
      <c r="AA389" s="44"/>
      <c r="AB389" s="45"/>
      <c r="AC389" s="46"/>
      <c r="AD389" s="47"/>
      <c r="AE389" s="48"/>
      <c r="AF389" s="49"/>
      <c r="AG389" s="50"/>
      <c r="AH389" s="51">
        <v>2</v>
      </c>
      <c r="AI389" s="51"/>
      <c r="AJ389" s="51">
        <v>3</v>
      </c>
      <c r="AK389" s="52"/>
      <c r="AL389" s="52"/>
      <c r="AM389" s="52"/>
      <c r="AN389" s="53"/>
      <c r="AO389" s="54"/>
      <c r="AP389" s="54"/>
      <c r="AQ389" s="55"/>
      <c r="AR389" s="55"/>
      <c r="AS389" s="55"/>
      <c r="AT389" s="55">
        <v>2</v>
      </c>
      <c r="AU389" s="56"/>
      <c r="AV389" s="56"/>
      <c r="AW389" s="57"/>
      <c r="AX389" s="57"/>
      <c r="AY389" s="57"/>
      <c r="AZ389" s="57"/>
      <c r="BA389" s="58"/>
      <c r="BB389" s="58"/>
      <c r="BC389" s="58"/>
      <c r="BD389" s="59"/>
      <c r="BE389" s="59"/>
      <c r="BF389" s="59"/>
      <c r="BG389" s="59"/>
      <c r="BH389" s="59"/>
      <c r="BI389" s="59"/>
      <c r="BK389" s="298">
        <v>3</v>
      </c>
      <c r="BL389" s="33"/>
      <c r="BM389" s="60"/>
      <c r="BN389" s="60"/>
      <c r="BO389" s="60"/>
      <c r="BP389" s="60"/>
      <c r="BQ389" s="60"/>
      <c r="BR389" s="61"/>
      <c r="BS389" s="61"/>
      <c r="BT389" s="61"/>
      <c r="BU389" s="61"/>
      <c r="BV389" s="61"/>
      <c r="BW389" s="61"/>
      <c r="BX389" s="60"/>
      <c r="CB389" s="62"/>
      <c r="CC389" s="62"/>
      <c r="CD389" s="63"/>
      <c r="CF389" s="63"/>
      <c r="CH389" s="63"/>
      <c r="CJ389" s="63"/>
      <c r="CL389" s="63"/>
      <c r="CQ389" s="33"/>
    </row>
    <row r="390" spans="3:95" x14ac:dyDescent="0.25">
      <c r="C390" s="1" t="s">
        <v>504</v>
      </c>
      <c r="D390" s="35">
        <v>42940.544178240743</v>
      </c>
      <c r="E390" s="1">
        <v>222</v>
      </c>
      <c r="F390" s="36" t="s">
        <v>496</v>
      </c>
      <c r="G390">
        <v>81.301649999999995</v>
      </c>
      <c r="H390">
        <v>29.33089</v>
      </c>
      <c r="I390">
        <v>323.95999999999998</v>
      </c>
      <c r="J390" s="37">
        <v>1.7636609999999999</v>
      </c>
      <c r="K390" s="182">
        <v>293.35189000000003</v>
      </c>
      <c r="L390" s="183">
        <v>2.01E-2</v>
      </c>
      <c r="M390" s="61">
        <v>34.891103999999999</v>
      </c>
      <c r="N390" s="181">
        <v>0.4</v>
      </c>
      <c r="O390" s="36">
        <v>1</v>
      </c>
      <c r="P390" s="36">
        <v>1</v>
      </c>
      <c r="Q390" s="353">
        <f t="shared" si="14"/>
        <v>4</v>
      </c>
      <c r="R390" s="63">
        <f t="shared" si="13"/>
        <v>72</v>
      </c>
      <c r="S390" s="42"/>
      <c r="T390" s="43"/>
      <c r="U390" s="43"/>
      <c r="V390" s="43"/>
      <c r="W390" s="43"/>
      <c r="X390" s="43"/>
      <c r="Y390" s="43"/>
      <c r="Z390" s="44"/>
      <c r="AA390" s="44"/>
      <c r="AB390" s="45"/>
      <c r="AC390" s="46"/>
      <c r="AD390" s="47"/>
      <c r="AE390" s="48"/>
      <c r="AF390" s="49"/>
      <c r="AG390" s="50"/>
      <c r="AH390" s="51"/>
      <c r="AI390" s="51"/>
      <c r="AJ390" s="51">
        <v>3</v>
      </c>
      <c r="AK390" s="52"/>
      <c r="AL390" s="52"/>
      <c r="AM390" s="52"/>
      <c r="AN390" s="53"/>
      <c r="AO390" s="54"/>
      <c r="AP390" s="54"/>
      <c r="AQ390" s="55"/>
      <c r="AR390" s="55">
        <v>4</v>
      </c>
      <c r="AS390" s="55"/>
      <c r="AT390" s="55">
        <v>1</v>
      </c>
      <c r="AU390" s="56"/>
      <c r="AV390" s="56"/>
      <c r="AW390" s="57"/>
      <c r="AX390" s="57"/>
      <c r="AY390" s="57"/>
      <c r="AZ390" s="57"/>
      <c r="BA390" s="58"/>
      <c r="BB390" s="58"/>
      <c r="BC390" s="58"/>
      <c r="BD390" s="59"/>
      <c r="BE390" s="59"/>
      <c r="BF390" s="59"/>
      <c r="BG390" s="59"/>
      <c r="BH390" s="59"/>
      <c r="BI390" s="59"/>
      <c r="BJ390">
        <v>2</v>
      </c>
      <c r="BK390" s="298">
        <v>3</v>
      </c>
      <c r="BL390" s="33"/>
      <c r="BM390" s="60"/>
      <c r="BN390" s="60"/>
      <c r="BO390" s="60"/>
      <c r="BP390" s="60"/>
      <c r="BQ390" s="60"/>
      <c r="BR390" s="61"/>
      <c r="BS390" s="61"/>
      <c r="BT390" s="61"/>
      <c r="BU390" s="61"/>
      <c r="BV390" s="61"/>
      <c r="BW390" s="61"/>
      <c r="BX390" s="60"/>
      <c r="CB390" s="62"/>
      <c r="CC390" s="62"/>
      <c r="CD390" s="63"/>
      <c r="CF390" s="63"/>
      <c r="CH390" s="63"/>
      <c r="CJ390" s="63"/>
      <c r="CL390" s="63"/>
      <c r="CQ390" s="33"/>
    </row>
    <row r="391" spans="3:95" x14ac:dyDescent="0.25">
      <c r="C391" s="1" t="s">
        <v>505</v>
      </c>
      <c r="D391" s="35">
        <v>42940.54451388889</v>
      </c>
      <c r="E391" s="1">
        <v>222</v>
      </c>
      <c r="F391" s="36" t="s">
        <v>496</v>
      </c>
      <c r="G391">
        <v>81.301630000000003</v>
      </c>
      <c r="H391">
        <v>29.330729999999999</v>
      </c>
      <c r="I391">
        <v>323.88</v>
      </c>
      <c r="J391" s="37">
        <v>1.7636609999999999</v>
      </c>
      <c r="K391" s="182">
        <v>293.35189000000003</v>
      </c>
      <c r="L391" s="183">
        <v>2.01E-2</v>
      </c>
      <c r="M391" s="61">
        <v>34.891103999999999</v>
      </c>
      <c r="N391" s="181">
        <v>0.4</v>
      </c>
      <c r="O391" s="36">
        <v>1</v>
      </c>
      <c r="P391" s="36">
        <v>1</v>
      </c>
      <c r="Q391" s="353">
        <f t="shared" si="14"/>
        <v>4</v>
      </c>
      <c r="R391" s="63">
        <f t="shared" si="13"/>
        <v>28.8</v>
      </c>
      <c r="S391" s="42">
        <v>1</v>
      </c>
      <c r="T391" s="43"/>
      <c r="U391" s="43"/>
      <c r="V391" s="43"/>
      <c r="W391" s="43"/>
      <c r="X391" s="43"/>
      <c r="Y391" s="43"/>
      <c r="Z391" s="44"/>
      <c r="AA391" s="44"/>
      <c r="AB391" s="45"/>
      <c r="AC391" s="46"/>
      <c r="AD391" s="47"/>
      <c r="AE391" s="48"/>
      <c r="AF391" s="49"/>
      <c r="AG391" s="50"/>
      <c r="AH391" s="51">
        <v>1</v>
      </c>
      <c r="AI391" s="51"/>
      <c r="AJ391" s="51">
        <v>1</v>
      </c>
      <c r="AK391" s="52"/>
      <c r="AL391" s="52"/>
      <c r="AM391" s="52"/>
      <c r="AN391" s="53"/>
      <c r="AO391" s="54"/>
      <c r="AP391" s="54"/>
      <c r="AQ391" s="55"/>
      <c r="AR391" s="55"/>
      <c r="AS391" s="55"/>
      <c r="AT391" s="55">
        <v>1</v>
      </c>
      <c r="AU391" s="56"/>
      <c r="AV391" s="56"/>
      <c r="AW391" s="57"/>
      <c r="AX391" s="57"/>
      <c r="AY391" s="57"/>
      <c r="AZ391" s="57"/>
      <c r="BA391" s="58"/>
      <c r="BB391" s="58"/>
      <c r="BC391" s="58"/>
      <c r="BD391" s="59"/>
      <c r="BE391" s="59"/>
      <c r="BF391" s="59"/>
      <c r="BG391" s="59"/>
      <c r="BH391" s="59"/>
      <c r="BI391" s="59"/>
      <c r="BK391" s="298">
        <v>3</v>
      </c>
      <c r="BL391" s="33"/>
      <c r="BM391" s="60"/>
      <c r="BN391" s="60"/>
      <c r="BO391" s="60"/>
      <c r="BP391" s="60"/>
      <c r="BQ391" s="60"/>
      <c r="BR391" s="61"/>
      <c r="BS391" s="61"/>
      <c r="BT391" s="61"/>
      <c r="BU391" s="61"/>
      <c r="BV391" s="61"/>
      <c r="BW391" s="61"/>
      <c r="BX391" s="60"/>
      <c r="CB391" s="62"/>
      <c r="CC391" s="62"/>
      <c r="CD391" s="63"/>
      <c r="CF391" s="63"/>
      <c r="CH391" s="63"/>
      <c r="CJ391" s="63"/>
      <c r="CL391" s="63"/>
      <c r="CQ391" s="33"/>
    </row>
    <row r="392" spans="3:95" x14ac:dyDescent="0.25">
      <c r="C392" s="1" t="s">
        <v>506</v>
      </c>
      <c r="D392" s="35">
        <v>42940.545208333337</v>
      </c>
      <c r="E392" s="1">
        <v>222</v>
      </c>
      <c r="F392" s="36" t="s">
        <v>496</v>
      </c>
      <c r="G392">
        <v>81.301569999999998</v>
      </c>
      <c r="H392">
        <v>29.330300000000001</v>
      </c>
      <c r="I392">
        <v>324.02</v>
      </c>
      <c r="J392" s="37">
        <v>1.7636609999999999</v>
      </c>
      <c r="K392" s="182">
        <v>293.35189000000003</v>
      </c>
      <c r="L392" s="183">
        <v>2.01E-2</v>
      </c>
      <c r="M392" s="61">
        <v>34.891103999999999</v>
      </c>
      <c r="N392" s="181">
        <v>0.4</v>
      </c>
      <c r="O392" s="36">
        <v>1</v>
      </c>
      <c r="P392" s="36">
        <v>1</v>
      </c>
      <c r="Q392" s="353">
        <f t="shared" si="14"/>
        <v>3</v>
      </c>
      <c r="R392" s="63">
        <f t="shared" si="13"/>
        <v>43.2</v>
      </c>
      <c r="S392" s="42"/>
      <c r="T392" s="43"/>
      <c r="U392" s="43"/>
      <c r="V392" s="43"/>
      <c r="W392" s="43"/>
      <c r="X392" s="43"/>
      <c r="Y392" s="43"/>
      <c r="Z392" s="44"/>
      <c r="AA392" s="44"/>
      <c r="AB392" s="45"/>
      <c r="AC392" s="46"/>
      <c r="AD392" s="47"/>
      <c r="AE392" s="48"/>
      <c r="AF392" s="49"/>
      <c r="AG392" s="50"/>
      <c r="AH392" s="51">
        <v>3</v>
      </c>
      <c r="AI392" s="51"/>
      <c r="AJ392" s="51"/>
      <c r="AK392" s="52"/>
      <c r="AL392" s="52"/>
      <c r="AM392" s="52"/>
      <c r="AN392" s="53"/>
      <c r="AO392" s="54"/>
      <c r="AP392" s="54"/>
      <c r="AQ392" s="55"/>
      <c r="AR392" s="55"/>
      <c r="AS392" s="55"/>
      <c r="AT392" s="55">
        <v>1</v>
      </c>
      <c r="AU392" s="56"/>
      <c r="AV392" s="56"/>
      <c r="AW392" s="57"/>
      <c r="AX392" s="57"/>
      <c r="AY392" s="57"/>
      <c r="AZ392" s="57"/>
      <c r="BA392" s="58"/>
      <c r="BB392" s="58"/>
      <c r="BC392" s="58"/>
      <c r="BD392" s="59"/>
      <c r="BE392" s="59"/>
      <c r="BF392" s="59"/>
      <c r="BG392" s="59"/>
      <c r="BH392" s="59">
        <v>2</v>
      </c>
      <c r="BI392" s="59"/>
      <c r="BK392" s="298">
        <v>3</v>
      </c>
      <c r="BL392" s="33"/>
      <c r="BM392" s="60"/>
      <c r="BN392" s="60"/>
      <c r="BO392" s="60"/>
      <c r="BP392" s="60"/>
      <c r="BQ392" s="60"/>
      <c r="BR392" s="61"/>
      <c r="BS392" s="61"/>
      <c r="BT392" s="61"/>
      <c r="BU392" s="61"/>
      <c r="BV392" s="61"/>
      <c r="BW392" s="61"/>
      <c r="BX392" s="60"/>
      <c r="CB392" s="62"/>
      <c r="CC392" s="62"/>
      <c r="CD392" s="63"/>
      <c r="CF392" s="63"/>
      <c r="CH392" s="63"/>
      <c r="CJ392" s="63"/>
      <c r="CL392" s="63"/>
      <c r="CQ392" s="33"/>
    </row>
    <row r="393" spans="3:95" x14ac:dyDescent="0.25">
      <c r="C393" s="1" t="s">
        <v>507</v>
      </c>
      <c r="D393" s="35">
        <v>42940.54583333333</v>
      </c>
      <c r="E393" s="1">
        <v>222</v>
      </c>
      <c r="F393" s="36" t="s">
        <v>496</v>
      </c>
      <c r="G393">
        <v>81.301519999999996</v>
      </c>
      <c r="H393">
        <v>29.32987</v>
      </c>
      <c r="I393">
        <v>323.85000000000002</v>
      </c>
      <c r="J393" s="37">
        <v>1.7636609999999999</v>
      </c>
      <c r="K393" s="182">
        <v>293.35189000000003</v>
      </c>
      <c r="L393" s="183">
        <v>2.01E-2</v>
      </c>
      <c r="M393" s="61">
        <v>34.891103999999999</v>
      </c>
      <c r="N393" s="181">
        <v>0.4</v>
      </c>
      <c r="O393" s="36">
        <v>1</v>
      </c>
      <c r="P393" s="36">
        <v>1</v>
      </c>
      <c r="Q393" s="353">
        <f t="shared" si="14"/>
        <v>4</v>
      </c>
      <c r="R393" s="63">
        <f t="shared" si="13"/>
        <v>57.6</v>
      </c>
      <c r="S393" s="42"/>
      <c r="T393" s="43"/>
      <c r="U393" s="43"/>
      <c r="V393" s="43"/>
      <c r="W393" s="43"/>
      <c r="X393" s="43"/>
      <c r="Y393" s="43"/>
      <c r="Z393" s="44">
        <v>2</v>
      </c>
      <c r="AA393" s="44">
        <v>2</v>
      </c>
      <c r="AB393" s="45"/>
      <c r="AC393" s="46"/>
      <c r="AD393" s="47"/>
      <c r="AE393" s="48"/>
      <c r="AF393" s="49"/>
      <c r="AG393" s="50"/>
      <c r="AH393" s="51"/>
      <c r="AI393" s="51"/>
      <c r="AJ393" s="51"/>
      <c r="AK393" s="52"/>
      <c r="AL393" s="52"/>
      <c r="AM393" s="52"/>
      <c r="AN393" s="53"/>
      <c r="AO393" s="54"/>
      <c r="AP393" s="54"/>
      <c r="AQ393" s="55"/>
      <c r="AR393" s="55"/>
      <c r="AS393" s="55"/>
      <c r="AT393" s="55">
        <v>3</v>
      </c>
      <c r="AU393" s="56"/>
      <c r="AV393" s="56"/>
      <c r="AW393" s="57"/>
      <c r="AX393" s="57"/>
      <c r="AY393" s="57"/>
      <c r="AZ393" s="57"/>
      <c r="BA393" s="58"/>
      <c r="BB393" s="58"/>
      <c r="BC393" s="58"/>
      <c r="BD393" s="59"/>
      <c r="BE393" s="59"/>
      <c r="BF393" s="59"/>
      <c r="BG393" s="59"/>
      <c r="BH393" s="59"/>
      <c r="BI393" s="59"/>
      <c r="BJ393">
        <v>1</v>
      </c>
      <c r="BK393" s="298">
        <v>3</v>
      </c>
      <c r="BL393" s="33"/>
      <c r="BM393" s="60"/>
      <c r="BN393" s="60"/>
      <c r="BO393" s="60"/>
      <c r="BP393" s="60"/>
      <c r="BQ393" s="60"/>
      <c r="BR393" s="61"/>
      <c r="BS393" s="61"/>
      <c r="BT393" s="61"/>
      <c r="BU393" s="61"/>
      <c r="BV393" s="61"/>
      <c r="BW393" s="61"/>
      <c r="BX393" s="60"/>
      <c r="CB393" s="62"/>
      <c r="CC393" s="62"/>
      <c r="CD393" s="63"/>
      <c r="CF393" s="63"/>
      <c r="CH393" s="63"/>
      <c r="CJ393" s="63"/>
      <c r="CL393" s="63"/>
      <c r="CQ393" s="33"/>
    </row>
    <row r="394" spans="3:95" x14ac:dyDescent="0.25">
      <c r="C394" s="1" t="s">
        <v>508</v>
      </c>
      <c r="D394" s="35">
        <v>42940.546400462961</v>
      </c>
      <c r="E394" s="1">
        <v>222</v>
      </c>
      <c r="F394" s="36" t="s">
        <v>496</v>
      </c>
      <c r="G394">
        <v>81.301479999999998</v>
      </c>
      <c r="H394">
        <v>29.329509999999999</v>
      </c>
      <c r="I394">
        <v>323.88</v>
      </c>
      <c r="J394" s="37">
        <v>1.7636609999999999</v>
      </c>
      <c r="K394" s="182">
        <v>293.35189000000003</v>
      </c>
      <c r="L394" s="183">
        <v>2.01E-2</v>
      </c>
      <c r="M394" s="61">
        <v>34.891103999999999</v>
      </c>
      <c r="N394" s="181">
        <v>0.4</v>
      </c>
      <c r="O394" s="36">
        <v>1</v>
      </c>
      <c r="P394" s="36">
        <v>1</v>
      </c>
      <c r="Q394" s="353">
        <f t="shared" si="14"/>
        <v>3</v>
      </c>
      <c r="R394" s="63">
        <f t="shared" si="13"/>
        <v>28.8</v>
      </c>
      <c r="S394" s="42"/>
      <c r="T394" s="43"/>
      <c r="U394" s="43"/>
      <c r="V394" s="43"/>
      <c r="W394" s="43"/>
      <c r="X394" s="43"/>
      <c r="Y394" s="43"/>
      <c r="Z394" s="44"/>
      <c r="AA394" s="44"/>
      <c r="AB394" s="45"/>
      <c r="AC394" s="46"/>
      <c r="AD394" s="47"/>
      <c r="AE394" s="48"/>
      <c r="AF394" s="49"/>
      <c r="AG394" s="50"/>
      <c r="AH394" s="51">
        <v>1</v>
      </c>
      <c r="AI394" s="51"/>
      <c r="AJ394" s="51">
        <v>2</v>
      </c>
      <c r="AK394" s="52"/>
      <c r="AL394" s="52"/>
      <c r="AM394" s="52"/>
      <c r="AN394" s="53"/>
      <c r="AO394" s="54"/>
      <c r="AP394" s="54"/>
      <c r="AQ394" s="55"/>
      <c r="AR394" s="55"/>
      <c r="AS394" s="55"/>
      <c r="AT394" s="55">
        <v>1</v>
      </c>
      <c r="AU394" s="56"/>
      <c r="AV394" s="56"/>
      <c r="AW394" s="57"/>
      <c r="AX394" s="57"/>
      <c r="AY394" s="57"/>
      <c r="AZ394" s="57"/>
      <c r="BA394" s="58"/>
      <c r="BB394" s="58"/>
      <c r="BC394" s="58"/>
      <c r="BD394" s="59"/>
      <c r="BE394" s="59"/>
      <c r="BF394" s="59"/>
      <c r="BG394" s="59"/>
      <c r="BH394" s="59"/>
      <c r="BI394" s="59"/>
      <c r="BK394" s="298">
        <v>2</v>
      </c>
      <c r="BL394" s="33"/>
      <c r="BM394" s="60"/>
      <c r="BN394" s="60"/>
      <c r="BO394" s="60"/>
      <c r="BP394" s="60"/>
      <c r="BQ394" s="60"/>
      <c r="BR394" s="61"/>
      <c r="BS394" s="61"/>
      <c r="BT394" s="61"/>
      <c r="BU394" s="61"/>
      <c r="BV394" s="61"/>
      <c r="BW394" s="61"/>
      <c r="BX394" s="60"/>
      <c r="CB394" s="62"/>
      <c r="CC394" s="62"/>
      <c r="CD394" s="63"/>
      <c r="CF394" s="63"/>
      <c r="CH394" s="63"/>
      <c r="CJ394" s="63"/>
      <c r="CL394" s="63"/>
      <c r="CQ394" s="33"/>
    </row>
    <row r="395" spans="3:95" x14ac:dyDescent="0.25">
      <c r="C395" s="1" t="s">
        <v>509</v>
      </c>
      <c r="D395" s="35">
        <v>42940.547048611108</v>
      </c>
      <c r="E395" s="1">
        <v>222</v>
      </c>
      <c r="F395" s="36" t="s">
        <v>496</v>
      </c>
      <c r="G395">
        <v>81.301429999999996</v>
      </c>
      <c r="H395">
        <v>29.329139999999999</v>
      </c>
      <c r="I395">
        <v>323.99</v>
      </c>
      <c r="J395" s="37">
        <v>1.7636609999999999</v>
      </c>
      <c r="K395" s="182">
        <v>293.35189000000003</v>
      </c>
      <c r="L395" s="183">
        <v>2.01E-2</v>
      </c>
      <c r="M395" s="61">
        <v>34.891103999999999</v>
      </c>
      <c r="N395" s="181">
        <v>0.4</v>
      </c>
      <c r="O395" s="36">
        <v>1</v>
      </c>
      <c r="P395" s="36">
        <v>1</v>
      </c>
      <c r="Q395" s="353">
        <f t="shared" si="14"/>
        <v>5</v>
      </c>
      <c r="R395" s="63">
        <f t="shared" si="13"/>
        <v>64.8</v>
      </c>
      <c r="S395" s="42"/>
      <c r="T395" s="43"/>
      <c r="U395" s="43"/>
      <c r="V395" s="43"/>
      <c r="W395" s="43"/>
      <c r="X395" s="43"/>
      <c r="Y395" s="43"/>
      <c r="Z395" s="44"/>
      <c r="AA395" s="44"/>
      <c r="AB395" s="45"/>
      <c r="AC395" s="46"/>
      <c r="AD395" s="47"/>
      <c r="AE395" s="48"/>
      <c r="AF395" s="49"/>
      <c r="AG395" s="50">
        <v>1</v>
      </c>
      <c r="AH395" s="51">
        <v>2</v>
      </c>
      <c r="AI395" s="51"/>
      <c r="AJ395" s="51">
        <v>3</v>
      </c>
      <c r="AK395" s="52"/>
      <c r="AL395" s="52"/>
      <c r="AM395" s="52"/>
      <c r="AN395" s="53"/>
      <c r="AO395" s="54"/>
      <c r="AP395" s="54"/>
      <c r="AQ395" s="55"/>
      <c r="AR395" s="55"/>
      <c r="AS395" s="55"/>
      <c r="AT395" s="55">
        <v>2</v>
      </c>
      <c r="AU395" s="56"/>
      <c r="AV395" s="56"/>
      <c r="AW395" s="57"/>
      <c r="AX395" s="57"/>
      <c r="AY395" s="57"/>
      <c r="AZ395" s="57"/>
      <c r="BA395" s="58"/>
      <c r="BB395" s="58"/>
      <c r="BC395" s="58"/>
      <c r="BD395" s="59">
        <v>1</v>
      </c>
      <c r="BE395" s="59"/>
      <c r="BF395" s="59"/>
      <c r="BG395" s="59"/>
      <c r="BH395" s="59"/>
      <c r="BI395" s="59"/>
      <c r="BK395" s="298">
        <v>4</v>
      </c>
      <c r="BL395" s="33"/>
      <c r="BM395" s="60"/>
      <c r="BN395" s="60"/>
      <c r="BO395" s="60"/>
      <c r="BP395" s="60"/>
      <c r="BQ395" s="60"/>
      <c r="BR395" s="61"/>
      <c r="BS395" s="61"/>
      <c r="BT395" s="61"/>
      <c r="BU395" s="61"/>
      <c r="BV395" s="61"/>
      <c r="BW395" s="61"/>
      <c r="BX395" s="60"/>
      <c r="CB395" s="62"/>
      <c r="CC395" s="62"/>
      <c r="CD395" s="63"/>
      <c r="CF395" s="63"/>
      <c r="CH395" s="63"/>
      <c r="CJ395" s="63"/>
      <c r="CL395" s="63"/>
      <c r="CQ395" s="33"/>
    </row>
    <row r="396" spans="3:95" x14ac:dyDescent="0.25">
      <c r="C396" s="1" t="s">
        <v>510</v>
      </c>
      <c r="D396" s="35">
        <v>42940.547858796293</v>
      </c>
      <c r="E396" s="1">
        <v>222</v>
      </c>
      <c r="F396" s="36" t="s">
        <v>496</v>
      </c>
      <c r="G396">
        <v>81.301370000000006</v>
      </c>
      <c r="H396">
        <v>29.328669999999999</v>
      </c>
      <c r="I396">
        <v>323.95</v>
      </c>
      <c r="J396" s="37">
        <v>1.7636609999999999</v>
      </c>
      <c r="K396" s="182">
        <v>293.35189000000003</v>
      </c>
      <c r="L396" s="183">
        <v>2.01E-2</v>
      </c>
      <c r="M396" s="61">
        <v>34.891103999999999</v>
      </c>
      <c r="N396" s="181">
        <v>0.4</v>
      </c>
      <c r="O396" s="36">
        <v>1</v>
      </c>
      <c r="P396" s="36">
        <v>1</v>
      </c>
      <c r="Q396" s="353">
        <f t="shared" si="14"/>
        <v>6</v>
      </c>
      <c r="R396" s="63">
        <f t="shared" si="13"/>
        <v>64.8</v>
      </c>
      <c r="S396" s="42"/>
      <c r="T396" s="43"/>
      <c r="U396" s="43"/>
      <c r="V396" s="43"/>
      <c r="W396" s="43"/>
      <c r="X396" s="43"/>
      <c r="Y396" s="43"/>
      <c r="Z396" s="44">
        <v>1</v>
      </c>
      <c r="AA396" s="44"/>
      <c r="AB396" s="45"/>
      <c r="AC396" s="46"/>
      <c r="AD396" s="47"/>
      <c r="AE396" s="48"/>
      <c r="AF396" s="49"/>
      <c r="AG396" s="50"/>
      <c r="AH396" s="51">
        <v>2</v>
      </c>
      <c r="AI396" s="51"/>
      <c r="AJ396" s="51"/>
      <c r="AK396" s="52"/>
      <c r="AL396" s="52"/>
      <c r="AM396" s="52"/>
      <c r="AN396" s="53"/>
      <c r="AO396" s="54"/>
      <c r="AP396" s="54"/>
      <c r="AQ396" s="55"/>
      <c r="AR396" s="55"/>
      <c r="AS396" s="55"/>
      <c r="AT396" s="55">
        <v>1</v>
      </c>
      <c r="AU396" s="56"/>
      <c r="AV396" s="56"/>
      <c r="AW396" s="57"/>
      <c r="AX396" s="57"/>
      <c r="AY396" s="57"/>
      <c r="AZ396" s="57"/>
      <c r="BA396" s="58"/>
      <c r="BB396" s="58">
        <v>1</v>
      </c>
      <c r="BC396" s="58"/>
      <c r="BD396" s="59"/>
      <c r="BE396" s="59"/>
      <c r="BF396" s="59"/>
      <c r="BG396" s="59"/>
      <c r="BH396" s="59">
        <v>1</v>
      </c>
      <c r="BI396" s="59"/>
      <c r="BJ396">
        <v>3</v>
      </c>
      <c r="BK396" s="298">
        <v>6</v>
      </c>
      <c r="BL396" s="33"/>
      <c r="BM396" s="60"/>
      <c r="BN396" s="60"/>
      <c r="BO396" s="60"/>
      <c r="BP396" s="60"/>
      <c r="BQ396" s="60"/>
      <c r="BR396" s="61"/>
      <c r="BS396" s="61"/>
      <c r="BT396" s="61"/>
      <c r="BU396" s="61"/>
      <c r="BV396" s="61"/>
      <c r="BW396" s="61"/>
      <c r="BX396" s="60"/>
      <c r="CB396" s="62"/>
      <c r="CC396" s="62"/>
      <c r="CD396" s="63"/>
      <c r="CF396" s="63"/>
      <c r="CH396" s="63"/>
      <c r="CJ396" s="63"/>
      <c r="CL396" s="63"/>
      <c r="CQ396" s="33"/>
    </row>
    <row r="397" spans="3:95" x14ac:dyDescent="0.25">
      <c r="C397" s="1" t="s">
        <v>511</v>
      </c>
      <c r="D397" s="35">
        <v>42940.548715277779</v>
      </c>
      <c r="E397" s="1">
        <v>222</v>
      </c>
      <c r="F397" s="36" t="s">
        <v>496</v>
      </c>
      <c r="G397">
        <v>81.301289999999995</v>
      </c>
      <c r="H397">
        <v>29.328150000000001</v>
      </c>
      <c r="I397">
        <v>324.23</v>
      </c>
      <c r="J397" s="37">
        <v>1.7636609999999999</v>
      </c>
      <c r="K397" s="182">
        <v>293.35189000000003</v>
      </c>
      <c r="L397" s="183">
        <v>2.01E-2</v>
      </c>
      <c r="M397" s="61">
        <v>34.891103999999999</v>
      </c>
      <c r="N397" s="181">
        <v>0.4</v>
      </c>
      <c r="O397" s="36">
        <v>1</v>
      </c>
      <c r="P397" s="36">
        <v>1</v>
      </c>
      <c r="Q397" s="353">
        <f t="shared" si="14"/>
        <v>4</v>
      </c>
      <c r="R397" s="63">
        <f t="shared" si="13"/>
        <v>43.2</v>
      </c>
      <c r="S397" s="42"/>
      <c r="T397" s="43"/>
      <c r="U397" s="43"/>
      <c r="V397" s="43"/>
      <c r="W397" s="43"/>
      <c r="X397" s="43"/>
      <c r="Y397" s="43"/>
      <c r="Z397" s="44"/>
      <c r="AA397" s="44"/>
      <c r="AB397" s="45"/>
      <c r="AC397" s="46"/>
      <c r="AD397" s="47"/>
      <c r="AE397" s="48"/>
      <c r="AF397" s="49"/>
      <c r="AG397" s="50"/>
      <c r="AH397" s="51"/>
      <c r="AI397" s="51"/>
      <c r="AJ397" s="51">
        <v>1</v>
      </c>
      <c r="AK397" s="52"/>
      <c r="AL397" s="52">
        <v>1</v>
      </c>
      <c r="AM397" s="52"/>
      <c r="AN397" s="53"/>
      <c r="AO397" s="54"/>
      <c r="AP397" s="54"/>
      <c r="AQ397" s="55"/>
      <c r="AR397" s="55">
        <v>2</v>
      </c>
      <c r="AS397" s="55"/>
      <c r="AT397" s="55">
        <v>2</v>
      </c>
      <c r="AU397" s="56"/>
      <c r="AV397" s="56"/>
      <c r="AW397" s="57"/>
      <c r="AX397" s="57"/>
      <c r="AY397" s="57"/>
      <c r="AZ397" s="57"/>
      <c r="BA397" s="58"/>
      <c r="BB397" s="58"/>
      <c r="BC397" s="58"/>
      <c r="BD397" s="59"/>
      <c r="BE397" s="59"/>
      <c r="BF397" s="59"/>
      <c r="BG397" s="59"/>
      <c r="BH397" s="59"/>
      <c r="BI397" s="59"/>
      <c r="BK397" s="298">
        <v>3</v>
      </c>
      <c r="BL397" s="33"/>
      <c r="BM397" s="60"/>
      <c r="BN397" s="60"/>
      <c r="BO397" s="60"/>
      <c r="BP397" s="60"/>
      <c r="BQ397" s="60"/>
      <c r="BR397" s="61"/>
      <c r="BS397" s="61"/>
      <c r="BT397" s="61"/>
      <c r="BU397" s="61"/>
      <c r="BV397" s="61"/>
      <c r="BW397" s="61"/>
      <c r="BX397" s="60"/>
      <c r="CB397" s="62"/>
      <c r="CC397" s="62"/>
      <c r="CD397" s="63"/>
      <c r="CF397" s="63"/>
      <c r="CH397" s="63"/>
      <c r="CJ397" s="63"/>
      <c r="CL397" s="63"/>
      <c r="CQ397" s="33"/>
    </row>
    <row r="398" spans="3:95" x14ac:dyDescent="0.25">
      <c r="C398" s="1" t="s">
        <v>512</v>
      </c>
      <c r="D398" s="35">
        <v>42940.549537037034</v>
      </c>
      <c r="E398" s="1">
        <v>222</v>
      </c>
      <c r="F398" s="36" t="s">
        <v>496</v>
      </c>
      <c r="G398">
        <v>81.301230000000004</v>
      </c>
      <c r="H398">
        <v>29.32771</v>
      </c>
      <c r="I398">
        <v>324.7</v>
      </c>
      <c r="J398" s="37">
        <v>1.7636609999999999</v>
      </c>
      <c r="K398" s="182">
        <v>293.35189000000003</v>
      </c>
      <c r="L398" s="183">
        <v>2.01E-2</v>
      </c>
      <c r="M398" s="61">
        <v>34.891103999999999</v>
      </c>
      <c r="N398" s="181">
        <v>0.4</v>
      </c>
      <c r="O398" s="36">
        <v>1</v>
      </c>
      <c r="P398" s="36">
        <v>1</v>
      </c>
      <c r="Q398" s="353">
        <f t="shared" si="14"/>
        <v>3</v>
      </c>
      <c r="R398" s="63">
        <f t="shared" si="13"/>
        <v>43.2</v>
      </c>
      <c r="S398" s="42"/>
      <c r="T398" s="43"/>
      <c r="U398" s="43"/>
      <c r="V398" s="43"/>
      <c r="W398" s="43"/>
      <c r="X398" s="43"/>
      <c r="Y398" s="43"/>
      <c r="Z398" s="44">
        <v>4</v>
      </c>
      <c r="AA398" s="44"/>
      <c r="AB398" s="45"/>
      <c r="AC398" s="46"/>
      <c r="AD398" s="47"/>
      <c r="AE398" s="48"/>
      <c r="AF398" s="49"/>
      <c r="AG398" s="50"/>
      <c r="AH398" s="51"/>
      <c r="AI398" s="51"/>
      <c r="AJ398" s="51"/>
      <c r="AK398" s="52"/>
      <c r="AL398" s="52"/>
      <c r="AM398" s="52"/>
      <c r="AN398" s="53"/>
      <c r="AO398" s="54"/>
      <c r="AP398" s="54"/>
      <c r="AQ398" s="55"/>
      <c r="AR398" s="55"/>
      <c r="AS398" s="55"/>
      <c r="AT398" s="55">
        <v>1</v>
      </c>
      <c r="AU398" s="56"/>
      <c r="AV398" s="56"/>
      <c r="AW398" s="57"/>
      <c r="AX398" s="57"/>
      <c r="AY398" s="57"/>
      <c r="AZ398" s="57"/>
      <c r="BA398" s="58"/>
      <c r="BB398" s="58"/>
      <c r="BC398" s="58"/>
      <c r="BD398" s="59"/>
      <c r="BE398" s="59">
        <v>1</v>
      </c>
      <c r="BF398" s="59"/>
      <c r="BG398" s="59"/>
      <c r="BH398" s="59"/>
      <c r="BI398" s="59"/>
      <c r="BK398" s="298">
        <v>3</v>
      </c>
      <c r="BL398" s="33"/>
      <c r="BM398" s="60"/>
      <c r="BN398" s="60"/>
      <c r="BO398" s="60"/>
      <c r="BP398" s="60"/>
      <c r="BQ398" s="60"/>
      <c r="BR398" s="61"/>
      <c r="BS398" s="61"/>
      <c r="BT398" s="61"/>
      <c r="BU398" s="61"/>
      <c r="BV398" s="61"/>
      <c r="BW398" s="61"/>
      <c r="BX398" s="60"/>
      <c r="CB398" s="62"/>
      <c r="CC398" s="62"/>
      <c r="CD398" s="63"/>
      <c r="CF398" s="63"/>
      <c r="CH398" s="63"/>
      <c r="CJ398" s="63"/>
      <c r="CL398" s="63"/>
      <c r="CQ398" s="33"/>
    </row>
    <row r="399" spans="3:95" x14ac:dyDescent="0.25">
      <c r="C399" s="1" t="s">
        <v>513</v>
      </c>
      <c r="D399" s="35">
        <v>42940.549849537034</v>
      </c>
      <c r="E399" s="1">
        <v>222</v>
      </c>
      <c r="F399" s="36" t="s">
        <v>496</v>
      </c>
      <c r="G399">
        <v>81.301190000000005</v>
      </c>
      <c r="H399">
        <v>29.327629999999999</v>
      </c>
      <c r="I399">
        <v>324.54000000000002</v>
      </c>
      <c r="J399" s="37">
        <v>1.7636609999999999</v>
      </c>
      <c r="K399" s="182">
        <v>293.35189000000003</v>
      </c>
      <c r="L399" s="183">
        <v>2.01E-2</v>
      </c>
      <c r="M399" s="61">
        <v>34.891103999999999</v>
      </c>
      <c r="N399" s="181">
        <v>0.4</v>
      </c>
      <c r="O399" s="36">
        <v>1</v>
      </c>
      <c r="P399" s="36">
        <v>1</v>
      </c>
      <c r="Q399" s="353">
        <f t="shared" si="14"/>
        <v>6</v>
      </c>
      <c r="R399" s="63">
        <f t="shared" si="13"/>
        <v>64.8</v>
      </c>
      <c r="S399" s="42"/>
      <c r="T399" s="43"/>
      <c r="U399" s="43"/>
      <c r="V399" s="43"/>
      <c r="W399" s="43"/>
      <c r="X399" s="43"/>
      <c r="Y399" s="43"/>
      <c r="Z399" s="44">
        <v>1</v>
      </c>
      <c r="AA399" s="44">
        <v>1</v>
      </c>
      <c r="AB399" s="45"/>
      <c r="AC399" s="46"/>
      <c r="AD399" s="47"/>
      <c r="AE399" s="48"/>
      <c r="AF399" s="49"/>
      <c r="AG399" s="50"/>
      <c r="AH399" s="51">
        <v>1</v>
      </c>
      <c r="AI399" s="51"/>
      <c r="AJ399" s="51"/>
      <c r="AK399" s="52"/>
      <c r="AL399" s="52"/>
      <c r="AM399" s="52"/>
      <c r="AN399" s="53"/>
      <c r="AO399" s="54"/>
      <c r="AP399" s="54"/>
      <c r="AQ399" s="55"/>
      <c r="AR399" s="55"/>
      <c r="AS399" s="55"/>
      <c r="AT399" s="55">
        <v>2</v>
      </c>
      <c r="AU399" s="56"/>
      <c r="AV399" s="56"/>
      <c r="AW399" s="57"/>
      <c r="AX399" s="57"/>
      <c r="AY399" s="57"/>
      <c r="AZ399" s="57"/>
      <c r="BA399" s="58"/>
      <c r="BB399" s="58"/>
      <c r="BC399" s="58"/>
      <c r="BD399" s="59"/>
      <c r="BE399" s="59">
        <v>1</v>
      </c>
      <c r="BF399" s="59"/>
      <c r="BG399" s="59"/>
      <c r="BH399" s="59"/>
      <c r="BI399" s="59"/>
      <c r="BJ399">
        <v>3</v>
      </c>
      <c r="BK399" s="298">
        <v>5</v>
      </c>
      <c r="BL399" s="33"/>
      <c r="BM399" s="60"/>
      <c r="BN399" s="60"/>
      <c r="BO399" s="60"/>
      <c r="BP399" s="60"/>
      <c r="BQ399" s="60"/>
      <c r="BR399" s="61"/>
      <c r="BS399" s="61"/>
      <c r="BT399" s="61"/>
      <c r="BU399" s="61"/>
      <c r="BV399" s="61"/>
      <c r="BW399" s="61"/>
      <c r="BX399" s="60"/>
      <c r="CB399" s="62"/>
      <c r="CC399" s="62"/>
      <c r="CD399" s="63"/>
      <c r="CF399" s="63"/>
      <c r="CH399" s="63"/>
      <c r="CJ399" s="63"/>
      <c r="CL399" s="63"/>
      <c r="CQ399" s="33"/>
    </row>
    <row r="400" spans="3:95" x14ac:dyDescent="0.25">
      <c r="C400" s="1" t="s">
        <v>514</v>
      </c>
      <c r="D400" s="35">
        <v>42940.550879629627</v>
      </c>
      <c r="E400" s="1">
        <v>222</v>
      </c>
      <c r="F400" s="36" t="s">
        <v>496</v>
      </c>
      <c r="G400">
        <v>81.301069999999996</v>
      </c>
      <c r="H400">
        <v>29.32733</v>
      </c>
      <c r="I400">
        <v>324.58</v>
      </c>
      <c r="J400" s="37">
        <v>1.7636609999999999</v>
      </c>
      <c r="K400" s="182">
        <v>293.35189000000003</v>
      </c>
      <c r="L400" s="183">
        <v>2.01E-2</v>
      </c>
      <c r="M400" s="61">
        <v>34.891103999999999</v>
      </c>
      <c r="N400" s="181">
        <v>0.4</v>
      </c>
      <c r="O400" s="36">
        <v>15</v>
      </c>
      <c r="P400" s="36">
        <v>1</v>
      </c>
      <c r="Q400" s="353">
        <f>COUNT(S400:BJ400)</f>
        <v>5</v>
      </c>
      <c r="R400" s="63">
        <f t="shared" si="13"/>
        <v>64.8</v>
      </c>
      <c r="S400" s="42">
        <v>2</v>
      </c>
      <c r="T400" s="43"/>
      <c r="U400" s="43"/>
      <c r="V400" s="43"/>
      <c r="W400" s="43"/>
      <c r="X400" s="43"/>
      <c r="Y400" s="43"/>
      <c r="Z400" s="44">
        <v>2</v>
      </c>
      <c r="AA400" s="44">
        <v>1</v>
      </c>
      <c r="AB400" s="45"/>
      <c r="AC400" s="46"/>
      <c r="AD400" s="47"/>
      <c r="AE400" s="48"/>
      <c r="AF400" s="49"/>
      <c r="AG400" s="50"/>
      <c r="AH400" s="51"/>
      <c r="AI400" s="51"/>
      <c r="AJ400" s="51"/>
      <c r="AK400" s="52"/>
      <c r="AL400" s="52"/>
      <c r="AM400" s="52"/>
      <c r="AN400" s="53"/>
      <c r="AO400" s="54"/>
      <c r="AP400" s="54"/>
      <c r="AQ400" s="55"/>
      <c r="AR400" s="55"/>
      <c r="AS400" s="55"/>
      <c r="AT400" s="55">
        <v>3</v>
      </c>
      <c r="AU400" s="56"/>
      <c r="AV400" s="56"/>
      <c r="AW400" s="57"/>
      <c r="AX400" s="57"/>
      <c r="AY400" s="57"/>
      <c r="AZ400" s="57"/>
      <c r="BA400" s="58"/>
      <c r="BB400" s="58"/>
      <c r="BC400" s="58">
        <v>1</v>
      </c>
      <c r="BD400" s="59"/>
      <c r="BE400" s="59"/>
      <c r="BF400" s="59"/>
      <c r="BG400" s="59"/>
      <c r="BH400" s="59"/>
      <c r="BI400" s="59"/>
      <c r="BK400" s="298">
        <v>4</v>
      </c>
      <c r="BL400" s="33"/>
      <c r="BM400" s="60"/>
      <c r="BN400" s="60"/>
      <c r="BO400" s="60"/>
      <c r="BP400" s="60"/>
      <c r="BQ400" s="60"/>
      <c r="BR400" s="61"/>
      <c r="BS400" s="61"/>
      <c r="BT400" s="61"/>
      <c r="BU400" s="61"/>
      <c r="BV400" s="61"/>
      <c r="BW400" s="61"/>
      <c r="BX400" s="60"/>
      <c r="CB400" s="62"/>
      <c r="CC400" s="62"/>
      <c r="CD400" s="63"/>
      <c r="CF400" s="63"/>
      <c r="CH400" s="63"/>
      <c r="CJ400" s="63"/>
      <c r="CL400" s="63"/>
      <c r="CQ400" s="33"/>
    </row>
    <row r="401" spans="3:95" s="87" customFormat="1" x14ac:dyDescent="0.25">
      <c r="C401" s="84" t="s">
        <v>515</v>
      </c>
      <c r="D401" s="85">
        <v>42940.551018518519</v>
      </c>
      <c r="E401" s="84">
        <v>222</v>
      </c>
      <c r="F401" s="86" t="s">
        <v>496</v>
      </c>
      <c r="G401" s="87">
        <v>81.301050000000004</v>
      </c>
      <c r="H401" s="87">
        <v>29.327300000000001</v>
      </c>
      <c r="I401" s="87">
        <v>324.58999999999997</v>
      </c>
      <c r="J401" s="88">
        <v>1.7636609999999999</v>
      </c>
      <c r="K401" s="89">
        <v>293.35189000000003</v>
      </c>
      <c r="L401" s="90">
        <v>2.01E-2</v>
      </c>
      <c r="M401" s="91">
        <v>34.891103999999999</v>
      </c>
      <c r="N401" s="181">
        <v>0.4</v>
      </c>
      <c r="O401" s="86">
        <v>1</v>
      </c>
      <c r="P401" s="86">
        <v>1</v>
      </c>
      <c r="Q401" s="355">
        <f>COUNT(S401:BJ401)</f>
        <v>4</v>
      </c>
      <c r="R401" s="63">
        <f t="shared" si="13"/>
        <v>43.2</v>
      </c>
      <c r="S401" s="93"/>
      <c r="T401" s="94"/>
      <c r="U401" s="94"/>
      <c r="V401" s="94"/>
      <c r="W401" s="94"/>
      <c r="X401" s="94"/>
      <c r="Y401" s="94"/>
      <c r="Z401" s="95">
        <v>1</v>
      </c>
      <c r="AA401" s="95"/>
      <c r="AB401" s="95"/>
      <c r="AC401" s="96"/>
      <c r="AD401" s="96"/>
      <c r="AE401" s="97"/>
      <c r="AF401" s="97"/>
      <c r="AG401" s="98"/>
      <c r="AH401" s="99">
        <v>1</v>
      </c>
      <c r="AI401" s="99"/>
      <c r="AJ401" s="99">
        <v>2</v>
      </c>
      <c r="AK401" s="100"/>
      <c r="AL401" s="100"/>
      <c r="AM401" s="100"/>
      <c r="AN401" s="101"/>
      <c r="AO401" s="101"/>
      <c r="AP401" s="101"/>
      <c r="AQ401" s="102"/>
      <c r="AR401" s="102"/>
      <c r="AS401" s="102"/>
      <c r="AT401" s="102">
        <v>2</v>
      </c>
      <c r="AU401" s="103"/>
      <c r="AV401" s="103"/>
      <c r="AW401" s="104"/>
      <c r="AX401" s="104"/>
      <c r="AY401" s="104"/>
      <c r="AZ401" s="104"/>
      <c r="BA401" s="105"/>
      <c r="BB401" s="105"/>
      <c r="BC401" s="105"/>
      <c r="BD401" s="106"/>
      <c r="BE401" s="106"/>
      <c r="BF401" s="106"/>
      <c r="BG401" s="106"/>
      <c r="BH401" s="106"/>
      <c r="BI401" s="106"/>
      <c r="BK401" s="298">
        <v>3</v>
      </c>
      <c r="BL401" s="92"/>
      <c r="BR401" s="91"/>
      <c r="BS401" s="91"/>
      <c r="BT401" s="91"/>
      <c r="BU401" s="91"/>
      <c r="BV401" s="91"/>
      <c r="BW401" s="91"/>
      <c r="CB401" s="107"/>
      <c r="CC401" s="107"/>
      <c r="CD401" s="108"/>
      <c r="CF401" s="108"/>
      <c r="CH401" s="108"/>
      <c r="CJ401" s="108"/>
      <c r="CL401" s="108"/>
      <c r="CQ401" s="92"/>
    </row>
    <row r="402" spans="3:95" x14ac:dyDescent="0.25">
      <c r="BK402" s="298">
        <v>5</v>
      </c>
    </row>
    <row r="403" spans="3:95" x14ac:dyDescent="0.25">
      <c r="BK403" s="298">
        <v>5</v>
      </c>
    </row>
    <row r="404" spans="3:95" x14ac:dyDescent="0.25">
      <c r="BK404" s="298">
        <v>4</v>
      </c>
    </row>
    <row r="405" spans="3:95" x14ac:dyDescent="0.25">
      <c r="BK405" s="298">
        <v>6</v>
      </c>
    </row>
    <row r="406" spans="3:95" x14ac:dyDescent="0.25">
      <c r="BK406" s="298">
        <v>4</v>
      </c>
    </row>
    <row r="407" spans="3:95" x14ac:dyDescent="0.25">
      <c r="BK407" s="298">
        <v>5</v>
      </c>
    </row>
    <row r="408" spans="3:95" x14ac:dyDescent="0.25">
      <c r="BK408" s="298">
        <v>6</v>
      </c>
    </row>
    <row r="409" spans="3:95" x14ac:dyDescent="0.25">
      <c r="BK409" s="298">
        <v>3</v>
      </c>
    </row>
    <row r="410" spans="3:95" x14ac:dyDescent="0.25">
      <c r="BK410" s="298">
        <v>4</v>
      </c>
    </row>
    <row r="411" spans="3:95" x14ac:dyDescent="0.25">
      <c r="BK411" s="298">
        <v>4</v>
      </c>
    </row>
    <row r="412" spans="3:95" x14ac:dyDescent="0.25">
      <c r="BK412" s="298">
        <v>5</v>
      </c>
    </row>
    <row r="413" spans="3:95" x14ac:dyDescent="0.25">
      <c r="BK413" s="298">
        <v>5</v>
      </c>
    </row>
    <row r="414" spans="3:95" x14ac:dyDescent="0.25">
      <c r="BK414" s="298">
        <v>4</v>
      </c>
    </row>
    <row r="415" spans="3:95" x14ac:dyDescent="0.25">
      <c r="BK415" s="298">
        <v>5</v>
      </c>
    </row>
    <row r="416" spans="3:95" x14ac:dyDescent="0.25">
      <c r="BK416" s="298">
        <v>6</v>
      </c>
    </row>
    <row r="417" spans="63:63" x14ac:dyDescent="0.25">
      <c r="BK417" s="298">
        <v>6</v>
      </c>
    </row>
    <row r="418" spans="63:63" x14ac:dyDescent="0.25">
      <c r="BK418" s="298">
        <v>5</v>
      </c>
    </row>
    <row r="419" spans="63:63" x14ac:dyDescent="0.25">
      <c r="BK419" s="298">
        <v>6</v>
      </c>
    </row>
    <row r="420" spans="63:63" x14ac:dyDescent="0.25">
      <c r="BK420" s="298">
        <v>4</v>
      </c>
    </row>
    <row r="421" spans="63:63" x14ac:dyDescent="0.25">
      <c r="BK421" s="312">
        <v>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0"/>
  <sheetViews>
    <sheetView workbookViewId="0">
      <selection activeCell="C1" sqref="C1:F1048576"/>
    </sheetView>
  </sheetViews>
  <sheetFormatPr defaultRowHeight="15" x14ac:dyDescent="0.25"/>
  <cols>
    <col min="3" max="3" width="3.85546875" customWidth="1"/>
    <col min="4" max="4" width="3.7109375" customWidth="1"/>
    <col min="5" max="5" width="6" customWidth="1"/>
    <col min="6" max="6" width="6.28515625" customWidth="1"/>
    <col min="7" max="7" width="5.85546875" customWidth="1"/>
    <col min="8" max="8" width="3.5703125" customWidth="1"/>
    <col min="9" max="9" width="3.140625" customWidth="1"/>
    <col min="10" max="10" width="6.7109375" customWidth="1"/>
    <col min="11" max="11" width="5.7109375" customWidth="1"/>
  </cols>
  <sheetData>
    <row r="1" spans="1:11" ht="17.25" x14ac:dyDescent="0.25">
      <c r="C1" t="s">
        <v>768</v>
      </c>
      <c r="D1" t="s">
        <v>567</v>
      </c>
      <c r="E1" t="s">
        <v>769</v>
      </c>
      <c r="F1" t="s">
        <v>770</v>
      </c>
      <c r="H1" t="s">
        <v>768</v>
      </c>
      <c r="I1" t="s">
        <v>567</v>
      </c>
      <c r="J1" t="s">
        <v>769</v>
      </c>
      <c r="K1" t="s">
        <v>771</v>
      </c>
    </row>
    <row r="2" spans="1:11" x14ac:dyDescent="0.25">
      <c r="C2">
        <v>2</v>
      </c>
      <c r="D2">
        <v>1</v>
      </c>
      <c r="E2">
        <v>13.953100000000001</v>
      </c>
      <c r="F2" s="434">
        <v>2.9748949561287032</v>
      </c>
      <c r="H2" s="37">
        <v>1</v>
      </c>
      <c r="I2" s="37">
        <v>1</v>
      </c>
      <c r="J2" s="37">
        <v>0.43500000000000005</v>
      </c>
      <c r="K2" s="434">
        <v>0.65954529791364602</v>
      </c>
    </row>
    <row r="3" spans="1:11" x14ac:dyDescent="0.25">
      <c r="A3" t="s">
        <v>641</v>
      </c>
      <c r="C3">
        <v>2</v>
      </c>
      <c r="D3">
        <v>1</v>
      </c>
      <c r="E3">
        <v>9.7475000000000005</v>
      </c>
      <c r="F3" s="434">
        <v>1.8627936010197159</v>
      </c>
      <c r="H3" s="37">
        <v>1</v>
      </c>
      <c r="I3" s="37">
        <v>1</v>
      </c>
      <c r="J3" s="37">
        <v>0.27499999999999997</v>
      </c>
      <c r="K3" s="434">
        <v>0.5244044240850757</v>
      </c>
    </row>
    <row r="4" spans="1:11" x14ac:dyDescent="0.25">
      <c r="A4" t="s">
        <v>635</v>
      </c>
      <c r="C4">
        <v>2</v>
      </c>
      <c r="D4">
        <v>1</v>
      </c>
      <c r="E4">
        <v>11.691400000000002</v>
      </c>
      <c r="F4" s="434">
        <v>2.6115129714401193</v>
      </c>
      <c r="H4" s="37">
        <v>1</v>
      </c>
      <c r="I4" s="37">
        <v>1</v>
      </c>
      <c r="J4" s="37">
        <v>0.1</v>
      </c>
      <c r="K4" s="434">
        <v>0.31622776601683794</v>
      </c>
    </row>
    <row r="5" spans="1:11" x14ac:dyDescent="0.25">
      <c r="A5" t="s">
        <v>636</v>
      </c>
      <c r="C5">
        <v>2</v>
      </c>
      <c r="D5">
        <v>1</v>
      </c>
      <c r="E5">
        <v>12.513200000000001</v>
      </c>
      <c r="F5" s="434">
        <v>1.6031219541881396</v>
      </c>
      <c r="H5" s="37">
        <v>1</v>
      </c>
      <c r="I5" s="37">
        <v>1</v>
      </c>
      <c r="J5" s="37">
        <v>0.05</v>
      </c>
      <c r="K5" s="434">
        <v>0.22360679774997896</v>
      </c>
    </row>
    <row r="6" spans="1:11" x14ac:dyDescent="0.25">
      <c r="A6" t="s">
        <v>637</v>
      </c>
      <c r="C6">
        <v>2</v>
      </c>
      <c r="D6">
        <v>1</v>
      </c>
      <c r="E6">
        <v>17.152799999999999</v>
      </c>
      <c r="F6" s="434">
        <v>3.1320919526731652</v>
      </c>
      <c r="H6" s="37">
        <v>1</v>
      </c>
      <c r="I6" s="37">
        <v>1</v>
      </c>
      <c r="J6" s="37">
        <v>0.28499999999999998</v>
      </c>
      <c r="K6" s="434">
        <v>0.53385391260156556</v>
      </c>
    </row>
    <row r="7" spans="1:11" x14ac:dyDescent="0.25">
      <c r="A7" t="s">
        <v>725</v>
      </c>
      <c r="C7">
        <v>2</v>
      </c>
      <c r="D7">
        <v>1</v>
      </c>
      <c r="E7">
        <v>19.410999999999998</v>
      </c>
      <c r="F7" s="434">
        <v>2.8124722220850469</v>
      </c>
      <c r="H7" s="37">
        <v>1</v>
      </c>
      <c r="I7" s="37">
        <v>1</v>
      </c>
      <c r="J7" s="37">
        <v>0.55000000000000004</v>
      </c>
      <c r="K7" s="434">
        <v>0.74161984870956632</v>
      </c>
    </row>
    <row r="8" spans="1:11" x14ac:dyDescent="0.25">
      <c r="C8">
        <v>2</v>
      </c>
      <c r="D8">
        <v>1</v>
      </c>
      <c r="E8">
        <v>8.3454000000000015</v>
      </c>
      <c r="F8" s="434">
        <v>3.5411862419251547</v>
      </c>
      <c r="H8" s="37">
        <v>1</v>
      </c>
      <c r="I8" s="37">
        <v>1</v>
      </c>
      <c r="J8" s="37">
        <v>0.27500000000000002</v>
      </c>
      <c r="K8" s="434">
        <v>0.52440442408507582</v>
      </c>
    </row>
    <row r="9" spans="1:11" x14ac:dyDescent="0.25">
      <c r="A9" t="s">
        <v>642</v>
      </c>
      <c r="C9">
        <v>2</v>
      </c>
      <c r="D9">
        <v>1</v>
      </c>
      <c r="E9">
        <v>12.3186</v>
      </c>
      <c r="F9" s="434">
        <v>3.0133038346638727</v>
      </c>
      <c r="H9" s="37">
        <v>1</v>
      </c>
      <c r="I9" s="37">
        <v>1</v>
      </c>
      <c r="J9" s="37">
        <v>0.31</v>
      </c>
      <c r="K9" s="434">
        <v>0.55677643628300222</v>
      </c>
    </row>
    <row r="10" spans="1:11" x14ac:dyDescent="0.25">
      <c r="A10" t="s">
        <v>638</v>
      </c>
      <c r="C10">
        <v>2</v>
      </c>
      <c r="D10">
        <v>1</v>
      </c>
      <c r="E10">
        <v>13.7186</v>
      </c>
      <c r="F10" s="434">
        <v>3.2893768406797053</v>
      </c>
      <c r="H10" s="37">
        <v>1</v>
      </c>
      <c r="I10" s="37">
        <v>1</v>
      </c>
      <c r="J10" s="37">
        <v>1.1000000000000001</v>
      </c>
      <c r="K10" s="434">
        <v>1.0488088481701516</v>
      </c>
    </row>
    <row r="11" spans="1:11" x14ac:dyDescent="0.25">
      <c r="A11" t="s">
        <v>639</v>
      </c>
      <c r="C11">
        <v>2</v>
      </c>
      <c r="D11">
        <v>1</v>
      </c>
      <c r="E11">
        <v>14.235199999999999</v>
      </c>
      <c r="F11" s="434">
        <v>3.2015621187164243</v>
      </c>
      <c r="H11" s="37">
        <v>1</v>
      </c>
      <c r="I11" s="37">
        <v>1</v>
      </c>
      <c r="J11" s="37">
        <v>0.25</v>
      </c>
      <c r="K11" s="434">
        <v>0.5</v>
      </c>
    </row>
    <row r="12" spans="1:11" x14ac:dyDescent="0.25">
      <c r="A12" t="s">
        <v>640</v>
      </c>
      <c r="C12">
        <v>2</v>
      </c>
      <c r="D12">
        <v>1</v>
      </c>
      <c r="E12">
        <v>18.969999999999995</v>
      </c>
      <c r="F12" s="434">
        <v>2.8861739379323623</v>
      </c>
      <c r="H12" s="37">
        <v>1</v>
      </c>
      <c r="I12" s="37">
        <v>1</v>
      </c>
      <c r="J12" s="37">
        <v>0.01</v>
      </c>
      <c r="K12" s="434">
        <v>0.1</v>
      </c>
    </row>
    <row r="13" spans="1:11" x14ac:dyDescent="0.25">
      <c r="A13" t="s">
        <v>726</v>
      </c>
      <c r="C13">
        <v>2</v>
      </c>
      <c r="D13">
        <v>1</v>
      </c>
      <c r="E13">
        <v>16.1448</v>
      </c>
      <c r="F13" s="434">
        <v>2.9983328701129901</v>
      </c>
      <c r="H13" s="37">
        <v>1</v>
      </c>
      <c r="I13" s="37">
        <v>1</v>
      </c>
      <c r="J13" s="37">
        <v>0.27500000000000002</v>
      </c>
      <c r="K13" s="434">
        <v>0.52440442408507582</v>
      </c>
    </row>
    <row r="14" spans="1:11" x14ac:dyDescent="0.25">
      <c r="C14">
        <v>2</v>
      </c>
      <c r="D14">
        <v>1</v>
      </c>
      <c r="E14">
        <v>11.240600000000001</v>
      </c>
      <c r="F14" s="434">
        <v>2.6210684844162313</v>
      </c>
      <c r="H14" s="37">
        <v>1</v>
      </c>
      <c r="I14" s="37">
        <v>1</v>
      </c>
      <c r="J14" s="37">
        <v>0.37500000000000006</v>
      </c>
      <c r="K14" s="434">
        <v>0.61237243569579458</v>
      </c>
    </row>
    <row r="15" spans="1:11" x14ac:dyDescent="0.25">
      <c r="C15">
        <v>2</v>
      </c>
      <c r="D15">
        <v>1</v>
      </c>
      <c r="E15">
        <v>11.3218</v>
      </c>
      <c r="F15" s="434">
        <v>3.1080540535840107</v>
      </c>
      <c r="H15" s="37">
        <v>1</v>
      </c>
      <c r="I15" s="37">
        <v>1</v>
      </c>
      <c r="J15" s="37">
        <v>0.27500000000000002</v>
      </c>
      <c r="K15" s="434">
        <v>0.52440442408507582</v>
      </c>
    </row>
    <row r="16" spans="1:11" x14ac:dyDescent="0.25">
      <c r="C16">
        <v>2</v>
      </c>
      <c r="D16">
        <v>1</v>
      </c>
      <c r="E16">
        <v>11.8552</v>
      </c>
      <c r="F16" s="434">
        <v>2.1236760581595302</v>
      </c>
      <c r="H16" s="37">
        <v>1</v>
      </c>
      <c r="I16" s="37">
        <v>1</v>
      </c>
      <c r="J16" s="37">
        <v>0.01</v>
      </c>
      <c r="K16" s="434">
        <v>0.1</v>
      </c>
    </row>
    <row r="17" spans="3:11" x14ac:dyDescent="0.25">
      <c r="C17">
        <v>2</v>
      </c>
      <c r="D17">
        <v>1</v>
      </c>
      <c r="E17">
        <v>17.368399999999998</v>
      </c>
      <c r="F17" s="434">
        <v>2.6608269391300143</v>
      </c>
      <c r="H17" s="37">
        <v>1</v>
      </c>
      <c r="I17" s="37">
        <v>1</v>
      </c>
      <c r="J17" s="37">
        <v>0.60000000000000009</v>
      </c>
      <c r="K17" s="434">
        <v>0.7745966692414834</v>
      </c>
    </row>
    <row r="18" spans="3:11" x14ac:dyDescent="0.25">
      <c r="C18">
        <v>2</v>
      </c>
      <c r="D18">
        <v>1</v>
      </c>
      <c r="E18">
        <v>14.687399999999998</v>
      </c>
      <c r="F18" s="434">
        <v>2.5258661880630178</v>
      </c>
      <c r="H18" s="37">
        <v>1</v>
      </c>
      <c r="I18" s="37">
        <v>1</v>
      </c>
      <c r="J18" s="37">
        <v>0.5</v>
      </c>
      <c r="K18" s="434">
        <v>0.70710678118654757</v>
      </c>
    </row>
    <row r="19" spans="3:11" x14ac:dyDescent="0.25">
      <c r="C19">
        <v>2</v>
      </c>
      <c r="D19">
        <v>1</v>
      </c>
      <c r="E19">
        <v>14.134400000000001</v>
      </c>
      <c r="F19" s="434">
        <v>2.8372521918222215</v>
      </c>
      <c r="H19" s="37">
        <v>1</v>
      </c>
      <c r="I19" s="37">
        <v>1</v>
      </c>
      <c r="J19" s="37">
        <v>0.5</v>
      </c>
      <c r="K19" s="434">
        <v>0.70710678118654757</v>
      </c>
    </row>
    <row r="20" spans="3:11" x14ac:dyDescent="0.25">
      <c r="C20">
        <v>2</v>
      </c>
      <c r="D20">
        <v>1</v>
      </c>
      <c r="E20">
        <v>6.8306000000000004</v>
      </c>
      <c r="F20" s="434">
        <v>2.6702059845637378</v>
      </c>
      <c r="H20" s="37">
        <v>1</v>
      </c>
      <c r="I20" s="37">
        <v>1</v>
      </c>
      <c r="J20" s="37">
        <v>0.4</v>
      </c>
      <c r="K20" s="434">
        <v>0.63245553203367588</v>
      </c>
    </row>
    <row r="21" spans="3:11" x14ac:dyDescent="0.25">
      <c r="C21">
        <v>2</v>
      </c>
      <c r="D21">
        <v>1</v>
      </c>
      <c r="E21">
        <v>15.4336</v>
      </c>
      <c r="F21" s="434">
        <v>3.1240998703626617</v>
      </c>
      <c r="H21" s="37">
        <v>1</v>
      </c>
      <c r="I21" s="37">
        <v>1</v>
      </c>
      <c r="J21" s="37">
        <v>0.6</v>
      </c>
      <c r="K21" s="434">
        <v>0.7745966692414834</v>
      </c>
    </row>
    <row r="22" spans="3:11" x14ac:dyDescent="0.25">
      <c r="C22">
        <v>2</v>
      </c>
      <c r="D22">
        <v>1</v>
      </c>
      <c r="E22">
        <v>9.5031999999999996</v>
      </c>
      <c r="F22" s="434">
        <v>2.9580398915498081</v>
      </c>
      <c r="H22" s="37">
        <v>1</v>
      </c>
      <c r="I22" s="37">
        <v>1</v>
      </c>
      <c r="J22" s="37">
        <v>3.7060000000000004</v>
      </c>
      <c r="K22" s="434">
        <v>1.9250974001333025</v>
      </c>
    </row>
    <row r="23" spans="3:11" x14ac:dyDescent="0.25">
      <c r="C23">
        <v>2</v>
      </c>
      <c r="D23">
        <v>1</v>
      </c>
      <c r="E23">
        <v>8.5231999999999992</v>
      </c>
      <c r="F23" s="434">
        <v>2.7712812921102037</v>
      </c>
      <c r="H23" s="37">
        <v>1</v>
      </c>
      <c r="I23" s="37">
        <v>1</v>
      </c>
      <c r="J23" s="37">
        <v>0.26</v>
      </c>
      <c r="K23" s="434">
        <v>0.50990195135927852</v>
      </c>
    </row>
    <row r="24" spans="3:11" x14ac:dyDescent="0.25">
      <c r="C24">
        <v>2</v>
      </c>
      <c r="D24">
        <v>1</v>
      </c>
      <c r="E24">
        <v>8.9600000000000009</v>
      </c>
      <c r="F24" s="434">
        <v>2.2912878474779199</v>
      </c>
      <c r="H24" s="37">
        <v>1</v>
      </c>
      <c r="I24" s="37">
        <v>1</v>
      </c>
      <c r="J24" s="37">
        <v>0.73</v>
      </c>
      <c r="K24" s="434">
        <v>0.8544003745317531</v>
      </c>
    </row>
    <row r="25" spans="3:11" x14ac:dyDescent="0.25">
      <c r="C25">
        <v>2</v>
      </c>
      <c r="D25">
        <v>1</v>
      </c>
      <c r="E25">
        <v>7.4676</v>
      </c>
      <c r="F25" s="434">
        <v>2.7440845468024486</v>
      </c>
      <c r="H25" s="37">
        <v>1</v>
      </c>
      <c r="I25" s="37">
        <v>1</v>
      </c>
      <c r="J25" s="37">
        <v>0.96</v>
      </c>
      <c r="K25" s="434">
        <v>0.9797958971132712</v>
      </c>
    </row>
    <row r="26" spans="3:11" x14ac:dyDescent="0.25">
      <c r="C26">
        <v>2</v>
      </c>
      <c r="D26">
        <v>1</v>
      </c>
      <c r="E26">
        <v>5.3535999999999992</v>
      </c>
      <c r="F26" s="434">
        <v>1.8681541692269406</v>
      </c>
      <c r="H26" s="37">
        <v>1</v>
      </c>
      <c r="I26" s="37">
        <v>1</v>
      </c>
      <c r="J26" s="37">
        <v>1.145</v>
      </c>
      <c r="K26" s="434">
        <v>1.0700467279516348</v>
      </c>
    </row>
    <row r="27" spans="3:11" x14ac:dyDescent="0.25">
      <c r="C27">
        <v>2</v>
      </c>
      <c r="D27">
        <v>1</v>
      </c>
      <c r="E27">
        <v>8.1424000000000003</v>
      </c>
      <c r="F27" s="434">
        <v>2.6400757564888169</v>
      </c>
      <c r="H27" s="37">
        <v>1</v>
      </c>
      <c r="I27" s="37">
        <v>1</v>
      </c>
      <c r="J27" s="37">
        <v>0.32</v>
      </c>
      <c r="K27" s="434">
        <v>0.56568542494923801</v>
      </c>
    </row>
    <row r="28" spans="3:11" x14ac:dyDescent="0.25">
      <c r="C28">
        <v>2</v>
      </c>
      <c r="D28">
        <v>1</v>
      </c>
      <c r="E28">
        <v>7.2618000000000009</v>
      </c>
      <c r="F28" s="434">
        <v>2.8548204847240397</v>
      </c>
      <c r="H28" s="37">
        <v>1</v>
      </c>
      <c r="I28" s="37">
        <v>1</v>
      </c>
      <c r="J28" s="37">
        <v>0.47</v>
      </c>
      <c r="K28" s="434">
        <v>0.68556546004010444</v>
      </c>
    </row>
    <row r="29" spans="3:11" x14ac:dyDescent="0.25">
      <c r="C29">
        <v>2</v>
      </c>
      <c r="D29">
        <v>1</v>
      </c>
      <c r="E29">
        <v>2.7636000000000003</v>
      </c>
      <c r="F29" s="434">
        <v>2.5475478405713994</v>
      </c>
      <c r="H29" s="37">
        <v>1</v>
      </c>
      <c r="I29" s="37">
        <v>1</v>
      </c>
      <c r="J29" s="37">
        <v>0.87000000000000022</v>
      </c>
      <c r="K29" s="434">
        <v>0.93273790530888168</v>
      </c>
    </row>
    <row r="30" spans="3:11" x14ac:dyDescent="0.25">
      <c r="C30">
        <v>2</v>
      </c>
      <c r="D30">
        <v>1</v>
      </c>
      <c r="E30">
        <v>10.761800000000001</v>
      </c>
      <c r="F30" s="434">
        <v>2.0928449536456348</v>
      </c>
      <c r="H30" s="37">
        <v>1</v>
      </c>
      <c r="I30" s="37">
        <v>1</v>
      </c>
      <c r="J30" s="37">
        <v>0.36230000000000001</v>
      </c>
      <c r="K30" s="434">
        <v>0.60191361506448748</v>
      </c>
    </row>
    <row r="31" spans="3:11" x14ac:dyDescent="0.25">
      <c r="C31">
        <v>2</v>
      </c>
      <c r="D31">
        <v>1</v>
      </c>
      <c r="E31">
        <v>6.1124000000000009</v>
      </c>
      <c r="F31" s="434">
        <v>2.0663978319771825</v>
      </c>
      <c r="H31" s="37">
        <v>1</v>
      </c>
      <c r="I31" s="37">
        <v>1</v>
      </c>
      <c r="J31" s="37">
        <v>0.70750000000000002</v>
      </c>
      <c r="K31" s="434">
        <v>0.84113019206303608</v>
      </c>
    </row>
    <row r="32" spans="3:11" x14ac:dyDescent="0.25">
      <c r="C32">
        <v>2</v>
      </c>
      <c r="D32">
        <v>1</v>
      </c>
      <c r="E32">
        <v>5.2514000000000003</v>
      </c>
      <c r="F32" s="434">
        <v>2.6172504656604803</v>
      </c>
      <c r="H32" s="37">
        <v>1</v>
      </c>
      <c r="I32" s="37">
        <v>1</v>
      </c>
      <c r="J32" s="37">
        <v>0.72500000000000009</v>
      </c>
      <c r="K32" s="434">
        <v>0.85146931829632011</v>
      </c>
    </row>
    <row r="33" spans="3:11" x14ac:dyDescent="0.25">
      <c r="C33">
        <v>2</v>
      </c>
      <c r="D33">
        <v>1</v>
      </c>
      <c r="E33">
        <v>3.052</v>
      </c>
      <c r="F33" s="434">
        <v>2.2583179581272428</v>
      </c>
      <c r="H33" s="37">
        <v>1</v>
      </c>
      <c r="I33" s="37">
        <v>1</v>
      </c>
      <c r="J33" s="37">
        <v>0.82150000000000012</v>
      </c>
      <c r="K33" s="434">
        <v>0.9063663718386733</v>
      </c>
    </row>
    <row r="34" spans="3:11" x14ac:dyDescent="0.25">
      <c r="C34">
        <v>2</v>
      </c>
      <c r="D34">
        <v>1</v>
      </c>
      <c r="E34">
        <v>12.3368</v>
      </c>
      <c r="F34" s="434">
        <v>2.8213471959331771</v>
      </c>
      <c r="H34" s="37">
        <v>1</v>
      </c>
      <c r="I34" s="37">
        <v>1</v>
      </c>
      <c r="J34" s="37">
        <v>1.6900000000000002</v>
      </c>
      <c r="K34" s="434">
        <v>1.3</v>
      </c>
    </row>
    <row r="35" spans="3:11" x14ac:dyDescent="0.25">
      <c r="C35">
        <v>2</v>
      </c>
      <c r="D35">
        <v>1</v>
      </c>
      <c r="E35">
        <v>8.3313999999999986</v>
      </c>
      <c r="F35" s="434">
        <v>1.5394804318340654</v>
      </c>
      <c r="H35" s="37">
        <v>1</v>
      </c>
      <c r="I35" s="37">
        <v>1</v>
      </c>
      <c r="J35" s="37">
        <v>3.12</v>
      </c>
      <c r="K35" s="434">
        <v>1.7663521732655694</v>
      </c>
    </row>
    <row r="36" spans="3:11" x14ac:dyDescent="0.25">
      <c r="C36">
        <v>2</v>
      </c>
      <c r="D36">
        <v>1</v>
      </c>
      <c r="E36">
        <v>8.6170000000000009</v>
      </c>
      <c r="F36" s="434">
        <v>2.4979991993593593</v>
      </c>
      <c r="H36" s="37">
        <v>1</v>
      </c>
      <c r="I36" s="37">
        <v>1</v>
      </c>
      <c r="J36" s="37">
        <v>0.90500000000000003</v>
      </c>
      <c r="K36" s="434">
        <v>0.95131487952202243</v>
      </c>
    </row>
    <row r="37" spans="3:11" x14ac:dyDescent="0.25">
      <c r="C37">
        <v>2</v>
      </c>
      <c r="D37">
        <v>1</v>
      </c>
      <c r="E37">
        <v>7.9198000000000013</v>
      </c>
      <c r="F37" s="434">
        <v>1.2165525060596438</v>
      </c>
      <c r="H37" s="37">
        <v>1</v>
      </c>
      <c r="I37" s="37">
        <v>1</v>
      </c>
      <c r="J37" s="37">
        <v>1.3639999999999999</v>
      </c>
      <c r="K37" s="434">
        <v>1.1679041056525146</v>
      </c>
    </row>
    <row r="38" spans="3:11" x14ac:dyDescent="0.25">
      <c r="C38">
        <v>2</v>
      </c>
      <c r="D38">
        <v>1</v>
      </c>
      <c r="E38">
        <v>7.3108000000000004</v>
      </c>
      <c r="F38" s="434">
        <v>2.7604347483684522</v>
      </c>
      <c r="H38" s="37">
        <v>1</v>
      </c>
      <c r="I38" s="37">
        <v>1</v>
      </c>
      <c r="J38" s="37">
        <v>0.83500000000000019</v>
      </c>
      <c r="K38" s="434">
        <v>0.9137833441248534</v>
      </c>
    </row>
    <row r="39" spans="3:11" x14ac:dyDescent="0.25">
      <c r="C39">
        <v>2</v>
      </c>
      <c r="D39">
        <v>1</v>
      </c>
      <c r="E39">
        <v>9.8490000000000002</v>
      </c>
      <c r="F39" s="434">
        <v>1.6583123951776999</v>
      </c>
      <c r="H39" s="37">
        <v>1</v>
      </c>
      <c r="I39" s="37">
        <v>1</v>
      </c>
      <c r="J39" s="37">
        <v>2.92</v>
      </c>
      <c r="K39" s="434">
        <v>1.7088007490635062</v>
      </c>
    </row>
    <row r="40" spans="3:11" x14ac:dyDescent="0.25">
      <c r="C40">
        <v>2</v>
      </c>
      <c r="D40">
        <v>1</v>
      </c>
      <c r="E40">
        <v>7.665</v>
      </c>
      <c r="F40" s="434">
        <v>2.2869193252058544</v>
      </c>
      <c r="H40" s="37">
        <v>1</v>
      </c>
      <c r="I40" s="37">
        <v>1</v>
      </c>
      <c r="J40" s="37">
        <v>0.35500000000000004</v>
      </c>
      <c r="K40" s="434">
        <v>0.59581876439064929</v>
      </c>
    </row>
    <row r="41" spans="3:11" x14ac:dyDescent="0.25">
      <c r="C41">
        <v>2</v>
      </c>
      <c r="D41">
        <v>1</v>
      </c>
      <c r="E41">
        <v>11.320399999999999</v>
      </c>
      <c r="F41" s="434">
        <v>2.0615528128088303</v>
      </c>
      <c r="H41" s="37">
        <v>1</v>
      </c>
      <c r="I41" s="37">
        <v>1</v>
      </c>
      <c r="J41" s="37">
        <v>0.51500000000000001</v>
      </c>
      <c r="K41" s="434">
        <v>0.71763500472036623</v>
      </c>
    </row>
    <row r="42" spans="3:11" x14ac:dyDescent="0.25">
      <c r="C42">
        <v>2</v>
      </c>
      <c r="D42">
        <v>1</v>
      </c>
      <c r="E42">
        <v>5.8058000000000005</v>
      </c>
      <c r="F42" s="434">
        <v>1.7578395831246945</v>
      </c>
      <c r="H42" s="37">
        <v>1</v>
      </c>
      <c r="I42" s="37">
        <v>1</v>
      </c>
      <c r="J42" s="37">
        <v>0.9850000000000001</v>
      </c>
      <c r="K42" s="434">
        <v>0.99247166206396042</v>
      </c>
    </row>
    <row r="43" spans="3:11" x14ac:dyDescent="0.25">
      <c r="C43">
        <v>2</v>
      </c>
      <c r="D43">
        <v>1</v>
      </c>
      <c r="E43">
        <v>8.9515999999999991</v>
      </c>
      <c r="F43" s="434">
        <v>0.45825756949558399</v>
      </c>
      <c r="H43" s="37">
        <v>1</v>
      </c>
      <c r="I43" s="37">
        <v>1</v>
      </c>
      <c r="J43" s="37">
        <v>0.45250000000000001</v>
      </c>
      <c r="K43" s="434">
        <v>0.67268120235368556</v>
      </c>
    </row>
    <row r="44" spans="3:11" x14ac:dyDescent="0.25">
      <c r="C44">
        <v>2</v>
      </c>
      <c r="D44">
        <v>1</v>
      </c>
      <c r="E44">
        <v>17.217199999999998</v>
      </c>
      <c r="F44" s="434">
        <v>0.67082039324993692</v>
      </c>
      <c r="H44" s="37">
        <v>1</v>
      </c>
      <c r="I44" s="37">
        <v>1</v>
      </c>
      <c r="J44" s="37">
        <v>0.41000000000000003</v>
      </c>
      <c r="K44" s="434">
        <v>0.6403124237432849</v>
      </c>
    </row>
    <row r="45" spans="3:11" x14ac:dyDescent="0.25">
      <c r="C45">
        <v>2</v>
      </c>
      <c r="D45">
        <v>1</v>
      </c>
      <c r="E45">
        <v>7.0615999999999994</v>
      </c>
      <c r="F45" s="434">
        <v>0.8</v>
      </c>
      <c r="H45" s="37">
        <v>1</v>
      </c>
      <c r="I45" s="37">
        <v>1</v>
      </c>
      <c r="J45" s="37">
        <v>0.75</v>
      </c>
      <c r="K45" s="434">
        <v>0.8660254037844386</v>
      </c>
    </row>
    <row r="46" spans="3:11" x14ac:dyDescent="0.25">
      <c r="C46">
        <v>2</v>
      </c>
      <c r="D46">
        <v>1</v>
      </c>
      <c r="E46">
        <v>8.9754000000000005</v>
      </c>
      <c r="F46" s="434">
        <v>0.68556546004010444</v>
      </c>
      <c r="H46" s="37">
        <v>1</v>
      </c>
      <c r="I46" s="37">
        <v>1</v>
      </c>
      <c r="J46" s="37">
        <v>0.63500000000000001</v>
      </c>
      <c r="K46" s="434">
        <v>0.79686887252546135</v>
      </c>
    </row>
    <row r="47" spans="3:11" x14ac:dyDescent="0.25">
      <c r="C47">
        <v>2</v>
      </c>
      <c r="D47">
        <v>1</v>
      </c>
      <c r="E47">
        <v>7.3262</v>
      </c>
      <c r="F47" s="434">
        <v>0.42426406871192851</v>
      </c>
      <c r="H47" s="37">
        <v>1</v>
      </c>
      <c r="I47" s="37">
        <v>1</v>
      </c>
      <c r="J47" s="37">
        <v>0.39122999999999997</v>
      </c>
      <c r="K47" s="434">
        <v>0.62548381274018594</v>
      </c>
    </row>
    <row r="48" spans="3:11" x14ac:dyDescent="0.25">
      <c r="C48">
        <v>2</v>
      </c>
      <c r="D48">
        <v>1</v>
      </c>
      <c r="E48">
        <v>8.1102000000000007</v>
      </c>
      <c r="F48" s="434">
        <v>0.71414284285428498</v>
      </c>
      <c r="H48" s="37">
        <v>1</v>
      </c>
      <c r="I48" s="37">
        <v>1</v>
      </c>
      <c r="J48" s="37">
        <v>0.30855000000000005</v>
      </c>
      <c r="K48" s="434">
        <v>0.55547277160991437</v>
      </c>
    </row>
    <row r="49" spans="3:11" x14ac:dyDescent="0.25">
      <c r="C49">
        <v>2</v>
      </c>
      <c r="D49">
        <v>1</v>
      </c>
      <c r="E49">
        <v>5.8058000000000005</v>
      </c>
      <c r="F49" s="434">
        <v>0.50990195135927852</v>
      </c>
      <c r="H49" s="37">
        <v>1</v>
      </c>
      <c r="I49" s="37">
        <v>1</v>
      </c>
      <c r="J49" s="37">
        <v>0.01</v>
      </c>
      <c r="K49" s="434">
        <v>0.1</v>
      </c>
    </row>
    <row r="50" spans="3:11" x14ac:dyDescent="0.25">
      <c r="C50">
        <v>2</v>
      </c>
      <c r="D50">
        <v>1</v>
      </c>
      <c r="E50">
        <v>14.448</v>
      </c>
      <c r="F50" s="434">
        <v>0.42426406871192851</v>
      </c>
      <c r="H50" s="37">
        <v>1</v>
      </c>
      <c r="I50" s="37">
        <v>1</v>
      </c>
      <c r="J50" s="37">
        <v>1.4200000000000002</v>
      </c>
      <c r="K50" s="434">
        <v>1.1916375287812986</v>
      </c>
    </row>
    <row r="51" spans="3:11" x14ac:dyDescent="0.25">
      <c r="C51">
        <v>2</v>
      </c>
      <c r="D51">
        <v>1</v>
      </c>
      <c r="E51">
        <v>16.1266</v>
      </c>
      <c r="F51" s="434">
        <v>0.64807406984078597</v>
      </c>
      <c r="H51" s="37">
        <v>1</v>
      </c>
      <c r="I51" s="37">
        <v>1</v>
      </c>
      <c r="J51" s="37">
        <v>0.86399999999999999</v>
      </c>
      <c r="K51" s="434">
        <v>0.92951600308978</v>
      </c>
    </row>
    <row r="52" spans="3:11" x14ac:dyDescent="0.25">
      <c r="C52">
        <v>2</v>
      </c>
      <c r="D52">
        <v>1</v>
      </c>
      <c r="E52">
        <v>7.6076000000000015</v>
      </c>
      <c r="F52" s="434">
        <v>0.28284271247461901</v>
      </c>
      <c r="H52" s="37">
        <v>1</v>
      </c>
      <c r="I52" s="37">
        <v>1</v>
      </c>
      <c r="J52" s="37">
        <v>1.4</v>
      </c>
      <c r="K52" s="434">
        <v>1.1832159566199232</v>
      </c>
    </row>
    <row r="53" spans="3:11" x14ac:dyDescent="0.25">
      <c r="C53">
        <v>2</v>
      </c>
      <c r="D53">
        <v>1</v>
      </c>
      <c r="E53">
        <v>7.8651999999999997</v>
      </c>
      <c r="F53" s="434">
        <v>0.45825756949558399</v>
      </c>
      <c r="H53" s="37">
        <v>1</v>
      </c>
      <c r="I53" s="37">
        <v>1</v>
      </c>
      <c r="J53" s="37">
        <v>1.835</v>
      </c>
      <c r="K53" s="434">
        <v>1.3546217184144067</v>
      </c>
    </row>
    <row r="54" spans="3:11" x14ac:dyDescent="0.25">
      <c r="C54">
        <v>2</v>
      </c>
      <c r="D54">
        <v>1</v>
      </c>
      <c r="E54">
        <v>12.150600000000001</v>
      </c>
      <c r="F54" s="434">
        <v>0.59160797830996159</v>
      </c>
      <c r="H54" s="37">
        <v>1</v>
      </c>
      <c r="I54" s="37">
        <v>1</v>
      </c>
      <c r="J54" s="37">
        <v>1.7500000000000004</v>
      </c>
      <c r="K54" s="434">
        <v>1.3228756555322954</v>
      </c>
    </row>
    <row r="55" spans="3:11" x14ac:dyDescent="0.25">
      <c r="C55">
        <v>2</v>
      </c>
      <c r="D55">
        <v>1</v>
      </c>
      <c r="E55">
        <v>12.3942</v>
      </c>
      <c r="F55" s="434">
        <v>0.51961524227066325</v>
      </c>
      <c r="H55" s="37">
        <v>1</v>
      </c>
      <c r="I55" s="37">
        <v>1</v>
      </c>
      <c r="J55" s="37">
        <v>2.0150000000000001</v>
      </c>
      <c r="K55" s="434">
        <v>1.4195069566578391</v>
      </c>
    </row>
    <row r="56" spans="3:11" x14ac:dyDescent="0.25">
      <c r="C56">
        <v>2</v>
      </c>
      <c r="D56">
        <v>1</v>
      </c>
      <c r="E56">
        <v>15.530199999999999</v>
      </c>
      <c r="F56" s="434">
        <v>0.36055512754639896</v>
      </c>
      <c r="H56" s="37">
        <v>1</v>
      </c>
      <c r="I56" s="37">
        <v>1</v>
      </c>
      <c r="J56" s="37">
        <v>0.9850000000000001</v>
      </c>
      <c r="K56" s="434">
        <v>0.99247166206396042</v>
      </c>
    </row>
    <row r="57" spans="3:11" x14ac:dyDescent="0.25">
      <c r="C57">
        <v>2</v>
      </c>
      <c r="D57">
        <v>1</v>
      </c>
      <c r="E57">
        <v>17.352999999999998</v>
      </c>
      <c r="F57" s="434">
        <v>0.69282032302755092</v>
      </c>
      <c r="H57" s="37">
        <v>1</v>
      </c>
      <c r="I57" s="37">
        <v>1</v>
      </c>
      <c r="J57" s="37">
        <v>1.135</v>
      </c>
      <c r="K57" s="434">
        <v>1.0653637876331259</v>
      </c>
    </row>
    <row r="58" spans="3:11" x14ac:dyDescent="0.25">
      <c r="C58">
        <v>2</v>
      </c>
      <c r="D58">
        <v>1</v>
      </c>
      <c r="E58">
        <v>19.331199999999999</v>
      </c>
      <c r="F58" s="434">
        <v>0.46904157598234297</v>
      </c>
      <c r="H58" s="37">
        <v>1</v>
      </c>
      <c r="I58" s="37">
        <v>1</v>
      </c>
      <c r="J58" s="37">
        <v>1.81</v>
      </c>
      <c r="K58" s="434">
        <v>1.3453624047073711</v>
      </c>
    </row>
    <row r="59" spans="3:11" x14ac:dyDescent="0.25">
      <c r="C59">
        <v>2</v>
      </c>
      <c r="D59">
        <v>1</v>
      </c>
      <c r="E59">
        <v>12.782</v>
      </c>
      <c r="F59" s="434">
        <v>0.59160797830996159</v>
      </c>
      <c r="H59" s="37">
        <v>1</v>
      </c>
      <c r="I59" s="37">
        <v>1</v>
      </c>
      <c r="J59" s="37">
        <v>2.75</v>
      </c>
      <c r="K59" s="434">
        <v>1.6583123951776999</v>
      </c>
    </row>
    <row r="60" spans="3:11" x14ac:dyDescent="0.25">
      <c r="C60">
        <v>2</v>
      </c>
      <c r="D60">
        <v>1</v>
      </c>
      <c r="E60">
        <v>7.4466000000000001</v>
      </c>
      <c r="F60" s="434">
        <v>0.5830951894845301</v>
      </c>
      <c r="H60" s="37">
        <v>1</v>
      </c>
      <c r="I60" s="37">
        <v>1</v>
      </c>
      <c r="J60" s="37">
        <v>0.50700000000000001</v>
      </c>
      <c r="K60" s="434">
        <v>0.71203932475671594</v>
      </c>
    </row>
    <row r="61" spans="3:11" x14ac:dyDescent="0.25">
      <c r="C61">
        <v>2</v>
      </c>
      <c r="D61">
        <v>1</v>
      </c>
      <c r="E61">
        <v>11.110400000000002</v>
      </c>
      <c r="F61" s="434">
        <v>0.90553851381374162</v>
      </c>
      <c r="H61" s="37">
        <v>1</v>
      </c>
      <c r="I61" s="37">
        <v>1</v>
      </c>
      <c r="J61" s="37">
        <v>0.495</v>
      </c>
      <c r="K61" s="434">
        <v>0.70356236397351446</v>
      </c>
    </row>
    <row r="62" spans="3:11" x14ac:dyDescent="0.25">
      <c r="C62">
        <v>2</v>
      </c>
      <c r="D62">
        <v>1</v>
      </c>
      <c r="E62">
        <v>19.185600000000001</v>
      </c>
      <c r="F62" s="434">
        <v>0.37416573867739417</v>
      </c>
      <c r="H62" s="37">
        <v>1</v>
      </c>
      <c r="I62" s="37">
        <v>1</v>
      </c>
      <c r="J62" s="37">
        <v>0.315</v>
      </c>
      <c r="K62" s="434">
        <v>0.56124860801609122</v>
      </c>
    </row>
    <row r="63" spans="3:11" x14ac:dyDescent="0.25">
      <c r="C63">
        <v>2</v>
      </c>
      <c r="D63">
        <v>1</v>
      </c>
      <c r="E63">
        <v>17.931899999999999</v>
      </c>
      <c r="F63" s="434">
        <v>0.66332495807107994</v>
      </c>
      <c r="H63" s="37">
        <v>1</v>
      </c>
      <c r="I63" s="37">
        <v>1</v>
      </c>
      <c r="J63" s="37">
        <v>0.67500000000000004</v>
      </c>
      <c r="K63" s="434">
        <v>0.82158383625774922</v>
      </c>
    </row>
    <row r="64" spans="3:11" x14ac:dyDescent="0.25">
      <c r="C64">
        <v>2</v>
      </c>
      <c r="D64">
        <v>1</v>
      </c>
      <c r="E64">
        <v>16.398199999999999</v>
      </c>
      <c r="F64" s="434">
        <v>0.6</v>
      </c>
      <c r="H64" s="37">
        <v>1</v>
      </c>
      <c r="I64" s="37">
        <v>1</v>
      </c>
      <c r="J64" s="37">
        <v>0.4</v>
      </c>
      <c r="K64" s="434">
        <v>0.63245553203367588</v>
      </c>
    </row>
    <row r="65" spans="3:11" x14ac:dyDescent="0.25">
      <c r="C65">
        <v>2</v>
      </c>
      <c r="D65">
        <v>1</v>
      </c>
      <c r="E65">
        <v>18.348399999999998</v>
      </c>
      <c r="F65" s="434">
        <v>0.51961524227066325</v>
      </c>
      <c r="H65" s="37">
        <v>1</v>
      </c>
      <c r="I65" s="37">
        <v>1</v>
      </c>
      <c r="J65" s="37">
        <v>0.36499999999999999</v>
      </c>
      <c r="K65" s="434">
        <v>0.60415229867972864</v>
      </c>
    </row>
    <row r="66" spans="3:11" x14ac:dyDescent="0.25">
      <c r="C66">
        <v>2</v>
      </c>
      <c r="D66">
        <v>1</v>
      </c>
      <c r="E66">
        <v>13.088600000000001</v>
      </c>
      <c r="F66" s="434">
        <v>0.33166247903553997</v>
      </c>
      <c r="H66" s="37">
        <v>1</v>
      </c>
      <c r="I66" s="37">
        <v>1</v>
      </c>
      <c r="J66" s="37">
        <v>0.31</v>
      </c>
      <c r="K66" s="434">
        <v>0.55677643628300222</v>
      </c>
    </row>
    <row r="67" spans="3:11" x14ac:dyDescent="0.25">
      <c r="C67">
        <v>2</v>
      </c>
      <c r="D67">
        <v>1</v>
      </c>
      <c r="E67">
        <v>12.048400000000001</v>
      </c>
      <c r="F67" s="434">
        <v>0.76811457478686085</v>
      </c>
      <c r="H67" s="37">
        <v>1</v>
      </c>
      <c r="I67" s="37">
        <v>1</v>
      </c>
      <c r="J67" s="37">
        <v>0.34</v>
      </c>
      <c r="K67" s="434">
        <v>0.5830951894845301</v>
      </c>
    </row>
    <row r="68" spans="3:11" x14ac:dyDescent="0.25">
      <c r="C68">
        <v>2</v>
      </c>
      <c r="D68">
        <v>1</v>
      </c>
      <c r="E68">
        <v>10.092599999999999</v>
      </c>
      <c r="F68" s="434">
        <v>0.68556546004010444</v>
      </c>
      <c r="H68" s="37">
        <v>1</v>
      </c>
      <c r="I68" s="37">
        <v>1</v>
      </c>
      <c r="J68" s="37">
        <v>0.43000000000000005</v>
      </c>
      <c r="K68" s="434">
        <v>0.65574385243020006</v>
      </c>
    </row>
    <row r="69" spans="3:11" x14ac:dyDescent="0.25">
      <c r="C69">
        <v>2</v>
      </c>
      <c r="D69">
        <v>1</v>
      </c>
      <c r="E69">
        <v>8.3607999999999993</v>
      </c>
      <c r="F69" s="434">
        <v>0.61644140029689765</v>
      </c>
      <c r="H69" s="37">
        <v>1</v>
      </c>
      <c r="I69" s="37">
        <v>1</v>
      </c>
      <c r="J69" s="37">
        <v>0.66999999999999993</v>
      </c>
      <c r="K69" s="434">
        <v>0.81853527718724495</v>
      </c>
    </row>
    <row r="70" spans="3:11" x14ac:dyDescent="0.25">
      <c r="C70">
        <v>2</v>
      </c>
      <c r="D70">
        <v>1</v>
      </c>
      <c r="E70">
        <v>8.5301999999999989</v>
      </c>
      <c r="F70" s="434">
        <v>1.019803902718557</v>
      </c>
      <c r="H70" s="37">
        <v>1</v>
      </c>
      <c r="I70" s="37">
        <v>1</v>
      </c>
      <c r="J70" s="37">
        <v>0.31</v>
      </c>
      <c r="K70" s="434">
        <v>0.55677643628300222</v>
      </c>
    </row>
    <row r="71" spans="3:11" x14ac:dyDescent="0.25">
      <c r="C71">
        <v>2</v>
      </c>
      <c r="D71">
        <v>1</v>
      </c>
      <c r="E71">
        <v>7.5936000000000003</v>
      </c>
      <c r="F71" s="434">
        <v>0.47958315233127197</v>
      </c>
      <c r="H71" s="37">
        <v>1</v>
      </c>
      <c r="I71" s="37">
        <v>1</v>
      </c>
      <c r="J71" s="37">
        <v>0.47</v>
      </c>
      <c r="K71" s="434">
        <v>0.68556546004010444</v>
      </c>
    </row>
    <row r="72" spans="3:11" x14ac:dyDescent="0.25">
      <c r="C72">
        <v>2</v>
      </c>
      <c r="D72">
        <v>1</v>
      </c>
      <c r="E72">
        <v>10.462200000000001</v>
      </c>
      <c r="F72" s="434">
        <v>0.67082039324993692</v>
      </c>
      <c r="H72" s="37">
        <v>1</v>
      </c>
      <c r="I72" s="37">
        <v>1</v>
      </c>
      <c r="J72" s="37">
        <v>0.1</v>
      </c>
      <c r="K72" s="434">
        <v>0.31622776601683794</v>
      </c>
    </row>
    <row r="73" spans="3:11" x14ac:dyDescent="0.25">
      <c r="C73">
        <v>2</v>
      </c>
      <c r="D73">
        <v>1</v>
      </c>
      <c r="E73">
        <v>8.1955999999999989</v>
      </c>
      <c r="F73" s="434">
        <v>0.3</v>
      </c>
      <c r="H73" s="37">
        <v>1</v>
      </c>
      <c r="I73" s="37">
        <v>1</v>
      </c>
      <c r="J73" s="37">
        <v>0.31</v>
      </c>
      <c r="K73" s="434">
        <v>0.55677643628300222</v>
      </c>
    </row>
    <row r="74" spans="3:11" x14ac:dyDescent="0.25">
      <c r="C74">
        <v>2</v>
      </c>
      <c r="D74">
        <v>1</v>
      </c>
      <c r="E74">
        <v>9.5983999999999998</v>
      </c>
      <c r="F74" s="434">
        <v>0.55677643628300222</v>
      </c>
      <c r="H74" s="37">
        <v>1</v>
      </c>
      <c r="I74" s="37">
        <v>1</v>
      </c>
      <c r="J74" s="37">
        <v>0.06</v>
      </c>
      <c r="K74" s="434">
        <v>0.2449489742783178</v>
      </c>
    </row>
    <row r="75" spans="3:11" x14ac:dyDescent="0.25">
      <c r="C75">
        <v>2</v>
      </c>
      <c r="D75">
        <v>1</v>
      </c>
      <c r="E75">
        <v>5.6448</v>
      </c>
      <c r="F75" s="434">
        <v>0.52915026221291817</v>
      </c>
      <c r="H75" s="37">
        <v>1</v>
      </c>
      <c r="I75" s="37">
        <v>1</v>
      </c>
      <c r="J75" s="37">
        <v>0.1</v>
      </c>
      <c r="K75" s="434">
        <v>0.31622776601683794</v>
      </c>
    </row>
    <row r="76" spans="3:11" x14ac:dyDescent="0.25">
      <c r="C76">
        <v>2</v>
      </c>
      <c r="D76">
        <v>1</v>
      </c>
      <c r="E76">
        <v>15.488200000000001</v>
      </c>
      <c r="F76" s="434">
        <v>0.72111025509279791</v>
      </c>
      <c r="H76" s="37">
        <v>1</v>
      </c>
      <c r="I76" s="37">
        <v>1</v>
      </c>
      <c r="J76" s="37">
        <v>0.23</v>
      </c>
      <c r="K76" s="434">
        <v>0.47958315233127197</v>
      </c>
    </row>
    <row r="77" spans="3:11" x14ac:dyDescent="0.25">
      <c r="C77">
        <v>2</v>
      </c>
      <c r="D77">
        <v>1</v>
      </c>
      <c r="E77">
        <v>14.2506</v>
      </c>
      <c r="F77" s="434">
        <v>0.54772255750516607</v>
      </c>
      <c r="H77" s="37">
        <v>1</v>
      </c>
      <c r="I77" s="37">
        <v>1</v>
      </c>
      <c r="J77" s="37">
        <v>3.06</v>
      </c>
      <c r="K77" s="434">
        <v>1.7492855684535902</v>
      </c>
    </row>
    <row r="78" spans="3:11" x14ac:dyDescent="0.25">
      <c r="C78">
        <v>2</v>
      </c>
      <c r="D78">
        <v>1</v>
      </c>
      <c r="E78">
        <v>13.3672</v>
      </c>
      <c r="F78" s="434">
        <v>0.4</v>
      </c>
      <c r="H78" s="37">
        <v>1</v>
      </c>
      <c r="I78" s="37">
        <v>1</v>
      </c>
      <c r="J78" s="37">
        <v>3.9E-2</v>
      </c>
      <c r="K78" s="434">
        <v>0.19748417658131498</v>
      </c>
    </row>
    <row r="79" spans="3:11" x14ac:dyDescent="0.25">
      <c r="C79">
        <v>2</v>
      </c>
      <c r="D79">
        <v>1</v>
      </c>
      <c r="E79">
        <v>14.937999999999999</v>
      </c>
      <c r="F79" s="434">
        <v>0.47958315233127197</v>
      </c>
      <c r="H79" s="37">
        <v>1</v>
      </c>
      <c r="I79" s="37">
        <v>1</v>
      </c>
      <c r="J79" s="37">
        <v>0.01</v>
      </c>
      <c r="K79" s="434">
        <v>0.1</v>
      </c>
    </row>
    <row r="80" spans="3:11" x14ac:dyDescent="0.25">
      <c r="C80">
        <v>2</v>
      </c>
      <c r="D80">
        <v>1</v>
      </c>
      <c r="E80">
        <v>12.8786</v>
      </c>
      <c r="F80" s="434">
        <v>0.78102496759066542</v>
      </c>
      <c r="H80" s="37">
        <v>1</v>
      </c>
      <c r="I80" s="37">
        <v>1</v>
      </c>
      <c r="J80" s="37">
        <v>1.48</v>
      </c>
      <c r="K80" s="434">
        <v>1.2165525060596438</v>
      </c>
    </row>
    <row r="81" spans="3:11" x14ac:dyDescent="0.25">
      <c r="C81">
        <v>2</v>
      </c>
      <c r="D81">
        <v>1</v>
      </c>
      <c r="E81">
        <v>17.092600000000001</v>
      </c>
      <c r="F81" s="434">
        <v>0.67082039324993692</v>
      </c>
      <c r="H81" s="37">
        <v>1</v>
      </c>
      <c r="I81" s="37">
        <v>1</v>
      </c>
      <c r="J81" s="37">
        <v>1.9450000000000001</v>
      </c>
      <c r="K81" s="434">
        <v>1.3946325680981353</v>
      </c>
    </row>
    <row r="82" spans="3:11" x14ac:dyDescent="0.25">
      <c r="C82">
        <v>2</v>
      </c>
      <c r="D82">
        <v>2</v>
      </c>
      <c r="E82">
        <v>8.4013999999999989</v>
      </c>
      <c r="F82" s="434">
        <v>0.62449979983983983</v>
      </c>
      <c r="H82" s="37">
        <v>1</v>
      </c>
      <c r="I82" s="37">
        <v>1</v>
      </c>
      <c r="J82" s="37">
        <v>1.7800000000000002</v>
      </c>
      <c r="K82" s="434">
        <v>1.3341664064126335</v>
      </c>
    </row>
    <row r="83" spans="3:11" x14ac:dyDescent="0.25">
      <c r="C83">
        <v>2</v>
      </c>
      <c r="D83">
        <v>2</v>
      </c>
      <c r="E83">
        <v>1.4812000000000001</v>
      </c>
      <c r="F83" s="434">
        <v>0.50990195135927852</v>
      </c>
      <c r="H83" s="37">
        <v>1</v>
      </c>
      <c r="I83" s="37">
        <v>1</v>
      </c>
      <c r="J83" s="37">
        <v>2.1850000000000001</v>
      </c>
      <c r="K83" s="434">
        <v>1.4781745499094483</v>
      </c>
    </row>
    <row r="84" spans="3:11" x14ac:dyDescent="0.25">
      <c r="C84">
        <v>2</v>
      </c>
      <c r="D84">
        <v>2</v>
      </c>
      <c r="E84">
        <v>4.2364000000000006</v>
      </c>
      <c r="F84" s="434">
        <v>0.51961524227066325</v>
      </c>
      <c r="H84" s="37">
        <v>1</v>
      </c>
      <c r="I84" s="37">
        <v>1</v>
      </c>
      <c r="J84" s="37">
        <v>0.9850000000000001</v>
      </c>
      <c r="K84" s="434">
        <v>0.99247166206396042</v>
      </c>
    </row>
    <row r="85" spans="3:11" x14ac:dyDescent="0.25">
      <c r="C85">
        <v>2</v>
      </c>
      <c r="D85">
        <v>2</v>
      </c>
      <c r="E85">
        <v>2.0118000000000005</v>
      </c>
      <c r="F85" s="434">
        <v>0.64807406984078597</v>
      </c>
      <c r="H85" s="37">
        <v>1</v>
      </c>
      <c r="I85" s="37">
        <v>1</v>
      </c>
      <c r="J85" s="37">
        <v>1.175</v>
      </c>
      <c r="K85" s="434">
        <v>1.08397416943394</v>
      </c>
    </row>
    <row r="86" spans="3:11" x14ac:dyDescent="0.25">
      <c r="C86">
        <v>2</v>
      </c>
      <c r="D86">
        <v>2</v>
      </c>
      <c r="E86">
        <v>1.6268</v>
      </c>
      <c r="F86" s="434">
        <v>0.42426406871192851</v>
      </c>
      <c r="H86" s="37">
        <v>1</v>
      </c>
      <c r="I86" s="37">
        <v>1</v>
      </c>
      <c r="J86" s="37">
        <v>1.9100000000000001</v>
      </c>
      <c r="K86" s="434">
        <v>1.3820274961085255</v>
      </c>
    </row>
    <row r="87" spans="3:11" x14ac:dyDescent="0.25">
      <c r="C87">
        <v>2</v>
      </c>
      <c r="D87">
        <v>2</v>
      </c>
      <c r="E87">
        <v>3.1052000000000004</v>
      </c>
      <c r="F87" s="434">
        <v>0.56568542494923801</v>
      </c>
      <c r="H87" s="37">
        <v>1</v>
      </c>
      <c r="I87" s="37">
        <v>1</v>
      </c>
      <c r="J87" s="37">
        <v>3.06</v>
      </c>
      <c r="K87" s="434">
        <v>1.7492855684535902</v>
      </c>
    </row>
    <row r="88" spans="3:11" x14ac:dyDescent="0.25">
      <c r="C88">
        <v>2</v>
      </c>
      <c r="D88">
        <v>2</v>
      </c>
      <c r="E88">
        <v>2.3408000000000002</v>
      </c>
      <c r="F88" s="434">
        <v>0.52915026221291817</v>
      </c>
      <c r="H88" s="37">
        <v>1</v>
      </c>
      <c r="I88" s="37">
        <v>1</v>
      </c>
      <c r="J88" s="37">
        <v>0.36</v>
      </c>
      <c r="K88" s="434">
        <v>0.6</v>
      </c>
    </row>
    <row r="89" spans="3:11" x14ac:dyDescent="0.25">
      <c r="C89">
        <v>2</v>
      </c>
      <c r="D89">
        <v>2</v>
      </c>
      <c r="E89">
        <v>2.0118000000000005</v>
      </c>
      <c r="F89" s="434">
        <v>0.26457513110645908</v>
      </c>
      <c r="H89" s="37">
        <v>1</v>
      </c>
      <c r="I89" s="37">
        <v>1</v>
      </c>
      <c r="J89" s="37">
        <v>0.28999999999999998</v>
      </c>
      <c r="K89" s="434">
        <v>0.53851648071345037</v>
      </c>
    </row>
    <row r="90" spans="3:11" x14ac:dyDescent="0.25">
      <c r="C90">
        <v>2</v>
      </c>
      <c r="D90">
        <v>2</v>
      </c>
      <c r="E90">
        <v>1.0318000000000001</v>
      </c>
      <c r="F90" s="434">
        <v>0.43588989435406733</v>
      </c>
      <c r="H90" s="37">
        <v>1</v>
      </c>
      <c r="I90" s="37">
        <v>1</v>
      </c>
      <c r="J90" s="37">
        <v>0.82799999999999996</v>
      </c>
      <c r="K90" s="434">
        <v>0.90994505328618602</v>
      </c>
    </row>
    <row r="91" spans="3:11" x14ac:dyDescent="0.25">
      <c r="C91">
        <v>2</v>
      </c>
      <c r="D91">
        <v>2</v>
      </c>
      <c r="E91">
        <v>5.5426000000000002</v>
      </c>
      <c r="F91" s="434">
        <v>0.57445626465380284</v>
      </c>
      <c r="H91" s="37">
        <v>1</v>
      </c>
      <c r="I91" s="37">
        <v>1</v>
      </c>
      <c r="J91" s="37">
        <v>0.7</v>
      </c>
      <c r="K91" s="434">
        <v>0.83666002653407556</v>
      </c>
    </row>
    <row r="92" spans="3:11" x14ac:dyDescent="0.25">
      <c r="C92">
        <v>2</v>
      </c>
      <c r="D92">
        <v>2</v>
      </c>
      <c r="E92">
        <v>7.7265999999999995</v>
      </c>
      <c r="F92" s="434">
        <v>0.67823299831252681</v>
      </c>
      <c r="H92" s="37">
        <v>1</v>
      </c>
      <c r="I92" s="37">
        <v>1</v>
      </c>
      <c r="J92" s="37">
        <v>0.43</v>
      </c>
      <c r="K92" s="434">
        <v>0.65574385243020006</v>
      </c>
    </row>
    <row r="93" spans="3:11" x14ac:dyDescent="0.25">
      <c r="C93">
        <v>2</v>
      </c>
      <c r="D93">
        <v>2</v>
      </c>
      <c r="E93">
        <v>5.5831999999999997</v>
      </c>
      <c r="F93" s="434">
        <v>0.57445626465380284</v>
      </c>
      <c r="H93" s="37">
        <v>1</v>
      </c>
      <c r="I93" s="37">
        <v>1</v>
      </c>
      <c r="J93" s="37">
        <v>0.59000000000000008</v>
      </c>
      <c r="K93" s="434">
        <v>0.76811457478686085</v>
      </c>
    </row>
    <row r="94" spans="3:11" x14ac:dyDescent="0.25">
      <c r="C94">
        <v>2</v>
      </c>
      <c r="D94">
        <v>2</v>
      </c>
      <c r="E94">
        <v>3.1486000000000001</v>
      </c>
      <c r="F94" s="434">
        <v>0.4898979485566356</v>
      </c>
      <c r="H94" s="37">
        <v>1</v>
      </c>
      <c r="I94" s="37">
        <v>1</v>
      </c>
      <c r="J94" s="37">
        <v>1.6400000000000001</v>
      </c>
      <c r="K94" s="434">
        <v>1.2806248474865698</v>
      </c>
    </row>
    <row r="95" spans="3:11" x14ac:dyDescent="0.25">
      <c r="C95">
        <v>2</v>
      </c>
      <c r="D95">
        <v>2</v>
      </c>
      <c r="E95">
        <v>1.3356000000000001</v>
      </c>
      <c r="F95" s="434">
        <v>0.62449979983983983</v>
      </c>
      <c r="H95" s="37">
        <v>1</v>
      </c>
      <c r="I95" s="37">
        <v>1</v>
      </c>
      <c r="J95" s="37">
        <v>0.85000000000000009</v>
      </c>
      <c r="K95" s="434">
        <v>0.92195444572928875</v>
      </c>
    </row>
    <row r="96" spans="3:11" x14ac:dyDescent="0.25">
      <c r="C96">
        <v>2</v>
      </c>
      <c r="D96">
        <v>2</v>
      </c>
      <c r="E96">
        <v>2.0118000000000005</v>
      </c>
      <c r="F96" s="434">
        <v>0.2449489742783178</v>
      </c>
      <c r="H96" s="37">
        <v>1</v>
      </c>
      <c r="I96" s="37">
        <v>1</v>
      </c>
      <c r="J96" s="37">
        <v>0.69</v>
      </c>
      <c r="K96" s="434">
        <v>0.83066238629180744</v>
      </c>
    </row>
    <row r="97" spans="3:11" x14ac:dyDescent="0.25">
      <c r="C97">
        <v>2</v>
      </c>
      <c r="D97">
        <v>2</v>
      </c>
      <c r="E97">
        <v>3.7646000000000006</v>
      </c>
      <c r="F97" s="434">
        <v>0.82462112512353214</v>
      </c>
      <c r="H97" s="37">
        <v>1</v>
      </c>
      <c r="I97" s="37">
        <v>1</v>
      </c>
      <c r="J97" s="37">
        <v>0.98</v>
      </c>
      <c r="K97" s="434">
        <v>0.98994949366116658</v>
      </c>
    </row>
    <row r="98" spans="3:11" x14ac:dyDescent="0.25">
      <c r="C98">
        <v>2</v>
      </c>
      <c r="D98">
        <v>2</v>
      </c>
      <c r="E98">
        <v>2.6795999999999998</v>
      </c>
      <c r="F98" s="434">
        <v>0.67823299831252681</v>
      </c>
      <c r="H98" s="37">
        <v>1</v>
      </c>
      <c r="I98" s="37">
        <v>1</v>
      </c>
      <c r="J98" s="37">
        <v>0.51</v>
      </c>
      <c r="K98" s="434">
        <v>0.71414284285428498</v>
      </c>
    </row>
    <row r="99" spans="3:11" x14ac:dyDescent="0.25">
      <c r="C99">
        <v>2</v>
      </c>
      <c r="D99">
        <v>2</v>
      </c>
      <c r="E99">
        <v>5.7442000000000011</v>
      </c>
      <c r="F99" s="434">
        <v>0.42426406871192851</v>
      </c>
      <c r="H99" s="37">
        <v>1</v>
      </c>
      <c r="I99" s="37">
        <v>1</v>
      </c>
      <c r="J99" s="37">
        <v>1.6400000000000001</v>
      </c>
      <c r="K99" s="434">
        <v>1.2806248474865698</v>
      </c>
    </row>
    <row r="100" spans="3:11" x14ac:dyDescent="0.25">
      <c r="C100">
        <v>2</v>
      </c>
      <c r="D100">
        <v>2</v>
      </c>
      <c r="E100">
        <v>4.0824000000000007</v>
      </c>
      <c r="F100" s="434">
        <v>0.59160797830996159</v>
      </c>
      <c r="H100" s="37">
        <v>1</v>
      </c>
      <c r="I100" s="37">
        <v>1</v>
      </c>
      <c r="J100" s="37">
        <v>1.26</v>
      </c>
      <c r="K100" s="434">
        <v>1.1224972160321824</v>
      </c>
    </row>
    <row r="101" spans="3:11" x14ac:dyDescent="0.25">
      <c r="C101">
        <v>2</v>
      </c>
      <c r="D101">
        <v>2</v>
      </c>
      <c r="E101">
        <v>0.59500000000000008</v>
      </c>
      <c r="F101" s="434">
        <v>0.65574385243020006</v>
      </c>
      <c r="H101" s="37">
        <v>1</v>
      </c>
      <c r="I101" s="37">
        <v>1</v>
      </c>
      <c r="J101" s="37">
        <v>0.46000000000000008</v>
      </c>
      <c r="K101" s="434">
        <v>0.67823299831252692</v>
      </c>
    </row>
    <row r="102" spans="3:11" x14ac:dyDescent="0.25">
      <c r="C102">
        <v>2</v>
      </c>
      <c r="D102">
        <v>2</v>
      </c>
      <c r="E102">
        <v>3.5364</v>
      </c>
      <c r="F102" s="434">
        <v>0.50990195135927852</v>
      </c>
      <c r="H102" s="37">
        <v>1</v>
      </c>
      <c r="I102" s="37">
        <v>1</v>
      </c>
      <c r="J102" s="37">
        <v>0.87</v>
      </c>
      <c r="K102" s="434">
        <v>0.93273790530888145</v>
      </c>
    </row>
    <row r="103" spans="3:11" x14ac:dyDescent="0.25">
      <c r="C103">
        <v>2</v>
      </c>
      <c r="D103">
        <v>2</v>
      </c>
      <c r="E103">
        <v>3.2143999999999999</v>
      </c>
      <c r="F103" s="434">
        <v>0.67082039324993692</v>
      </c>
      <c r="H103" s="37">
        <v>1</v>
      </c>
      <c r="I103" s="37">
        <v>1</v>
      </c>
      <c r="J103" s="37">
        <v>0.92000000000000015</v>
      </c>
      <c r="K103" s="434">
        <v>0.95916630466254393</v>
      </c>
    </row>
    <row r="104" spans="3:11" x14ac:dyDescent="0.25">
      <c r="C104">
        <v>2</v>
      </c>
      <c r="D104">
        <v>2</v>
      </c>
      <c r="E104">
        <v>0.80500000000000005</v>
      </c>
      <c r="F104" s="434">
        <v>0.62449979983983983</v>
      </c>
      <c r="H104" s="37">
        <v>1</v>
      </c>
      <c r="I104" s="37">
        <v>1</v>
      </c>
      <c r="J104" s="37">
        <v>0.57999999999999996</v>
      </c>
      <c r="K104" s="434">
        <v>0.76157731058639078</v>
      </c>
    </row>
    <row r="105" spans="3:11" x14ac:dyDescent="0.25">
      <c r="C105">
        <v>2</v>
      </c>
      <c r="D105">
        <v>2</v>
      </c>
      <c r="E105">
        <v>1.4406000000000003</v>
      </c>
      <c r="F105" s="434">
        <v>0.50990195135927852</v>
      </c>
      <c r="H105" s="37">
        <v>1</v>
      </c>
      <c r="I105" s="37">
        <v>1</v>
      </c>
      <c r="J105" s="37">
        <v>0.33</v>
      </c>
      <c r="K105" s="434">
        <v>0.57445626465380284</v>
      </c>
    </row>
    <row r="106" spans="3:11" x14ac:dyDescent="0.25">
      <c r="C106">
        <v>2</v>
      </c>
      <c r="D106">
        <v>2</v>
      </c>
      <c r="E106">
        <v>5.7050000000000001</v>
      </c>
      <c r="F106" s="434">
        <v>0.71414284285428498</v>
      </c>
      <c r="H106" s="37">
        <v>1</v>
      </c>
      <c r="I106" s="37">
        <v>1</v>
      </c>
      <c r="J106" s="37">
        <v>1.32</v>
      </c>
      <c r="K106" s="434">
        <v>1.1489125293076057</v>
      </c>
    </row>
    <row r="107" spans="3:11" x14ac:dyDescent="0.25">
      <c r="C107">
        <v>2</v>
      </c>
      <c r="D107">
        <v>2</v>
      </c>
      <c r="E107">
        <v>1.6912</v>
      </c>
      <c r="F107" s="434">
        <v>0.64807406984078597</v>
      </c>
      <c r="H107" s="37">
        <v>1</v>
      </c>
      <c r="I107" s="37">
        <v>1</v>
      </c>
      <c r="J107" s="37">
        <v>0.64</v>
      </c>
      <c r="K107" s="434">
        <v>0.8</v>
      </c>
    </row>
    <row r="108" spans="3:11" x14ac:dyDescent="0.25">
      <c r="C108">
        <v>2</v>
      </c>
      <c r="D108">
        <v>2</v>
      </c>
      <c r="E108">
        <v>5.4620999999999995</v>
      </c>
      <c r="F108" s="434">
        <v>0.51961524227066325</v>
      </c>
      <c r="H108" s="37">
        <v>1</v>
      </c>
      <c r="I108" s="37">
        <v>1</v>
      </c>
      <c r="J108" s="37">
        <v>1.39</v>
      </c>
      <c r="K108" s="434">
        <v>1.1789826122551597</v>
      </c>
    </row>
    <row r="109" spans="3:11" x14ac:dyDescent="0.25">
      <c r="C109">
        <v>2</v>
      </c>
      <c r="D109">
        <v>2</v>
      </c>
      <c r="E109">
        <v>1.5708000000000002</v>
      </c>
      <c r="F109" s="434">
        <v>0.65574385243020006</v>
      </c>
      <c r="H109" s="37">
        <v>1</v>
      </c>
      <c r="I109" s="37">
        <v>1</v>
      </c>
      <c r="J109" s="37">
        <v>0.66500000000000004</v>
      </c>
      <c r="K109" s="434">
        <v>0.81547532151500457</v>
      </c>
    </row>
    <row r="110" spans="3:11" x14ac:dyDescent="0.25">
      <c r="C110">
        <v>2</v>
      </c>
      <c r="D110">
        <v>2</v>
      </c>
      <c r="E110">
        <v>13.4008</v>
      </c>
      <c r="F110" s="434">
        <v>0.88317608663278468</v>
      </c>
      <c r="H110" s="37">
        <v>1</v>
      </c>
      <c r="I110" s="37">
        <v>1</v>
      </c>
      <c r="J110" s="37">
        <v>0.31</v>
      </c>
      <c r="K110" s="434">
        <v>0.55677643628300222</v>
      </c>
    </row>
    <row r="111" spans="3:11" x14ac:dyDescent="0.25">
      <c r="C111">
        <v>2</v>
      </c>
      <c r="D111">
        <v>2</v>
      </c>
      <c r="E111">
        <v>2.6725999999999996</v>
      </c>
      <c r="F111" s="434">
        <v>0.71414284285428498</v>
      </c>
      <c r="H111" s="37">
        <v>1</v>
      </c>
      <c r="I111" s="37">
        <v>1</v>
      </c>
      <c r="J111" s="37">
        <v>0.47</v>
      </c>
      <c r="K111" s="434">
        <v>0.68556546004010444</v>
      </c>
    </row>
    <row r="112" spans="3:11" x14ac:dyDescent="0.25">
      <c r="C112">
        <v>2</v>
      </c>
      <c r="D112">
        <v>2</v>
      </c>
      <c r="E112">
        <v>1.8662000000000005</v>
      </c>
      <c r="F112" s="434">
        <v>0.61644140029689765</v>
      </c>
      <c r="H112" s="37">
        <v>1</v>
      </c>
      <c r="I112" s="37">
        <v>1</v>
      </c>
      <c r="J112" s="37">
        <v>0.66500000000000004</v>
      </c>
      <c r="K112" s="434">
        <v>0.81547532151500457</v>
      </c>
    </row>
    <row r="113" spans="3:11" x14ac:dyDescent="0.25">
      <c r="C113">
        <v>2</v>
      </c>
      <c r="D113">
        <v>2</v>
      </c>
      <c r="E113">
        <v>4.3372000000000002</v>
      </c>
      <c r="F113" s="434">
        <v>0.7745966692414834</v>
      </c>
      <c r="H113" s="37">
        <v>1</v>
      </c>
      <c r="I113" s="37">
        <v>1</v>
      </c>
      <c r="J113" s="37">
        <v>0.39</v>
      </c>
      <c r="K113" s="434">
        <v>0.62449979983983983</v>
      </c>
    </row>
    <row r="114" spans="3:11" x14ac:dyDescent="0.25">
      <c r="C114">
        <v>2</v>
      </c>
      <c r="D114">
        <v>2</v>
      </c>
      <c r="E114">
        <v>5.117</v>
      </c>
      <c r="F114" s="434">
        <v>3.7353848529970777</v>
      </c>
      <c r="H114" s="37">
        <v>1</v>
      </c>
      <c r="I114" s="37">
        <v>1</v>
      </c>
      <c r="J114" s="37">
        <v>0.01</v>
      </c>
      <c r="K114" s="434">
        <v>0.1</v>
      </c>
    </row>
    <row r="115" spans="3:11" x14ac:dyDescent="0.25">
      <c r="C115">
        <v>2</v>
      </c>
      <c r="D115">
        <v>2</v>
      </c>
      <c r="E115">
        <v>3.0296000000000003</v>
      </c>
      <c r="F115" s="434">
        <v>3.1220986531498327</v>
      </c>
      <c r="H115" s="37">
        <v>1</v>
      </c>
      <c r="I115" s="37">
        <v>1</v>
      </c>
      <c r="J115" s="37">
        <v>0.16</v>
      </c>
      <c r="K115" s="434">
        <v>0.4</v>
      </c>
    </row>
    <row r="116" spans="3:11" x14ac:dyDescent="0.25">
      <c r="C116">
        <v>2</v>
      </c>
      <c r="D116">
        <v>2</v>
      </c>
      <c r="E116">
        <v>10.1486</v>
      </c>
      <c r="F116" s="434">
        <v>3.419268927709548</v>
      </c>
      <c r="H116" s="37">
        <v>1</v>
      </c>
      <c r="I116" s="37">
        <v>1</v>
      </c>
      <c r="J116" s="37">
        <v>0.39</v>
      </c>
      <c r="K116" s="434">
        <v>0.62449979983983983</v>
      </c>
    </row>
    <row r="117" spans="3:11" x14ac:dyDescent="0.25">
      <c r="C117">
        <v>2</v>
      </c>
      <c r="D117">
        <v>2</v>
      </c>
      <c r="E117">
        <v>6.8866000000000005</v>
      </c>
      <c r="F117" s="434">
        <v>3.5374001752699682</v>
      </c>
      <c r="H117" s="37">
        <v>1</v>
      </c>
      <c r="I117" s="37">
        <v>1</v>
      </c>
      <c r="J117" s="37">
        <v>0.1</v>
      </c>
      <c r="K117" s="434">
        <v>0.31622776601683794</v>
      </c>
    </row>
    <row r="118" spans="3:11" x14ac:dyDescent="0.25">
      <c r="C118">
        <v>2</v>
      </c>
      <c r="D118">
        <v>2</v>
      </c>
      <c r="E118">
        <v>8.5456000000000003</v>
      </c>
      <c r="F118" s="434">
        <v>4.1415938960743119</v>
      </c>
      <c r="H118" s="37">
        <v>1</v>
      </c>
      <c r="I118" s="37">
        <v>1</v>
      </c>
      <c r="J118" s="37">
        <v>0.90500000000000003</v>
      </c>
      <c r="K118" s="434">
        <v>0.95131487952202243</v>
      </c>
    </row>
    <row r="119" spans="3:11" x14ac:dyDescent="0.25">
      <c r="C119">
        <v>2</v>
      </c>
      <c r="D119">
        <v>2</v>
      </c>
      <c r="E119">
        <v>7.5348000000000006</v>
      </c>
      <c r="F119" s="434">
        <v>4.4057916428265189</v>
      </c>
      <c r="H119" s="37">
        <v>1</v>
      </c>
      <c r="I119" s="37">
        <v>1</v>
      </c>
      <c r="J119" s="37">
        <v>0.92500000000000004</v>
      </c>
      <c r="K119" s="434">
        <v>0.96176920308356728</v>
      </c>
    </row>
    <row r="120" spans="3:11" x14ac:dyDescent="0.25">
      <c r="C120">
        <v>2</v>
      </c>
      <c r="D120">
        <v>2</v>
      </c>
      <c r="E120">
        <v>3.3586</v>
      </c>
      <c r="F120" s="434">
        <v>2.8888405978869796</v>
      </c>
      <c r="H120" s="37">
        <v>1</v>
      </c>
      <c r="I120" s="37">
        <v>1</v>
      </c>
      <c r="J120" s="37">
        <v>0.57999999999999996</v>
      </c>
      <c r="K120" s="434">
        <v>0.76157731058639078</v>
      </c>
    </row>
    <row r="121" spans="3:11" x14ac:dyDescent="0.25">
      <c r="C121">
        <v>2</v>
      </c>
      <c r="D121">
        <v>2</v>
      </c>
      <c r="E121">
        <v>15.9222</v>
      </c>
      <c r="F121" s="434">
        <v>3.5097863182820688</v>
      </c>
      <c r="H121" s="37">
        <v>1</v>
      </c>
      <c r="I121" s="37">
        <v>1</v>
      </c>
      <c r="J121" s="37">
        <v>0.82500000000000007</v>
      </c>
      <c r="K121" s="434">
        <v>0.90829510622924758</v>
      </c>
    </row>
    <row r="122" spans="3:11" x14ac:dyDescent="0.25">
      <c r="C122">
        <v>2</v>
      </c>
      <c r="D122">
        <v>2</v>
      </c>
      <c r="E122">
        <v>0.80500000000000005</v>
      </c>
      <c r="F122" s="434">
        <v>3.703862848432701</v>
      </c>
      <c r="H122" s="37">
        <v>1</v>
      </c>
      <c r="I122" s="37">
        <v>1</v>
      </c>
      <c r="J122" s="37">
        <v>0.32</v>
      </c>
      <c r="K122" s="434">
        <v>0.56568542494923801</v>
      </c>
    </row>
    <row r="123" spans="3:11" x14ac:dyDescent="0.25">
      <c r="C123">
        <v>2</v>
      </c>
      <c r="D123">
        <v>2</v>
      </c>
      <c r="E123">
        <v>6.0507999999999997</v>
      </c>
      <c r="F123" s="434">
        <v>3.7729564004902043</v>
      </c>
      <c r="H123" s="37">
        <v>1</v>
      </c>
      <c r="I123" s="37">
        <v>1</v>
      </c>
      <c r="J123" s="37">
        <v>1.1200000000000001</v>
      </c>
      <c r="K123" s="434">
        <v>1.0583005244258363</v>
      </c>
    </row>
    <row r="124" spans="3:11" x14ac:dyDescent="0.25">
      <c r="C124">
        <v>2</v>
      </c>
      <c r="D124">
        <v>2</v>
      </c>
      <c r="E124">
        <v>5.7050000000000001</v>
      </c>
      <c r="F124" s="434">
        <v>4.3554563480765127</v>
      </c>
      <c r="H124" s="37">
        <v>1</v>
      </c>
      <c r="I124" s="37">
        <v>1</v>
      </c>
      <c r="J124" s="37">
        <v>0.372</v>
      </c>
      <c r="K124" s="434">
        <v>0.60991802727907629</v>
      </c>
    </row>
    <row r="125" spans="3:11" x14ac:dyDescent="0.25">
      <c r="C125">
        <v>2</v>
      </c>
      <c r="D125">
        <v>2</v>
      </c>
      <c r="E125">
        <v>5.3872</v>
      </c>
      <c r="F125" s="434">
        <v>4.018059233012873</v>
      </c>
      <c r="H125" s="403">
        <v>1</v>
      </c>
      <c r="I125" s="403">
        <v>2</v>
      </c>
      <c r="J125" s="403">
        <v>15.12</v>
      </c>
      <c r="K125" s="434">
        <v>3.888444419044716</v>
      </c>
    </row>
    <row r="126" spans="3:11" x14ac:dyDescent="0.25">
      <c r="C126">
        <v>2</v>
      </c>
      <c r="D126">
        <v>2</v>
      </c>
      <c r="E126">
        <v>1.5218000000000003</v>
      </c>
      <c r="F126" s="434">
        <v>3.3527004041518533</v>
      </c>
      <c r="H126" s="403">
        <v>1</v>
      </c>
      <c r="I126" s="403">
        <v>2</v>
      </c>
      <c r="J126" s="403">
        <v>11.25</v>
      </c>
      <c r="K126" s="434">
        <v>3.3541019662496847</v>
      </c>
    </row>
    <row r="127" spans="3:11" x14ac:dyDescent="0.25">
      <c r="C127">
        <v>2</v>
      </c>
      <c r="D127">
        <v>2</v>
      </c>
      <c r="E127">
        <v>5.8407999999999998</v>
      </c>
      <c r="F127" s="434">
        <v>3.3647882548534906</v>
      </c>
      <c r="H127" s="403">
        <v>1</v>
      </c>
      <c r="I127" s="403">
        <v>2</v>
      </c>
      <c r="J127" s="403">
        <v>4.75</v>
      </c>
      <c r="K127" s="434">
        <v>2.179449471770337</v>
      </c>
    </row>
    <row r="128" spans="3:11" x14ac:dyDescent="0.25">
      <c r="C128">
        <v>2</v>
      </c>
      <c r="D128">
        <v>2</v>
      </c>
      <c r="E128">
        <v>4.9042000000000003</v>
      </c>
      <c r="F128" s="434">
        <v>3.4431381035328803</v>
      </c>
      <c r="H128" s="403">
        <v>1</v>
      </c>
      <c r="I128" s="403">
        <v>2</v>
      </c>
      <c r="J128" s="403">
        <v>8.34</v>
      </c>
      <c r="K128" s="434">
        <v>2.8879058156387303</v>
      </c>
    </row>
    <row r="129" spans="3:11" x14ac:dyDescent="0.25">
      <c r="C129">
        <v>2</v>
      </c>
      <c r="D129">
        <v>2</v>
      </c>
      <c r="E129">
        <v>1.5666</v>
      </c>
      <c r="F129" s="434">
        <v>4.1675412415475863</v>
      </c>
      <c r="H129" s="403">
        <v>1</v>
      </c>
      <c r="I129" s="403">
        <v>2</v>
      </c>
      <c r="J129" s="403">
        <v>10.09</v>
      </c>
      <c r="K129" s="434">
        <v>3.1764760348537182</v>
      </c>
    </row>
    <row r="130" spans="3:11" x14ac:dyDescent="0.25">
      <c r="C130">
        <v>2</v>
      </c>
      <c r="D130">
        <v>2</v>
      </c>
      <c r="E130">
        <v>6.9202000000000004</v>
      </c>
      <c r="F130" s="434">
        <v>3.8324143826053048</v>
      </c>
      <c r="H130" s="403">
        <v>1</v>
      </c>
      <c r="I130" s="403">
        <v>2</v>
      </c>
      <c r="J130" s="403">
        <v>9.7799999999999994</v>
      </c>
      <c r="K130" s="434">
        <v>3.1272991542223778</v>
      </c>
    </row>
    <row r="131" spans="3:11" x14ac:dyDescent="0.25">
      <c r="C131">
        <v>2</v>
      </c>
      <c r="D131">
        <v>2</v>
      </c>
      <c r="E131">
        <v>6.1417999999999999</v>
      </c>
      <c r="F131" s="434">
        <v>3.7595744440029382</v>
      </c>
      <c r="H131" s="403">
        <v>1</v>
      </c>
      <c r="I131" s="403">
        <v>2</v>
      </c>
      <c r="J131" s="403">
        <v>4.75</v>
      </c>
      <c r="K131" s="434">
        <v>2.179449471770337</v>
      </c>
    </row>
    <row r="132" spans="3:11" x14ac:dyDescent="0.25">
      <c r="C132">
        <v>2</v>
      </c>
      <c r="D132">
        <v>2</v>
      </c>
      <c r="E132">
        <v>0.7350000000000001</v>
      </c>
      <c r="F132" s="434">
        <v>2.6135416583632258</v>
      </c>
      <c r="H132" s="403">
        <v>1</v>
      </c>
      <c r="I132" s="403">
        <v>2</v>
      </c>
      <c r="J132" s="403">
        <v>5.1100000000000003</v>
      </c>
      <c r="K132" s="434">
        <v>2.2605309110914633</v>
      </c>
    </row>
    <row r="133" spans="3:11" x14ac:dyDescent="0.25">
      <c r="C133">
        <v>2</v>
      </c>
      <c r="D133">
        <v>2</v>
      </c>
      <c r="E133">
        <v>2.7902</v>
      </c>
      <c r="F133" s="434">
        <v>3.92856207791095</v>
      </c>
      <c r="H133" s="403">
        <v>1</v>
      </c>
      <c r="I133" s="403">
        <v>2</v>
      </c>
      <c r="J133" s="403">
        <v>11.12</v>
      </c>
      <c r="K133" s="434">
        <v>3.3346664001066131</v>
      </c>
    </row>
    <row r="134" spans="3:11" x14ac:dyDescent="0.25">
      <c r="C134">
        <v>2</v>
      </c>
      <c r="D134">
        <v>2</v>
      </c>
      <c r="E134">
        <v>6.6997</v>
      </c>
      <c r="F134" s="434">
        <v>3.0827260663250633</v>
      </c>
      <c r="H134" s="403">
        <v>1</v>
      </c>
      <c r="I134" s="403">
        <v>2</v>
      </c>
      <c r="J134" s="403">
        <v>4.0199999999999996</v>
      </c>
      <c r="K134" s="434">
        <v>2.0049937655763421</v>
      </c>
    </row>
    <row r="135" spans="3:11" x14ac:dyDescent="0.25">
      <c r="C135">
        <v>2</v>
      </c>
      <c r="D135">
        <v>2</v>
      </c>
      <c r="E135">
        <v>2.6208000000000005</v>
      </c>
      <c r="F135" s="434">
        <v>2.9194520033732356</v>
      </c>
      <c r="H135" s="403">
        <v>1</v>
      </c>
      <c r="I135" s="403">
        <v>2</v>
      </c>
      <c r="J135" s="403">
        <v>3.0249999999999999</v>
      </c>
      <c r="K135" s="434">
        <v>1.7392527130926085</v>
      </c>
    </row>
    <row r="136" spans="3:11" x14ac:dyDescent="0.25">
      <c r="C136">
        <v>2</v>
      </c>
      <c r="D136">
        <v>2</v>
      </c>
      <c r="E136">
        <v>2.2106000000000003</v>
      </c>
      <c r="F136" s="434">
        <v>2.9933259094191533</v>
      </c>
      <c r="H136" s="403">
        <v>1</v>
      </c>
      <c r="I136" s="403">
        <v>2</v>
      </c>
      <c r="J136" s="403">
        <v>4.8499999999999996</v>
      </c>
      <c r="K136" s="434">
        <v>2.2022715545545242</v>
      </c>
    </row>
    <row r="137" spans="3:11" x14ac:dyDescent="0.25">
      <c r="C137">
        <v>2</v>
      </c>
      <c r="D137">
        <v>2</v>
      </c>
      <c r="E137">
        <v>0.8862000000000001</v>
      </c>
      <c r="F137" s="434">
        <v>2.732690981432039</v>
      </c>
      <c r="H137" s="403">
        <v>1</v>
      </c>
      <c r="I137" s="403">
        <v>2</v>
      </c>
      <c r="J137" s="403">
        <v>9.09</v>
      </c>
      <c r="K137" s="434">
        <v>3.0149626863362671</v>
      </c>
    </row>
    <row r="138" spans="3:11" x14ac:dyDescent="0.25">
      <c r="C138">
        <v>2</v>
      </c>
      <c r="D138">
        <v>2</v>
      </c>
      <c r="E138">
        <v>2.9778000000000002</v>
      </c>
      <c r="F138" s="434">
        <v>2.3137847782367311</v>
      </c>
      <c r="H138" s="403">
        <v>1</v>
      </c>
      <c r="I138" s="403">
        <v>2</v>
      </c>
      <c r="J138" s="403">
        <v>7.48</v>
      </c>
      <c r="K138" s="434">
        <v>2.7349588662354689</v>
      </c>
    </row>
    <row r="139" spans="3:11" x14ac:dyDescent="0.25">
      <c r="C139">
        <v>2</v>
      </c>
      <c r="D139">
        <v>2</v>
      </c>
      <c r="E139">
        <v>1.0850000000000002</v>
      </c>
      <c r="F139" s="434">
        <v>2.8534890923218894</v>
      </c>
      <c r="H139" s="403">
        <v>1</v>
      </c>
      <c r="I139" s="403">
        <v>2</v>
      </c>
      <c r="J139" s="403">
        <v>3.01</v>
      </c>
      <c r="K139" s="434">
        <v>1.7349351572897471</v>
      </c>
    </row>
    <row r="140" spans="3:11" x14ac:dyDescent="0.25">
      <c r="C140">
        <v>2</v>
      </c>
      <c r="D140">
        <v>2</v>
      </c>
      <c r="E140">
        <v>5.4893999999999998</v>
      </c>
      <c r="F140" s="434">
        <v>2.6947727176888221</v>
      </c>
      <c r="H140" s="403">
        <v>1</v>
      </c>
      <c r="I140" s="403">
        <v>2</v>
      </c>
      <c r="J140" s="403">
        <v>5.69</v>
      </c>
      <c r="K140" s="434">
        <v>2.3853720883753127</v>
      </c>
    </row>
    <row r="141" spans="3:11" x14ac:dyDescent="0.25">
      <c r="C141">
        <v>2</v>
      </c>
      <c r="D141">
        <v>2</v>
      </c>
      <c r="E141">
        <v>6.9846000000000013</v>
      </c>
      <c r="F141" s="434">
        <v>1.6624078921853085</v>
      </c>
      <c r="H141" s="403">
        <v>1</v>
      </c>
      <c r="I141" s="403">
        <v>2</v>
      </c>
      <c r="J141" s="403">
        <v>8.1300000000000008</v>
      </c>
      <c r="K141" s="434">
        <v>2.8513154858766505</v>
      </c>
    </row>
    <row r="142" spans="3:11" x14ac:dyDescent="0.25">
      <c r="C142">
        <v>2</v>
      </c>
      <c r="D142">
        <v>2</v>
      </c>
      <c r="E142">
        <v>11.594800000000001</v>
      </c>
      <c r="F142" s="434">
        <v>3.2805182517401121</v>
      </c>
      <c r="H142" s="403">
        <v>1</v>
      </c>
      <c r="I142" s="403">
        <v>2</v>
      </c>
      <c r="J142" s="403">
        <v>9.83</v>
      </c>
      <c r="K142" s="434">
        <v>3.1352830813181765</v>
      </c>
    </row>
    <row r="143" spans="3:11" x14ac:dyDescent="0.25">
      <c r="C143">
        <v>2</v>
      </c>
      <c r="D143">
        <v>2</v>
      </c>
      <c r="E143">
        <v>1.0724</v>
      </c>
      <c r="F143" s="434">
        <v>2.4723268392346514</v>
      </c>
      <c r="H143" s="403">
        <v>1</v>
      </c>
      <c r="I143" s="403">
        <v>2</v>
      </c>
      <c r="J143" s="403">
        <v>12.64</v>
      </c>
      <c r="K143" s="434">
        <v>3.5552777669262356</v>
      </c>
    </row>
    <row r="144" spans="3:11" x14ac:dyDescent="0.25">
      <c r="C144">
        <v>2</v>
      </c>
      <c r="D144">
        <v>2</v>
      </c>
      <c r="E144">
        <v>4.3652000000000006</v>
      </c>
      <c r="F144" s="434">
        <v>2.2915933321599624</v>
      </c>
      <c r="H144" s="403">
        <v>1</v>
      </c>
      <c r="I144" s="403">
        <v>2</v>
      </c>
      <c r="J144" s="403">
        <v>17.5</v>
      </c>
      <c r="K144" s="434">
        <v>4.1833001326703778</v>
      </c>
    </row>
    <row r="145" spans="3:11" x14ac:dyDescent="0.25">
      <c r="C145">
        <v>2</v>
      </c>
      <c r="D145">
        <v>2</v>
      </c>
      <c r="E145">
        <v>2.4989999999999997</v>
      </c>
      <c r="F145" s="434">
        <v>1.7469974241537964</v>
      </c>
      <c r="H145" s="403">
        <v>1</v>
      </c>
      <c r="I145" s="403">
        <v>2</v>
      </c>
      <c r="J145" s="403">
        <v>7.48</v>
      </c>
      <c r="K145" s="434">
        <v>2.7349588662354689</v>
      </c>
    </row>
    <row r="146" spans="3:11" x14ac:dyDescent="0.25">
      <c r="C146">
        <v>2</v>
      </c>
      <c r="D146">
        <v>2</v>
      </c>
      <c r="E146">
        <v>6.3881999999999994</v>
      </c>
      <c r="F146" s="434">
        <v>3.512378111764165</v>
      </c>
      <c r="H146" s="403">
        <v>1</v>
      </c>
      <c r="I146" s="403">
        <v>2</v>
      </c>
      <c r="J146" s="403">
        <v>6.14</v>
      </c>
      <c r="K146" s="434">
        <v>2.4779023386727732</v>
      </c>
    </row>
    <row r="147" spans="3:11" x14ac:dyDescent="0.25">
      <c r="C147">
        <v>2</v>
      </c>
      <c r="D147">
        <v>2</v>
      </c>
      <c r="E147">
        <v>2.5396000000000001</v>
      </c>
      <c r="F147" s="434">
        <v>2.8864164633676821</v>
      </c>
      <c r="H147" s="403">
        <v>1</v>
      </c>
      <c r="I147" s="403">
        <v>2</v>
      </c>
      <c r="J147" s="403">
        <v>1.1399999999999999</v>
      </c>
      <c r="K147" s="434">
        <v>1.0677078252031311</v>
      </c>
    </row>
    <row r="148" spans="3:11" x14ac:dyDescent="0.25">
      <c r="C148">
        <v>2</v>
      </c>
      <c r="D148">
        <v>2</v>
      </c>
      <c r="E148">
        <v>3.8191999999999999</v>
      </c>
      <c r="F148" s="434">
        <v>2.9354727046934026</v>
      </c>
      <c r="H148" s="403">
        <v>1</v>
      </c>
      <c r="I148" s="403">
        <v>2</v>
      </c>
      <c r="J148" s="403">
        <v>8.69</v>
      </c>
      <c r="K148" s="434">
        <v>2.947880594596735</v>
      </c>
    </row>
    <row r="149" spans="3:11" x14ac:dyDescent="0.25">
      <c r="C149">
        <v>2</v>
      </c>
      <c r="D149">
        <v>2</v>
      </c>
      <c r="E149">
        <v>6.3209999999999997</v>
      </c>
      <c r="F149" s="434">
        <v>2.814213922217002</v>
      </c>
      <c r="H149" s="403">
        <v>1</v>
      </c>
      <c r="I149" s="403">
        <v>2</v>
      </c>
      <c r="J149" s="403">
        <v>5.6000000000000005</v>
      </c>
      <c r="K149" s="434">
        <v>2.3664319132398464</v>
      </c>
    </row>
    <row r="150" spans="3:11" x14ac:dyDescent="0.25">
      <c r="C150">
        <v>2</v>
      </c>
      <c r="D150">
        <v>2</v>
      </c>
      <c r="E150">
        <v>17.403400000000001</v>
      </c>
      <c r="F150" s="434">
        <v>2.7038491082159153</v>
      </c>
      <c r="H150" s="403">
        <v>1</v>
      </c>
      <c r="I150" s="403">
        <v>2</v>
      </c>
      <c r="J150" s="403">
        <v>0.68100000000000005</v>
      </c>
      <c r="K150" s="434">
        <v>0.82522724143111037</v>
      </c>
    </row>
    <row r="151" spans="3:11" x14ac:dyDescent="0.25">
      <c r="C151">
        <v>2</v>
      </c>
      <c r="D151">
        <v>2</v>
      </c>
      <c r="E151">
        <v>3.9396000000000004</v>
      </c>
      <c r="F151" s="434">
        <v>3.1383116480043851</v>
      </c>
      <c r="H151" s="403">
        <v>1</v>
      </c>
      <c r="I151" s="403">
        <v>2</v>
      </c>
      <c r="J151" s="403">
        <v>8.9499999999999993</v>
      </c>
      <c r="K151" s="434">
        <v>2.9916550603303182</v>
      </c>
    </row>
    <row r="152" spans="3:11" x14ac:dyDescent="0.25">
      <c r="C152">
        <v>2</v>
      </c>
      <c r="D152">
        <v>2</v>
      </c>
      <c r="E152">
        <v>2.9232</v>
      </c>
      <c r="F152" s="434">
        <v>2.7685736399814256</v>
      </c>
      <c r="H152" s="403">
        <v>1</v>
      </c>
      <c r="I152" s="403">
        <v>2</v>
      </c>
      <c r="J152" s="403">
        <v>5.01</v>
      </c>
      <c r="K152" s="434">
        <v>2.2383029285599392</v>
      </c>
    </row>
    <row r="153" spans="3:11" x14ac:dyDescent="0.25">
      <c r="C153">
        <v>2</v>
      </c>
      <c r="D153">
        <v>2</v>
      </c>
      <c r="E153">
        <v>2.2624000000000004</v>
      </c>
      <c r="F153" s="434">
        <v>3.3645802115568593</v>
      </c>
      <c r="H153" s="403">
        <v>1</v>
      </c>
      <c r="I153" s="403">
        <v>2</v>
      </c>
      <c r="J153" s="403">
        <v>2.83</v>
      </c>
      <c r="K153" s="434">
        <v>1.6822603841260722</v>
      </c>
    </row>
    <row r="154" spans="3:11" x14ac:dyDescent="0.25">
      <c r="C154">
        <v>2</v>
      </c>
      <c r="D154">
        <v>2</v>
      </c>
      <c r="E154">
        <v>2.1252000000000004</v>
      </c>
      <c r="F154" s="434">
        <v>2.4095227743268999</v>
      </c>
      <c r="H154" s="403">
        <v>1</v>
      </c>
      <c r="I154" s="403">
        <v>2</v>
      </c>
      <c r="J154" s="403">
        <v>4.29</v>
      </c>
      <c r="K154" s="434">
        <v>2.0712315177207978</v>
      </c>
    </row>
    <row r="155" spans="3:11" x14ac:dyDescent="0.25">
      <c r="C155">
        <v>2</v>
      </c>
      <c r="D155">
        <v>2</v>
      </c>
      <c r="E155">
        <v>3.7898000000000001</v>
      </c>
      <c r="F155" s="434">
        <v>2.9919224588882645</v>
      </c>
      <c r="H155" s="403">
        <v>1</v>
      </c>
      <c r="I155" s="403">
        <v>2</v>
      </c>
      <c r="J155" s="403">
        <v>10.62</v>
      </c>
      <c r="K155" s="434">
        <v>3.2588341473600644</v>
      </c>
    </row>
    <row r="156" spans="3:11" x14ac:dyDescent="0.25">
      <c r="C156">
        <v>2</v>
      </c>
      <c r="D156">
        <v>2</v>
      </c>
      <c r="E156">
        <v>3.5266000000000002</v>
      </c>
      <c r="F156" s="434">
        <v>4.1493613966488869</v>
      </c>
      <c r="H156" s="403">
        <v>1</v>
      </c>
      <c r="I156" s="403">
        <v>2</v>
      </c>
      <c r="J156" s="403">
        <v>8.51</v>
      </c>
      <c r="K156" s="434">
        <v>2.9171904291629644</v>
      </c>
    </row>
    <row r="157" spans="3:11" x14ac:dyDescent="0.25">
      <c r="C157">
        <v>2</v>
      </c>
      <c r="D157">
        <v>2</v>
      </c>
      <c r="E157">
        <v>2.8539000000000003</v>
      </c>
      <c r="F157" s="434">
        <v>2.657367118032433</v>
      </c>
      <c r="H157" s="403">
        <v>1</v>
      </c>
      <c r="I157" s="403">
        <v>2</v>
      </c>
      <c r="J157" s="403">
        <v>12.67</v>
      </c>
      <c r="K157" s="434">
        <v>3.5594943461115371</v>
      </c>
    </row>
    <row r="158" spans="3:11" x14ac:dyDescent="0.25">
      <c r="C158">
        <v>2</v>
      </c>
      <c r="D158">
        <v>2</v>
      </c>
      <c r="E158">
        <v>7.2408000000000001</v>
      </c>
      <c r="F158" s="434">
        <v>2.9958971944978354</v>
      </c>
      <c r="H158" s="403">
        <v>1</v>
      </c>
      <c r="I158" s="403">
        <v>2</v>
      </c>
      <c r="J158" s="403">
        <v>14.83</v>
      </c>
      <c r="K158" s="434">
        <v>3.8509739027939411</v>
      </c>
    </row>
    <row r="159" spans="3:11" x14ac:dyDescent="0.25">
      <c r="C159">
        <v>2</v>
      </c>
      <c r="D159">
        <v>2</v>
      </c>
      <c r="E159">
        <v>7.3205999999999989</v>
      </c>
      <c r="F159" s="434">
        <v>2.7066954021463148</v>
      </c>
      <c r="H159" s="403">
        <v>1</v>
      </c>
      <c r="I159" s="403">
        <v>2</v>
      </c>
      <c r="J159" s="403">
        <v>7.7500000000000018</v>
      </c>
      <c r="K159" s="434">
        <v>2.7838821814150112</v>
      </c>
    </row>
    <row r="160" spans="3:11" x14ac:dyDescent="0.25">
      <c r="C160">
        <v>2</v>
      </c>
      <c r="D160">
        <v>3</v>
      </c>
      <c r="E160">
        <v>0.98000000000000009</v>
      </c>
      <c r="F160" s="434">
        <v>2.8478412877125017</v>
      </c>
      <c r="H160" s="403">
        <v>1</v>
      </c>
      <c r="I160" s="403">
        <v>2</v>
      </c>
      <c r="J160" s="403">
        <v>4.91</v>
      </c>
      <c r="K160" s="434">
        <v>2.2158519806160339</v>
      </c>
    </row>
    <row r="161" spans="3:11" x14ac:dyDescent="0.25">
      <c r="C161">
        <v>2</v>
      </c>
      <c r="D161">
        <v>3</v>
      </c>
      <c r="E161">
        <v>0.7125999999999999</v>
      </c>
      <c r="F161" s="434">
        <v>2.4095227743268999</v>
      </c>
      <c r="H161" s="403">
        <v>1</v>
      </c>
      <c r="I161" s="403">
        <v>2</v>
      </c>
      <c r="J161" s="403">
        <v>1.42</v>
      </c>
      <c r="K161" s="434">
        <v>1.1916375287812984</v>
      </c>
    </row>
    <row r="162" spans="3:11" x14ac:dyDescent="0.25">
      <c r="C162">
        <v>2</v>
      </c>
      <c r="D162">
        <v>3</v>
      </c>
      <c r="E162">
        <v>1.071</v>
      </c>
      <c r="F162" s="434">
        <v>3.8010524858254722</v>
      </c>
      <c r="H162" s="403">
        <v>1</v>
      </c>
      <c r="I162" s="403">
        <v>2</v>
      </c>
      <c r="J162" s="403">
        <v>7.31</v>
      </c>
      <c r="K162" s="434">
        <v>2.7037011669191546</v>
      </c>
    </row>
    <row r="163" spans="3:11" x14ac:dyDescent="0.25">
      <c r="C163">
        <v>2</v>
      </c>
      <c r="D163">
        <v>3</v>
      </c>
      <c r="E163">
        <v>1.8045999999999998</v>
      </c>
      <c r="F163" s="434">
        <v>4.0157938194085609</v>
      </c>
      <c r="H163">
        <v>1</v>
      </c>
      <c r="I163">
        <v>3</v>
      </c>
      <c r="J163">
        <v>5.28</v>
      </c>
      <c r="K163" s="434">
        <v>0.65954529791364602</v>
      </c>
    </row>
    <row r="164" spans="3:11" x14ac:dyDescent="0.25">
      <c r="C164">
        <v>2</v>
      </c>
      <c r="D164">
        <v>3</v>
      </c>
      <c r="E164">
        <v>7.3569999999999993</v>
      </c>
      <c r="F164" s="434">
        <v>2.7581878108642277</v>
      </c>
      <c r="H164">
        <v>1</v>
      </c>
      <c r="I164">
        <v>3</v>
      </c>
      <c r="J164">
        <v>3.94</v>
      </c>
      <c r="K164" s="434">
        <v>0.5244044240850757</v>
      </c>
    </row>
    <row r="165" spans="3:11" x14ac:dyDescent="0.25">
      <c r="C165">
        <v>2</v>
      </c>
      <c r="D165">
        <v>3</v>
      </c>
      <c r="E165">
        <v>3.2088000000000001</v>
      </c>
      <c r="F165" s="434">
        <v>2.8044963897284658</v>
      </c>
      <c r="H165">
        <v>1</v>
      </c>
      <c r="I165">
        <v>3</v>
      </c>
      <c r="J165">
        <v>4.18</v>
      </c>
      <c r="K165" s="434">
        <v>0.31622776601683794</v>
      </c>
    </row>
    <row r="166" spans="3:11" x14ac:dyDescent="0.25">
      <c r="C166">
        <v>2</v>
      </c>
      <c r="D166">
        <v>3</v>
      </c>
      <c r="E166">
        <v>9.4542000000000002</v>
      </c>
      <c r="F166" s="434">
        <v>3.4857710768207371</v>
      </c>
      <c r="H166">
        <v>1</v>
      </c>
      <c r="I166">
        <v>3</v>
      </c>
      <c r="J166">
        <v>4.66</v>
      </c>
      <c r="K166" s="434">
        <v>0.22360679774997896</v>
      </c>
    </row>
    <row r="167" spans="3:11" x14ac:dyDescent="0.25">
      <c r="C167">
        <v>2</v>
      </c>
      <c r="D167">
        <v>3</v>
      </c>
      <c r="E167">
        <v>2.6306000000000003</v>
      </c>
      <c r="F167" s="434">
        <v>3.5205397313480216</v>
      </c>
      <c r="H167">
        <v>1</v>
      </c>
      <c r="I167">
        <v>3</v>
      </c>
      <c r="J167">
        <v>2.79</v>
      </c>
      <c r="K167" s="434">
        <v>0.53385391260156556</v>
      </c>
    </row>
    <row r="168" spans="3:11" x14ac:dyDescent="0.25">
      <c r="C168">
        <v>2</v>
      </c>
      <c r="D168">
        <v>3</v>
      </c>
      <c r="E168">
        <v>0.7742</v>
      </c>
      <c r="F168" s="434">
        <v>3.9408374744462629</v>
      </c>
      <c r="H168">
        <v>1</v>
      </c>
      <c r="I168">
        <v>3</v>
      </c>
      <c r="J168">
        <v>3.85</v>
      </c>
      <c r="K168" s="434">
        <v>0.74161984870956632</v>
      </c>
    </row>
    <row r="169" spans="3:11" x14ac:dyDescent="0.25">
      <c r="C169">
        <v>2</v>
      </c>
      <c r="D169">
        <v>3</v>
      </c>
      <c r="E169">
        <v>2.7734000000000005</v>
      </c>
      <c r="F169" s="434">
        <v>4.1656932196214349</v>
      </c>
      <c r="H169">
        <v>1</v>
      </c>
      <c r="I169">
        <v>3</v>
      </c>
      <c r="J169">
        <v>6.77</v>
      </c>
      <c r="K169" s="434">
        <v>0.52440442408507582</v>
      </c>
    </row>
    <row r="170" spans="3:11" x14ac:dyDescent="0.25">
      <c r="C170">
        <v>2</v>
      </c>
      <c r="D170">
        <v>3</v>
      </c>
      <c r="E170">
        <v>2.2806000000000002</v>
      </c>
      <c r="F170" s="434">
        <v>4.3967260546911495</v>
      </c>
      <c r="H170">
        <v>1</v>
      </c>
      <c r="I170">
        <v>3</v>
      </c>
      <c r="J170">
        <v>6.15</v>
      </c>
      <c r="K170" s="434">
        <v>0.55677643628300222</v>
      </c>
    </row>
    <row r="171" spans="3:11" x14ac:dyDescent="0.25">
      <c r="C171">
        <v>2</v>
      </c>
      <c r="D171">
        <v>3</v>
      </c>
      <c r="E171">
        <v>14.218400000000001</v>
      </c>
      <c r="F171" s="434">
        <v>3.5751923025202434</v>
      </c>
      <c r="H171">
        <v>1</v>
      </c>
      <c r="I171">
        <v>3</v>
      </c>
      <c r="J171">
        <v>1.88</v>
      </c>
      <c r="K171" s="434">
        <v>1.0488088481701516</v>
      </c>
    </row>
    <row r="172" spans="3:11" x14ac:dyDescent="0.25">
      <c r="C172">
        <v>2</v>
      </c>
      <c r="D172">
        <v>3</v>
      </c>
      <c r="E172">
        <v>1.3635999999999999</v>
      </c>
      <c r="F172" s="434">
        <v>2.7288459099040385</v>
      </c>
      <c r="H172">
        <v>1</v>
      </c>
      <c r="I172">
        <v>3</v>
      </c>
      <c r="J172">
        <v>5.27</v>
      </c>
      <c r="K172" s="434">
        <v>0.5</v>
      </c>
    </row>
    <row r="173" spans="3:11" x14ac:dyDescent="0.25">
      <c r="C173">
        <v>2</v>
      </c>
      <c r="D173">
        <v>3</v>
      </c>
      <c r="E173">
        <v>7.0755999999999997</v>
      </c>
      <c r="F173" s="434">
        <v>3.3332266649599456</v>
      </c>
      <c r="H173">
        <v>1</v>
      </c>
      <c r="I173">
        <v>3</v>
      </c>
      <c r="J173">
        <v>5.91</v>
      </c>
      <c r="K173" s="434">
        <v>0.1</v>
      </c>
    </row>
    <row r="174" spans="3:11" x14ac:dyDescent="0.25">
      <c r="C174">
        <v>2</v>
      </c>
      <c r="D174">
        <v>3</v>
      </c>
      <c r="E174">
        <v>3.0310000000000006</v>
      </c>
      <c r="F174" s="434">
        <v>4.3801369841592859</v>
      </c>
      <c r="H174">
        <v>1</v>
      </c>
      <c r="I174">
        <v>3</v>
      </c>
      <c r="J174">
        <v>4.42</v>
      </c>
      <c r="K174" s="434">
        <v>0.52440442408507582</v>
      </c>
    </row>
    <row r="175" spans="3:11" x14ac:dyDescent="0.25">
      <c r="C175">
        <v>2</v>
      </c>
      <c r="D175">
        <v>3</v>
      </c>
      <c r="E175">
        <v>9.3352000000000004</v>
      </c>
      <c r="F175" s="434">
        <v>4.2346074198206374</v>
      </c>
      <c r="H175">
        <v>1</v>
      </c>
      <c r="I175">
        <v>3</v>
      </c>
      <c r="J175">
        <v>7.34</v>
      </c>
      <c r="K175" s="434">
        <v>0.61237243569579458</v>
      </c>
    </row>
    <row r="176" spans="3:11" x14ac:dyDescent="0.25">
      <c r="C176">
        <v>2</v>
      </c>
      <c r="D176">
        <v>3</v>
      </c>
      <c r="E176">
        <v>9.2162000000000006</v>
      </c>
      <c r="F176" s="434">
        <v>4.0494691010057107</v>
      </c>
      <c r="H176">
        <v>1</v>
      </c>
      <c r="I176">
        <v>3</v>
      </c>
      <c r="J176">
        <v>5.56</v>
      </c>
      <c r="K176" s="434">
        <v>0.52440442408507582</v>
      </c>
    </row>
    <row r="177" spans="3:11" x14ac:dyDescent="0.25">
      <c r="C177">
        <v>2</v>
      </c>
      <c r="D177">
        <v>3</v>
      </c>
      <c r="E177">
        <v>3.1360000000000001</v>
      </c>
      <c r="F177" s="434">
        <v>4.2835032391723482</v>
      </c>
      <c r="H177">
        <v>1</v>
      </c>
      <c r="I177">
        <v>3</v>
      </c>
      <c r="J177">
        <v>3.82</v>
      </c>
      <c r="K177" s="434">
        <v>0.1</v>
      </c>
    </row>
    <row r="178" spans="3:11" x14ac:dyDescent="0.25">
      <c r="C178">
        <v>2</v>
      </c>
      <c r="D178">
        <v>3</v>
      </c>
      <c r="E178">
        <v>2.7635999999999998</v>
      </c>
      <c r="F178" s="434">
        <v>3.6178170213541758</v>
      </c>
      <c r="H178">
        <v>1</v>
      </c>
      <c r="I178">
        <v>3</v>
      </c>
      <c r="J178">
        <v>6.12</v>
      </c>
      <c r="K178" s="434">
        <v>0.7745966692414834</v>
      </c>
    </row>
    <row r="179" spans="3:11" x14ac:dyDescent="0.25">
      <c r="C179">
        <v>2</v>
      </c>
      <c r="D179">
        <v>3</v>
      </c>
      <c r="E179">
        <v>1.3160000000000001</v>
      </c>
      <c r="F179" s="434">
        <v>3.4710805234105417</v>
      </c>
      <c r="H179">
        <v>1</v>
      </c>
      <c r="I179">
        <v>3</v>
      </c>
      <c r="J179">
        <v>4.4749999999999996</v>
      </c>
      <c r="K179" s="434">
        <v>0.70710678118654757</v>
      </c>
    </row>
    <row r="180" spans="3:11" x14ac:dyDescent="0.25">
      <c r="C180">
        <v>2</v>
      </c>
      <c r="D180">
        <v>3</v>
      </c>
      <c r="E180">
        <v>3.4510000000000001</v>
      </c>
      <c r="F180" s="434">
        <v>3.176885267050102</v>
      </c>
      <c r="H180">
        <v>1</v>
      </c>
      <c r="I180">
        <v>3</v>
      </c>
      <c r="J180">
        <v>2.5099999999999998</v>
      </c>
      <c r="K180" s="434">
        <v>0.70710678118654757</v>
      </c>
    </row>
    <row r="181" spans="3:11" x14ac:dyDescent="0.25">
      <c r="C181">
        <v>2</v>
      </c>
      <c r="D181">
        <v>3</v>
      </c>
      <c r="E181">
        <v>3.4202000000000004</v>
      </c>
      <c r="F181" s="434">
        <v>2.891504798543485</v>
      </c>
      <c r="H181">
        <v>1</v>
      </c>
      <c r="I181">
        <v>3</v>
      </c>
      <c r="J181">
        <v>3.48</v>
      </c>
      <c r="K181" s="434">
        <v>0.63245553203367588</v>
      </c>
    </row>
    <row r="182" spans="3:11" x14ac:dyDescent="0.25">
      <c r="C182">
        <v>2</v>
      </c>
      <c r="D182">
        <v>3</v>
      </c>
      <c r="E182">
        <v>2.4485999999999999</v>
      </c>
      <c r="F182" s="434">
        <v>2.9206506124492191</v>
      </c>
      <c r="H182">
        <v>1</v>
      </c>
      <c r="I182">
        <v>3</v>
      </c>
      <c r="J182">
        <v>5.27</v>
      </c>
      <c r="K182" s="434">
        <v>0.7745966692414834</v>
      </c>
    </row>
    <row r="183" spans="3:11" x14ac:dyDescent="0.25">
      <c r="C183">
        <v>2</v>
      </c>
      <c r="D183">
        <v>3</v>
      </c>
      <c r="E183">
        <v>1.5386000000000002</v>
      </c>
      <c r="F183" s="434">
        <v>2.7556487439439739</v>
      </c>
      <c r="H183">
        <v>1</v>
      </c>
      <c r="I183">
        <v>3</v>
      </c>
      <c r="J183">
        <v>4.1900000000000004</v>
      </c>
      <c r="K183" s="434">
        <v>1.9250974001333025</v>
      </c>
    </row>
    <row r="184" spans="3:11" x14ac:dyDescent="0.25">
      <c r="C184">
        <v>2</v>
      </c>
      <c r="D184">
        <v>3</v>
      </c>
      <c r="E184">
        <v>3.9661999999999997</v>
      </c>
      <c r="F184" s="434">
        <v>3.2345324237051636</v>
      </c>
      <c r="H184">
        <v>1</v>
      </c>
      <c r="I184">
        <v>3</v>
      </c>
      <c r="J184">
        <v>8.1199999999999992</v>
      </c>
      <c r="K184" s="434">
        <v>0.50990195135927852</v>
      </c>
    </row>
    <row r="185" spans="3:11" x14ac:dyDescent="0.25">
      <c r="C185">
        <v>2</v>
      </c>
      <c r="D185">
        <v>3</v>
      </c>
      <c r="E185">
        <v>2.0146000000000002</v>
      </c>
      <c r="F185" s="434">
        <v>2.862795836241208</v>
      </c>
      <c r="H185">
        <v>1</v>
      </c>
      <c r="I185">
        <v>3</v>
      </c>
      <c r="J185">
        <v>6.09</v>
      </c>
      <c r="K185" s="434">
        <v>0.8544003745317531</v>
      </c>
    </row>
    <row r="186" spans="3:11" x14ac:dyDescent="0.25">
      <c r="C186">
        <v>2</v>
      </c>
      <c r="D186">
        <v>3</v>
      </c>
      <c r="E186">
        <v>0.77840000000000009</v>
      </c>
      <c r="F186" s="434">
        <v>3.0981284673170024</v>
      </c>
      <c r="H186">
        <v>1</v>
      </c>
      <c r="I186">
        <v>3</v>
      </c>
      <c r="J186">
        <v>4.8150000000000013</v>
      </c>
      <c r="K186" s="434">
        <v>0.9797958971132712</v>
      </c>
    </row>
    <row r="187" spans="3:11" x14ac:dyDescent="0.25">
      <c r="C187">
        <v>2</v>
      </c>
      <c r="D187">
        <v>3</v>
      </c>
      <c r="E187">
        <v>1.1452</v>
      </c>
      <c r="F187" s="434">
        <v>2.3758787847867997</v>
      </c>
      <c r="H187">
        <v>1</v>
      </c>
      <c r="I187">
        <v>3</v>
      </c>
      <c r="J187">
        <v>5.09</v>
      </c>
      <c r="K187" s="434">
        <v>1.0700467279516348</v>
      </c>
    </row>
    <row r="188" spans="3:11" x14ac:dyDescent="0.25">
      <c r="C188">
        <v>2</v>
      </c>
      <c r="D188">
        <v>3</v>
      </c>
      <c r="E188">
        <v>1.1494</v>
      </c>
      <c r="F188" s="434">
        <v>3.9355050501809803</v>
      </c>
      <c r="H188">
        <v>1</v>
      </c>
      <c r="I188">
        <v>3</v>
      </c>
      <c r="J188">
        <v>3.61</v>
      </c>
      <c r="K188" s="434">
        <v>0.56568542494923801</v>
      </c>
    </row>
    <row r="189" spans="3:11" x14ac:dyDescent="0.25">
      <c r="C189">
        <v>2</v>
      </c>
      <c r="D189">
        <v>3</v>
      </c>
      <c r="E189">
        <v>2.0398000000000001</v>
      </c>
      <c r="F189" s="434">
        <v>3.7749966887402695</v>
      </c>
      <c r="H189">
        <v>1</v>
      </c>
      <c r="I189">
        <v>3</v>
      </c>
      <c r="J189">
        <v>4.37</v>
      </c>
      <c r="K189" s="434">
        <v>0.68556546004010444</v>
      </c>
    </row>
    <row r="190" spans="3:11" x14ac:dyDescent="0.25">
      <c r="C190">
        <v>2</v>
      </c>
      <c r="D190">
        <v>3</v>
      </c>
      <c r="E190">
        <v>8.9585999999999988</v>
      </c>
      <c r="F190" s="434">
        <v>3.6561181600161667</v>
      </c>
      <c r="H190">
        <v>1</v>
      </c>
      <c r="I190">
        <v>3</v>
      </c>
      <c r="J190">
        <v>3.97</v>
      </c>
      <c r="K190" s="434">
        <v>0.93273790530888168</v>
      </c>
    </row>
    <row r="191" spans="3:11" x14ac:dyDescent="0.25">
      <c r="C191">
        <v>2</v>
      </c>
      <c r="D191">
        <v>3</v>
      </c>
      <c r="E191">
        <v>2.4332000000000003</v>
      </c>
      <c r="F191" s="434">
        <v>3.8649708925165269</v>
      </c>
      <c r="H191">
        <v>1</v>
      </c>
      <c r="I191">
        <v>3</v>
      </c>
      <c r="J191">
        <v>3.38</v>
      </c>
      <c r="K191" s="434">
        <v>0.60191361506448748</v>
      </c>
    </row>
    <row r="192" spans="3:11" x14ac:dyDescent="0.25">
      <c r="C192">
        <v>2</v>
      </c>
      <c r="D192">
        <v>3</v>
      </c>
      <c r="E192">
        <v>1.7528000000000001</v>
      </c>
      <c r="F192" s="434">
        <v>3.5886766363103826</v>
      </c>
      <c r="H192">
        <v>1</v>
      </c>
      <c r="I192">
        <v>3</v>
      </c>
      <c r="J192">
        <v>2.16</v>
      </c>
      <c r="K192" s="434">
        <v>0.84113019206303608</v>
      </c>
    </row>
    <row r="193" spans="3:11" x14ac:dyDescent="0.25">
      <c r="C193">
        <v>2</v>
      </c>
      <c r="D193">
        <v>3</v>
      </c>
      <c r="E193">
        <v>1.7402000000000002</v>
      </c>
      <c r="F193" s="434">
        <v>4.1343197747634379</v>
      </c>
      <c r="H193">
        <v>1</v>
      </c>
      <c r="I193">
        <v>3</v>
      </c>
      <c r="J193">
        <v>2.82</v>
      </c>
      <c r="K193" s="434">
        <v>0.85146931829632011</v>
      </c>
    </row>
    <row r="194" spans="3:11" x14ac:dyDescent="0.25">
      <c r="C194">
        <v>2</v>
      </c>
      <c r="D194">
        <v>3</v>
      </c>
      <c r="E194">
        <v>9.1896000000000004</v>
      </c>
      <c r="F194" s="434">
        <v>2.8985168621210398</v>
      </c>
      <c r="H194">
        <v>1</v>
      </c>
      <c r="I194">
        <v>3</v>
      </c>
      <c r="J194">
        <v>3.17</v>
      </c>
      <c r="K194" s="434">
        <v>0.9063663718386733</v>
      </c>
    </row>
    <row r="195" spans="3:11" x14ac:dyDescent="0.25">
      <c r="C195">
        <v>2</v>
      </c>
      <c r="D195">
        <v>3</v>
      </c>
      <c r="E195">
        <v>1.0332000000000001</v>
      </c>
      <c r="F195" s="434">
        <v>1.2170456030897117</v>
      </c>
      <c r="H195">
        <v>1</v>
      </c>
      <c r="I195">
        <v>3</v>
      </c>
      <c r="J195">
        <v>6.11</v>
      </c>
      <c r="K195" s="434">
        <v>1.3</v>
      </c>
    </row>
    <row r="196" spans="3:11" x14ac:dyDescent="0.25">
      <c r="C196">
        <v>2</v>
      </c>
      <c r="D196">
        <v>3</v>
      </c>
      <c r="E196">
        <v>2.5802000000000005</v>
      </c>
      <c r="F196" s="434">
        <v>2.0582516852902129</v>
      </c>
      <c r="H196">
        <v>1</v>
      </c>
      <c r="I196">
        <v>3</v>
      </c>
      <c r="J196">
        <v>2.86</v>
      </c>
      <c r="K196" s="434">
        <v>1.7663521732655694</v>
      </c>
    </row>
    <row r="197" spans="3:11" x14ac:dyDescent="0.25">
      <c r="C197">
        <v>2</v>
      </c>
      <c r="D197">
        <v>3</v>
      </c>
      <c r="E197">
        <v>1.1395999999999999</v>
      </c>
      <c r="F197" s="434">
        <v>1.4183793568717786</v>
      </c>
      <c r="H197">
        <v>1</v>
      </c>
      <c r="I197">
        <v>3</v>
      </c>
      <c r="J197">
        <v>4.03</v>
      </c>
      <c r="K197" s="434">
        <v>0.95131487952202243</v>
      </c>
    </row>
    <row r="198" spans="3:11" x14ac:dyDescent="0.25">
      <c r="C198">
        <v>2</v>
      </c>
      <c r="D198">
        <v>3</v>
      </c>
      <c r="E198">
        <v>0.66220000000000001</v>
      </c>
      <c r="F198" s="434">
        <v>1.2754607010802019</v>
      </c>
      <c r="H198">
        <v>1</v>
      </c>
      <c r="I198">
        <v>3</v>
      </c>
      <c r="J198">
        <v>3.61</v>
      </c>
      <c r="K198" s="434">
        <v>1.1679041056525146</v>
      </c>
    </row>
    <row r="199" spans="3:11" x14ac:dyDescent="0.25">
      <c r="C199">
        <v>2</v>
      </c>
      <c r="D199">
        <v>3</v>
      </c>
      <c r="E199">
        <v>1.1956</v>
      </c>
      <c r="F199" s="434">
        <v>1.7621577681921674</v>
      </c>
      <c r="H199">
        <v>1</v>
      </c>
      <c r="I199">
        <v>3</v>
      </c>
      <c r="J199">
        <v>4.97</v>
      </c>
      <c r="K199" s="434">
        <v>0.9137833441248534</v>
      </c>
    </row>
    <row r="200" spans="3:11" x14ac:dyDescent="0.25">
      <c r="C200">
        <v>2</v>
      </c>
      <c r="D200">
        <v>3</v>
      </c>
      <c r="E200">
        <v>1.6785999999999999</v>
      </c>
      <c r="F200" s="434">
        <v>1.5299673199124222</v>
      </c>
      <c r="H200">
        <v>1</v>
      </c>
      <c r="I200">
        <v>3</v>
      </c>
      <c r="J200">
        <v>8.1199999999999992</v>
      </c>
      <c r="K200" s="434">
        <v>1.7088007490635062</v>
      </c>
    </row>
    <row r="201" spans="3:11" x14ac:dyDescent="0.25">
      <c r="C201">
        <v>2</v>
      </c>
      <c r="D201">
        <v>3</v>
      </c>
      <c r="E201">
        <v>1.6617999999999999</v>
      </c>
      <c r="F201" s="434">
        <v>1.4183793568717786</v>
      </c>
      <c r="H201">
        <v>1</v>
      </c>
      <c r="I201">
        <v>3</v>
      </c>
      <c r="J201">
        <v>3.28</v>
      </c>
      <c r="K201" s="434">
        <v>0.59581876439064929</v>
      </c>
    </row>
    <row r="202" spans="3:11" x14ac:dyDescent="0.25">
      <c r="C202">
        <v>2</v>
      </c>
      <c r="D202">
        <v>3</v>
      </c>
      <c r="E202">
        <v>1.0486000000000002</v>
      </c>
      <c r="F202" s="434">
        <v>1.0157755657624374</v>
      </c>
      <c r="H202">
        <v>1</v>
      </c>
      <c r="I202">
        <v>3</v>
      </c>
      <c r="J202">
        <v>4.13</v>
      </c>
      <c r="K202" s="434">
        <v>0.71763500472036623</v>
      </c>
    </row>
    <row r="203" spans="3:11" x14ac:dyDescent="0.25">
      <c r="C203">
        <v>2</v>
      </c>
      <c r="D203">
        <v>3</v>
      </c>
      <c r="E203">
        <v>1.6282000000000001</v>
      </c>
      <c r="F203" s="434">
        <v>2.3542727114758817</v>
      </c>
      <c r="H203">
        <v>1</v>
      </c>
      <c r="I203">
        <v>3</v>
      </c>
      <c r="J203">
        <v>3.26</v>
      </c>
      <c r="K203" s="434">
        <v>0.99247166206396042</v>
      </c>
    </row>
    <row r="204" spans="3:11" x14ac:dyDescent="0.25">
      <c r="C204">
        <v>2</v>
      </c>
      <c r="D204">
        <v>3</v>
      </c>
      <c r="E204">
        <v>2.1195999999999997</v>
      </c>
      <c r="F204" s="434">
        <v>2.7796762401402075</v>
      </c>
      <c r="H204">
        <v>1</v>
      </c>
      <c r="I204">
        <v>3</v>
      </c>
      <c r="J204">
        <v>5.61</v>
      </c>
      <c r="K204" s="434">
        <v>0.67268120235368556</v>
      </c>
    </row>
    <row r="205" spans="3:11" x14ac:dyDescent="0.25">
      <c r="C205">
        <v>2</v>
      </c>
      <c r="D205">
        <v>3</v>
      </c>
      <c r="E205">
        <v>1.0933999999999999</v>
      </c>
      <c r="F205" s="434">
        <v>2.362879599133227</v>
      </c>
      <c r="H205">
        <v>1</v>
      </c>
      <c r="I205">
        <v>3</v>
      </c>
      <c r="J205">
        <v>2.74</v>
      </c>
      <c r="K205" s="434">
        <v>0.6403124237432849</v>
      </c>
    </row>
    <row r="206" spans="3:11" x14ac:dyDescent="0.25">
      <c r="C206">
        <v>2</v>
      </c>
      <c r="D206">
        <v>3</v>
      </c>
      <c r="E206">
        <v>1.1452</v>
      </c>
      <c r="F206" s="434">
        <v>1.7744294857784573</v>
      </c>
      <c r="H206">
        <v>1</v>
      </c>
      <c r="I206">
        <v>3</v>
      </c>
      <c r="J206">
        <v>0.98</v>
      </c>
      <c r="K206" s="434">
        <v>0.8660254037844386</v>
      </c>
    </row>
    <row r="207" spans="3:11" x14ac:dyDescent="0.25">
      <c r="C207">
        <v>2</v>
      </c>
      <c r="D207">
        <v>3</v>
      </c>
      <c r="E207">
        <v>3.4594</v>
      </c>
      <c r="F207" s="434">
        <v>1.1556816170554933</v>
      </c>
      <c r="H207">
        <v>1</v>
      </c>
      <c r="I207">
        <v>3</v>
      </c>
      <c r="J207">
        <v>4.3899999999999997</v>
      </c>
      <c r="K207" s="434">
        <v>0.79686887252546135</v>
      </c>
    </row>
    <row r="208" spans="3:11" x14ac:dyDescent="0.25">
      <c r="C208">
        <v>2</v>
      </c>
      <c r="D208">
        <v>3</v>
      </c>
      <c r="E208">
        <v>9.6557999999999993</v>
      </c>
      <c r="F208" s="434">
        <v>1.4183793568717786</v>
      </c>
      <c r="H208">
        <v>1</v>
      </c>
      <c r="I208">
        <v>3</v>
      </c>
      <c r="J208">
        <v>3.06</v>
      </c>
      <c r="K208" s="434">
        <v>0.62548381274018594</v>
      </c>
    </row>
    <row r="209" spans="3:11" x14ac:dyDescent="0.25">
      <c r="C209">
        <v>2</v>
      </c>
      <c r="D209">
        <v>3</v>
      </c>
      <c r="E209">
        <v>0.79659999999999997</v>
      </c>
      <c r="F209" s="434">
        <v>1.9402577148409952</v>
      </c>
      <c r="H209">
        <v>1</v>
      </c>
      <c r="I209">
        <v>3</v>
      </c>
      <c r="J209">
        <v>2.95</v>
      </c>
      <c r="K209" s="434">
        <v>0.55547277160991437</v>
      </c>
    </row>
    <row r="210" spans="3:11" x14ac:dyDescent="0.25">
      <c r="C210">
        <v>2</v>
      </c>
      <c r="D210">
        <v>3</v>
      </c>
      <c r="E210">
        <v>7.9562000000000008</v>
      </c>
      <c r="F210" s="434">
        <v>1.6369483803712321</v>
      </c>
      <c r="H210">
        <v>1</v>
      </c>
      <c r="I210">
        <v>3</v>
      </c>
      <c r="J210">
        <v>4.8099999999999996</v>
      </c>
      <c r="K210" s="434">
        <v>0.1</v>
      </c>
    </row>
    <row r="211" spans="3:11" x14ac:dyDescent="0.25">
      <c r="C211">
        <v>2</v>
      </c>
      <c r="D211">
        <v>3</v>
      </c>
      <c r="E211">
        <v>1.6548</v>
      </c>
      <c r="F211" s="434">
        <v>2.3967060729259231</v>
      </c>
      <c r="H211">
        <v>1</v>
      </c>
      <c r="I211">
        <v>3</v>
      </c>
      <c r="J211">
        <v>2.87</v>
      </c>
      <c r="K211" s="434">
        <v>1.1916375287812986</v>
      </c>
    </row>
    <row r="212" spans="3:11" x14ac:dyDescent="0.25">
      <c r="C212">
        <v>2</v>
      </c>
      <c r="D212">
        <v>3</v>
      </c>
      <c r="E212">
        <v>1.8802000000000001</v>
      </c>
      <c r="F212" s="434">
        <v>2.0204949888579287</v>
      </c>
      <c r="H212">
        <v>1</v>
      </c>
      <c r="I212">
        <v>3</v>
      </c>
      <c r="J212">
        <v>4.08</v>
      </c>
      <c r="K212" s="434">
        <v>0.92951600308978</v>
      </c>
    </row>
    <row r="213" spans="3:11" x14ac:dyDescent="0.25">
      <c r="C213">
        <v>2</v>
      </c>
      <c r="D213">
        <v>3</v>
      </c>
      <c r="E213">
        <v>2.7355999999999998</v>
      </c>
      <c r="F213" s="434">
        <v>0.77136243102707569</v>
      </c>
      <c r="H213">
        <v>1</v>
      </c>
      <c r="I213">
        <v>3</v>
      </c>
      <c r="J213">
        <v>3.26</v>
      </c>
      <c r="K213" s="434">
        <v>1.1832159566199232</v>
      </c>
    </row>
    <row r="214" spans="3:11" x14ac:dyDescent="0.25">
      <c r="C214">
        <v>2</v>
      </c>
      <c r="D214">
        <v>3</v>
      </c>
      <c r="E214">
        <v>1.2852000000000001</v>
      </c>
      <c r="F214" s="434">
        <v>1.8805318396666406</v>
      </c>
      <c r="H214">
        <v>1</v>
      </c>
      <c r="I214">
        <v>3</v>
      </c>
      <c r="J214">
        <v>4.47</v>
      </c>
      <c r="K214" s="434">
        <v>1.3546217184144067</v>
      </c>
    </row>
    <row r="215" spans="3:11" x14ac:dyDescent="0.25">
      <c r="C215">
        <v>2</v>
      </c>
      <c r="D215">
        <v>3</v>
      </c>
      <c r="E215">
        <v>10.7128</v>
      </c>
      <c r="F215" s="434">
        <v>1.7928747864811976</v>
      </c>
      <c r="H215">
        <v>1</v>
      </c>
      <c r="I215">
        <v>3</v>
      </c>
      <c r="J215">
        <v>6.59</v>
      </c>
      <c r="K215" s="434">
        <v>1.3228756555322954</v>
      </c>
    </row>
    <row r="216" spans="3:11" x14ac:dyDescent="0.25">
      <c r="C216">
        <v>2</v>
      </c>
      <c r="D216">
        <v>3</v>
      </c>
      <c r="E216">
        <v>0.65659999999999996</v>
      </c>
      <c r="F216" s="434">
        <v>0.89721792224631802</v>
      </c>
      <c r="H216">
        <v>1</v>
      </c>
      <c r="I216">
        <v>3</v>
      </c>
      <c r="J216">
        <v>3.67</v>
      </c>
      <c r="K216" s="434">
        <v>1.4195069566578391</v>
      </c>
    </row>
    <row r="217" spans="3:11" x14ac:dyDescent="0.25">
      <c r="C217">
        <v>2</v>
      </c>
      <c r="D217">
        <v>3</v>
      </c>
      <c r="E217">
        <v>1.0276000000000001</v>
      </c>
      <c r="F217" s="434">
        <v>1.2002499739637573</v>
      </c>
      <c r="H217">
        <v>1</v>
      </c>
      <c r="I217">
        <v>3</v>
      </c>
      <c r="J217">
        <v>2.64</v>
      </c>
      <c r="K217" s="434">
        <v>0.99247166206396042</v>
      </c>
    </row>
    <row r="218" spans="3:11" x14ac:dyDescent="0.25">
      <c r="C218">
        <v>2</v>
      </c>
      <c r="D218">
        <v>3</v>
      </c>
      <c r="E218">
        <v>1.3131999999999999</v>
      </c>
      <c r="F218" s="434">
        <v>2.3885141824992373</v>
      </c>
      <c r="H218">
        <v>1</v>
      </c>
      <c r="I218">
        <v>3</v>
      </c>
      <c r="J218">
        <v>1.93</v>
      </c>
      <c r="K218" s="434">
        <v>1.0653637876331259</v>
      </c>
    </row>
    <row r="219" spans="3:11" x14ac:dyDescent="0.25">
      <c r="C219">
        <v>2</v>
      </c>
      <c r="D219">
        <v>4</v>
      </c>
      <c r="E219">
        <v>0.7056</v>
      </c>
      <c r="F219" s="434">
        <v>1.3004614565607087</v>
      </c>
      <c r="H219">
        <v>1</v>
      </c>
      <c r="I219">
        <v>3</v>
      </c>
      <c r="J219">
        <v>4.8499999999999996</v>
      </c>
      <c r="K219" s="434">
        <v>1.3453624047073711</v>
      </c>
    </row>
    <row r="220" spans="3:11" x14ac:dyDescent="0.25">
      <c r="C220">
        <v>2</v>
      </c>
      <c r="D220">
        <v>4</v>
      </c>
      <c r="E220">
        <v>6.1852</v>
      </c>
      <c r="F220" s="434">
        <v>2.3371136044274783</v>
      </c>
      <c r="H220">
        <v>1</v>
      </c>
      <c r="I220">
        <v>3</v>
      </c>
      <c r="J220">
        <v>0.96</v>
      </c>
      <c r="K220" s="434">
        <v>1.6583123951776999</v>
      </c>
    </row>
    <row r="221" spans="3:11" x14ac:dyDescent="0.25">
      <c r="C221">
        <v>2</v>
      </c>
      <c r="D221">
        <v>4</v>
      </c>
      <c r="E221">
        <v>2.6235999999999997</v>
      </c>
      <c r="F221" s="434">
        <v>1.253315602711464</v>
      </c>
      <c r="H221">
        <v>1</v>
      </c>
      <c r="I221">
        <v>3</v>
      </c>
      <c r="J221">
        <v>2.48</v>
      </c>
      <c r="K221" s="434">
        <v>0.71203932475671594</v>
      </c>
    </row>
    <row r="222" spans="3:11" x14ac:dyDescent="0.25">
      <c r="C222">
        <v>2</v>
      </c>
      <c r="D222">
        <v>4</v>
      </c>
      <c r="E222">
        <v>2.6124000000000001</v>
      </c>
      <c r="F222" s="434">
        <v>3.6607103135866952</v>
      </c>
      <c r="H222">
        <v>1</v>
      </c>
      <c r="I222">
        <v>3</v>
      </c>
      <c r="J222">
        <v>4.49</v>
      </c>
      <c r="K222" s="434">
        <v>0.70356236397351446</v>
      </c>
    </row>
    <row r="223" spans="3:11" x14ac:dyDescent="0.25">
      <c r="C223">
        <v>2</v>
      </c>
      <c r="D223">
        <v>4</v>
      </c>
      <c r="E223">
        <v>2.5718000000000005</v>
      </c>
      <c r="F223" s="434">
        <v>1.6348088573285868</v>
      </c>
      <c r="H223">
        <v>1</v>
      </c>
      <c r="I223">
        <v>3</v>
      </c>
      <c r="J223">
        <v>5.03</v>
      </c>
      <c r="K223" s="434">
        <v>0.56124860801609122</v>
      </c>
    </row>
    <row r="224" spans="3:11" x14ac:dyDescent="0.25">
      <c r="C224">
        <v>2</v>
      </c>
      <c r="D224">
        <v>4</v>
      </c>
      <c r="E224">
        <v>1.8242000000000003</v>
      </c>
      <c r="F224" s="434">
        <v>1.3660893089399391</v>
      </c>
      <c r="H224">
        <v>1</v>
      </c>
      <c r="I224">
        <v>3</v>
      </c>
      <c r="J224">
        <v>3.84</v>
      </c>
      <c r="K224" s="434">
        <v>0.82158383625774922</v>
      </c>
    </row>
    <row r="225" spans="3:11" x14ac:dyDescent="0.25">
      <c r="C225">
        <v>2</v>
      </c>
      <c r="D225">
        <v>4</v>
      </c>
      <c r="E225">
        <v>1.7709999999999999</v>
      </c>
      <c r="F225" s="434">
        <v>2.0825945356693896</v>
      </c>
      <c r="H225">
        <v>1</v>
      </c>
      <c r="I225">
        <v>3</v>
      </c>
      <c r="J225">
        <v>4.2300000000000004</v>
      </c>
      <c r="K225" s="434">
        <v>0.63245553203367588</v>
      </c>
    </row>
    <row r="226" spans="3:11" x14ac:dyDescent="0.25">
      <c r="C226">
        <v>2</v>
      </c>
      <c r="D226">
        <v>4</v>
      </c>
      <c r="E226">
        <v>2.0076000000000001</v>
      </c>
      <c r="F226" s="434">
        <v>2.2620786900547913</v>
      </c>
      <c r="H226">
        <v>1</v>
      </c>
      <c r="I226">
        <v>3</v>
      </c>
      <c r="J226">
        <v>4.4800000000000004</v>
      </c>
      <c r="K226" s="434">
        <v>0.60415229867972864</v>
      </c>
    </row>
    <row r="227" spans="3:11" x14ac:dyDescent="0.25">
      <c r="C227">
        <v>2</v>
      </c>
      <c r="D227">
        <v>4</v>
      </c>
      <c r="E227">
        <v>1.7794000000000003</v>
      </c>
      <c r="F227" s="434">
        <v>1.7405746177627663</v>
      </c>
      <c r="H227">
        <v>1</v>
      </c>
      <c r="I227">
        <v>3</v>
      </c>
      <c r="J227">
        <v>7.37</v>
      </c>
      <c r="K227" s="434">
        <v>0.55677643628300222</v>
      </c>
    </row>
    <row r="228" spans="3:11" x14ac:dyDescent="0.25">
      <c r="C228">
        <v>2</v>
      </c>
      <c r="D228">
        <v>4</v>
      </c>
      <c r="E228">
        <v>2.3828000000000005</v>
      </c>
      <c r="F228" s="434">
        <v>3.1856867391506025</v>
      </c>
      <c r="H228">
        <v>1</v>
      </c>
      <c r="I228">
        <v>3</v>
      </c>
      <c r="J228">
        <v>3.62</v>
      </c>
      <c r="K228" s="434">
        <v>0.5830951894845301</v>
      </c>
    </row>
    <row r="229" spans="3:11" x14ac:dyDescent="0.25">
      <c r="C229">
        <v>2</v>
      </c>
      <c r="D229">
        <v>4</v>
      </c>
      <c r="E229">
        <v>1.9418000000000002</v>
      </c>
      <c r="F229" s="434">
        <v>2.6242332213429509</v>
      </c>
      <c r="H229">
        <v>1</v>
      </c>
      <c r="I229">
        <v>3</v>
      </c>
      <c r="J229">
        <v>6.96</v>
      </c>
      <c r="K229" s="434">
        <v>0.65574385243020006</v>
      </c>
    </row>
    <row r="230" spans="3:11" x14ac:dyDescent="0.25">
      <c r="C230">
        <v>2</v>
      </c>
      <c r="D230">
        <v>4</v>
      </c>
      <c r="E230">
        <v>2.1377999999999999</v>
      </c>
      <c r="F230" s="434">
        <v>2.9232858224949543</v>
      </c>
      <c r="H230">
        <v>1</v>
      </c>
      <c r="I230">
        <v>3</v>
      </c>
      <c r="J230">
        <v>4.67</v>
      </c>
      <c r="K230" s="434">
        <v>0.81853527718724495</v>
      </c>
    </row>
    <row r="231" spans="3:11" x14ac:dyDescent="0.25">
      <c r="C231">
        <v>2</v>
      </c>
      <c r="D231">
        <v>4</v>
      </c>
      <c r="E231">
        <v>2.3603999999999998</v>
      </c>
      <c r="F231" s="434">
        <v>2.7449590160874897</v>
      </c>
      <c r="H231">
        <v>1</v>
      </c>
      <c r="I231">
        <v>3</v>
      </c>
      <c r="J231">
        <v>2.97</v>
      </c>
      <c r="K231" s="434">
        <v>0.55677643628300222</v>
      </c>
    </row>
    <row r="232" spans="3:11" x14ac:dyDescent="0.25">
      <c r="C232">
        <v>2</v>
      </c>
      <c r="D232">
        <v>4</v>
      </c>
      <c r="E232">
        <v>1.2782</v>
      </c>
      <c r="F232" s="434">
        <v>1.8326483568868306</v>
      </c>
      <c r="H232">
        <v>1</v>
      </c>
      <c r="I232">
        <v>3</v>
      </c>
      <c r="J232">
        <v>3.61</v>
      </c>
      <c r="K232" s="434">
        <v>0.68556546004010444</v>
      </c>
    </row>
    <row r="233" spans="3:11" x14ac:dyDescent="0.25">
      <c r="C233">
        <v>2</v>
      </c>
      <c r="D233">
        <v>4</v>
      </c>
      <c r="E233">
        <v>1.1676000000000002</v>
      </c>
      <c r="F233" s="434">
        <v>3.9902631492171041</v>
      </c>
      <c r="H233">
        <v>1</v>
      </c>
      <c r="I233">
        <v>3</v>
      </c>
      <c r="J233">
        <v>4.91</v>
      </c>
      <c r="K233" s="434">
        <v>0.31622776601683794</v>
      </c>
    </row>
    <row r="234" spans="3:11" x14ac:dyDescent="0.25">
      <c r="C234">
        <v>2</v>
      </c>
      <c r="D234">
        <v>4</v>
      </c>
      <c r="E234">
        <v>1.6534000000000002</v>
      </c>
      <c r="F234" s="434">
        <v>0.89721792224631802</v>
      </c>
      <c r="H234">
        <v>1</v>
      </c>
      <c r="I234">
        <v>3</v>
      </c>
      <c r="J234">
        <v>5.46</v>
      </c>
      <c r="K234" s="434">
        <v>0.55677643628300222</v>
      </c>
    </row>
    <row r="235" spans="3:11" x14ac:dyDescent="0.25">
      <c r="C235">
        <v>2</v>
      </c>
      <c r="D235">
        <v>4</v>
      </c>
      <c r="E235">
        <v>1.6604000000000001</v>
      </c>
      <c r="F235" s="434">
        <v>2.4598373929997894</v>
      </c>
      <c r="H235">
        <v>1</v>
      </c>
      <c r="I235">
        <v>3</v>
      </c>
      <c r="J235">
        <v>3.61</v>
      </c>
      <c r="K235" s="434">
        <v>0.2449489742783178</v>
      </c>
    </row>
    <row r="236" spans="3:11" x14ac:dyDescent="0.25">
      <c r="C236">
        <v>2</v>
      </c>
      <c r="D236">
        <v>4</v>
      </c>
      <c r="E236">
        <v>2.6053999999999999</v>
      </c>
      <c r="F236" s="434">
        <v>2.3885141824992373</v>
      </c>
      <c r="H236">
        <v>1</v>
      </c>
      <c r="I236">
        <v>3</v>
      </c>
      <c r="J236">
        <v>2.88</v>
      </c>
      <c r="K236" s="434">
        <v>0.31622776601683794</v>
      </c>
    </row>
    <row r="237" spans="3:11" x14ac:dyDescent="0.25">
      <c r="C237">
        <v>2</v>
      </c>
      <c r="D237">
        <v>4</v>
      </c>
      <c r="E237">
        <v>4.9742000000000006</v>
      </c>
      <c r="F237" s="434">
        <v>2.3210342522246412</v>
      </c>
      <c r="H237">
        <v>1</v>
      </c>
      <c r="I237">
        <v>3</v>
      </c>
      <c r="J237">
        <v>4.92</v>
      </c>
      <c r="K237" s="434">
        <v>0.47958315233127197</v>
      </c>
    </row>
    <row r="238" spans="3:11" x14ac:dyDescent="0.25">
      <c r="C238">
        <v>2</v>
      </c>
      <c r="D238">
        <v>4</v>
      </c>
      <c r="E238">
        <v>2.0664000000000002</v>
      </c>
      <c r="F238" s="434">
        <v>1.2336125809993996</v>
      </c>
      <c r="H238">
        <v>1</v>
      </c>
      <c r="I238">
        <v>3</v>
      </c>
      <c r="J238">
        <v>3.3200000000000003</v>
      </c>
      <c r="K238" s="434">
        <v>1.7492855684535902</v>
      </c>
    </row>
    <row r="239" spans="3:11" x14ac:dyDescent="0.25">
      <c r="C239">
        <v>2</v>
      </c>
      <c r="D239">
        <v>4</v>
      </c>
      <c r="E239">
        <v>2.9106000000000001</v>
      </c>
      <c r="F239" s="434">
        <v>2.4167747102284896</v>
      </c>
      <c r="H239">
        <v>1</v>
      </c>
      <c r="I239">
        <v>3</v>
      </c>
      <c r="J239">
        <v>3.89</v>
      </c>
      <c r="K239" s="434">
        <v>0.19748417658131498</v>
      </c>
    </row>
    <row r="240" spans="3:11" x14ac:dyDescent="0.25">
      <c r="C240">
        <v>2</v>
      </c>
      <c r="D240">
        <v>4</v>
      </c>
      <c r="E240">
        <v>2.4318000000000004</v>
      </c>
      <c r="F240" s="434">
        <v>2.2145428422137154</v>
      </c>
      <c r="H240">
        <v>1</v>
      </c>
      <c r="I240">
        <v>3</v>
      </c>
      <c r="J240">
        <v>4.75</v>
      </c>
      <c r="K240" s="434">
        <v>0.1</v>
      </c>
    </row>
    <row r="241" spans="3:11" x14ac:dyDescent="0.25">
      <c r="C241">
        <v>2</v>
      </c>
      <c r="D241">
        <v>4</v>
      </c>
      <c r="E241">
        <v>3.4356</v>
      </c>
      <c r="F241" s="434">
        <v>1.2516389255691915</v>
      </c>
      <c r="H241">
        <v>1</v>
      </c>
      <c r="I241">
        <v>3</v>
      </c>
      <c r="J241">
        <v>5.05</v>
      </c>
      <c r="K241" s="434">
        <v>1.2165525060596438</v>
      </c>
    </row>
    <row r="242" spans="3:11" x14ac:dyDescent="0.25">
      <c r="C242">
        <v>2</v>
      </c>
      <c r="D242">
        <v>4</v>
      </c>
      <c r="E242">
        <v>1.7948000000000002</v>
      </c>
      <c r="F242" s="434">
        <v>2.6306273016145787</v>
      </c>
      <c r="H242">
        <v>1</v>
      </c>
      <c r="I242">
        <v>3</v>
      </c>
      <c r="J242">
        <v>3.87</v>
      </c>
      <c r="K242" s="434">
        <v>1.3946325680981353</v>
      </c>
    </row>
    <row r="243" spans="3:11" x14ac:dyDescent="0.25">
      <c r="C243">
        <v>2</v>
      </c>
      <c r="D243">
        <v>4</v>
      </c>
      <c r="E243">
        <v>1.1466000000000003</v>
      </c>
      <c r="F243" s="434">
        <v>2.478265522497539</v>
      </c>
      <c r="H243">
        <v>1</v>
      </c>
      <c r="I243">
        <v>3</v>
      </c>
      <c r="J243">
        <v>6.93</v>
      </c>
      <c r="K243" s="434">
        <v>1.3341664064126335</v>
      </c>
    </row>
    <row r="244" spans="3:11" x14ac:dyDescent="0.25">
      <c r="C244">
        <v>2</v>
      </c>
      <c r="D244">
        <v>4</v>
      </c>
      <c r="E244">
        <v>8.5960000000000001</v>
      </c>
      <c r="F244" s="434">
        <v>0.85732140997411244</v>
      </c>
      <c r="H244">
        <v>1</v>
      </c>
      <c r="I244">
        <v>3</v>
      </c>
      <c r="J244">
        <v>3.25</v>
      </c>
      <c r="K244" s="434">
        <v>1.4781745499094483</v>
      </c>
    </row>
    <row r="245" spans="3:11" x14ac:dyDescent="0.25">
      <c r="C245">
        <v>2</v>
      </c>
      <c r="D245">
        <v>4</v>
      </c>
      <c r="E245">
        <v>1.2278</v>
      </c>
      <c r="F245" s="434">
        <v>1.670389176210143</v>
      </c>
      <c r="H245">
        <v>1</v>
      </c>
      <c r="I245">
        <v>3</v>
      </c>
      <c r="J245">
        <v>2.73</v>
      </c>
      <c r="K245" s="434">
        <v>0.99247166206396042</v>
      </c>
    </row>
    <row r="246" spans="3:11" x14ac:dyDescent="0.25">
      <c r="C246">
        <v>2</v>
      </c>
      <c r="D246">
        <v>4</v>
      </c>
      <c r="E246">
        <v>2.0552000000000001</v>
      </c>
      <c r="F246" s="434">
        <v>2.5883778704045515</v>
      </c>
      <c r="H246">
        <v>1</v>
      </c>
      <c r="I246">
        <v>3</v>
      </c>
      <c r="J246">
        <v>4.37</v>
      </c>
      <c r="K246" s="434">
        <v>1.08397416943394</v>
      </c>
    </row>
    <row r="247" spans="3:11" x14ac:dyDescent="0.25">
      <c r="C247">
        <v>2</v>
      </c>
      <c r="D247">
        <v>4</v>
      </c>
      <c r="E247">
        <v>2.5941999999999998</v>
      </c>
      <c r="F247" s="434">
        <v>1.6188885075878452</v>
      </c>
      <c r="H247">
        <v>1</v>
      </c>
      <c r="I247">
        <v>3</v>
      </c>
      <c r="J247">
        <v>2.86</v>
      </c>
      <c r="K247" s="434">
        <v>1.3820274961085255</v>
      </c>
    </row>
    <row r="248" spans="3:11" x14ac:dyDescent="0.25">
      <c r="C248">
        <v>2</v>
      </c>
      <c r="D248">
        <v>4</v>
      </c>
      <c r="E248">
        <v>1.6212000000000002</v>
      </c>
      <c r="F248" s="434">
        <v>1.4868086628749513</v>
      </c>
      <c r="H248">
        <v>1</v>
      </c>
      <c r="I248">
        <v>3</v>
      </c>
      <c r="J248">
        <v>3.79</v>
      </c>
      <c r="K248" s="434">
        <v>1.7492855684535902</v>
      </c>
    </row>
    <row r="249" spans="3:11" x14ac:dyDescent="0.25">
      <c r="C249">
        <v>2</v>
      </c>
      <c r="D249">
        <v>4</v>
      </c>
      <c r="E249">
        <v>1.4812000000000001</v>
      </c>
      <c r="F249" s="434">
        <v>0.94138196286098452</v>
      </c>
      <c r="H249">
        <v>1</v>
      </c>
      <c r="I249">
        <v>3</v>
      </c>
      <c r="J249">
        <v>3.47</v>
      </c>
      <c r="K249" s="434">
        <v>0.6</v>
      </c>
    </row>
    <row r="250" spans="3:11" x14ac:dyDescent="0.25">
      <c r="C250">
        <v>2</v>
      </c>
      <c r="D250">
        <v>4</v>
      </c>
      <c r="E250">
        <v>0.79100000000000004</v>
      </c>
      <c r="F250" s="434">
        <v>1.7256303196223692</v>
      </c>
      <c r="H250">
        <v>1</v>
      </c>
      <c r="I250">
        <v>3</v>
      </c>
      <c r="J250">
        <v>1.98</v>
      </c>
      <c r="K250" s="434">
        <v>0.53851648071345037</v>
      </c>
    </row>
    <row r="251" spans="3:11" x14ac:dyDescent="0.25">
      <c r="C251">
        <v>2</v>
      </c>
      <c r="D251">
        <v>4</v>
      </c>
      <c r="E251">
        <v>2.359</v>
      </c>
      <c r="F251" s="434">
        <v>1.0416333327999829</v>
      </c>
      <c r="H251">
        <v>1</v>
      </c>
      <c r="I251">
        <v>3</v>
      </c>
      <c r="J251">
        <v>2.4900000000000002</v>
      </c>
      <c r="K251" s="434">
        <v>0.90994505328618602</v>
      </c>
    </row>
    <row r="252" spans="3:11" x14ac:dyDescent="0.25">
      <c r="C252">
        <v>2</v>
      </c>
      <c r="D252">
        <v>4</v>
      </c>
      <c r="E252">
        <v>1.8298000000000001</v>
      </c>
      <c r="F252" s="434">
        <v>2.342946862393597</v>
      </c>
      <c r="H252">
        <v>1</v>
      </c>
      <c r="I252">
        <v>3</v>
      </c>
      <c r="J252">
        <v>3.41</v>
      </c>
      <c r="K252" s="434">
        <v>0.83666002653407556</v>
      </c>
    </row>
    <row r="253" spans="3:11" x14ac:dyDescent="0.25">
      <c r="C253">
        <v>2</v>
      </c>
      <c r="D253">
        <v>4</v>
      </c>
      <c r="E253">
        <v>3.3908000000000005</v>
      </c>
      <c r="F253" s="434">
        <v>2.6428393821797043</v>
      </c>
      <c r="H253">
        <v>1</v>
      </c>
      <c r="I253">
        <v>3</v>
      </c>
      <c r="J253">
        <v>5.0999999999999996</v>
      </c>
      <c r="K253" s="434">
        <v>0.65574385243020006</v>
      </c>
    </row>
    <row r="254" spans="3:11" x14ac:dyDescent="0.25">
      <c r="C254">
        <v>2</v>
      </c>
      <c r="D254">
        <v>4</v>
      </c>
      <c r="E254">
        <v>3.2648000000000001</v>
      </c>
      <c r="F254" s="434">
        <v>3.4051138013288194</v>
      </c>
      <c r="H254">
        <v>1</v>
      </c>
      <c r="I254">
        <v>3</v>
      </c>
      <c r="J254">
        <v>3.02</v>
      </c>
      <c r="K254" s="434">
        <v>0.76811457478686085</v>
      </c>
    </row>
    <row r="255" spans="3:11" x14ac:dyDescent="0.25">
      <c r="C255">
        <v>2</v>
      </c>
      <c r="D255">
        <v>4</v>
      </c>
      <c r="E255">
        <v>2.2862000000000005</v>
      </c>
      <c r="F255" s="434">
        <v>1.0355674772799695</v>
      </c>
      <c r="H255">
        <v>1</v>
      </c>
      <c r="I255">
        <v>3</v>
      </c>
      <c r="J255">
        <v>3.97</v>
      </c>
      <c r="K255" s="434">
        <v>1.2806248474865698</v>
      </c>
    </row>
    <row r="256" spans="3:11" x14ac:dyDescent="0.25">
      <c r="C256">
        <v>2</v>
      </c>
      <c r="D256">
        <v>4</v>
      </c>
      <c r="E256">
        <v>3.3502000000000001</v>
      </c>
      <c r="F256" s="434">
        <v>2.0893061049066031</v>
      </c>
      <c r="H256">
        <v>1</v>
      </c>
      <c r="I256">
        <v>3</v>
      </c>
      <c r="J256">
        <v>4.46</v>
      </c>
      <c r="K256" s="434">
        <v>0.92195444572928875</v>
      </c>
    </row>
    <row r="257" spans="3:11" x14ac:dyDescent="0.25">
      <c r="C257">
        <v>2</v>
      </c>
      <c r="D257">
        <v>4</v>
      </c>
      <c r="E257">
        <v>4.5962000000000005</v>
      </c>
      <c r="F257" s="434">
        <v>1.58082257068907</v>
      </c>
      <c r="H257">
        <v>1</v>
      </c>
      <c r="I257">
        <v>3</v>
      </c>
      <c r="J257">
        <v>5.95</v>
      </c>
      <c r="K257" s="434">
        <v>0.83066238629180744</v>
      </c>
    </row>
    <row r="258" spans="3:11" x14ac:dyDescent="0.25">
      <c r="C258">
        <v>2</v>
      </c>
      <c r="D258">
        <v>4</v>
      </c>
      <c r="E258">
        <v>1.8900000000000001</v>
      </c>
      <c r="F258" s="434">
        <v>2.5274888723790654</v>
      </c>
      <c r="H258">
        <v>1</v>
      </c>
      <c r="I258">
        <v>3</v>
      </c>
      <c r="J258">
        <v>2.0699999999999998</v>
      </c>
      <c r="K258" s="434">
        <v>0.98994949366116658</v>
      </c>
    </row>
    <row r="259" spans="3:11" x14ac:dyDescent="0.25">
      <c r="C259">
        <v>2</v>
      </c>
      <c r="D259">
        <v>4</v>
      </c>
      <c r="E259">
        <v>2.6572000000000005</v>
      </c>
      <c r="F259" s="434">
        <v>1.5936122489489091</v>
      </c>
      <c r="H259">
        <v>1</v>
      </c>
      <c r="I259">
        <v>3</v>
      </c>
      <c r="J259">
        <v>4.74</v>
      </c>
      <c r="K259" s="434">
        <v>0.71414284285428498</v>
      </c>
    </row>
    <row r="260" spans="3:11" x14ac:dyDescent="0.25">
      <c r="C260">
        <v>2</v>
      </c>
      <c r="D260">
        <v>4</v>
      </c>
      <c r="E260">
        <v>1.7178</v>
      </c>
      <c r="F260" s="434">
        <v>1.9542773600489773</v>
      </c>
      <c r="H260">
        <v>1</v>
      </c>
      <c r="I260">
        <v>3</v>
      </c>
      <c r="J260">
        <v>3.38</v>
      </c>
      <c r="K260" s="434">
        <v>1.2806248474865698</v>
      </c>
    </row>
    <row r="261" spans="3:11" x14ac:dyDescent="0.25">
      <c r="C261">
        <v>2</v>
      </c>
      <c r="D261">
        <v>4</v>
      </c>
      <c r="E261">
        <v>1.4812000000000001</v>
      </c>
      <c r="F261" s="434">
        <v>2.514159899449516</v>
      </c>
      <c r="H261">
        <v>1</v>
      </c>
      <c r="I261">
        <v>3</v>
      </c>
      <c r="J261">
        <v>4.09</v>
      </c>
      <c r="K261" s="434">
        <v>1.1224972160321824</v>
      </c>
    </row>
    <row r="262" spans="3:11" x14ac:dyDescent="0.25">
      <c r="C262">
        <v>2</v>
      </c>
      <c r="D262">
        <v>4</v>
      </c>
      <c r="E262">
        <v>4.718</v>
      </c>
      <c r="F262" s="434">
        <v>4.1717382468223008</v>
      </c>
      <c r="H262">
        <v>1</v>
      </c>
      <c r="I262">
        <v>3</v>
      </c>
      <c r="J262">
        <v>4.47</v>
      </c>
      <c r="K262" s="434">
        <v>0.67823299831252692</v>
      </c>
    </row>
    <row r="263" spans="3:11" x14ac:dyDescent="0.25">
      <c r="C263">
        <v>2</v>
      </c>
      <c r="D263">
        <v>4</v>
      </c>
      <c r="E263">
        <v>9.5872000000000011</v>
      </c>
      <c r="F263" s="434">
        <v>1.9848425630260957</v>
      </c>
      <c r="H263" s="40">
        <v>1</v>
      </c>
      <c r="I263" s="40">
        <v>4</v>
      </c>
      <c r="J263" s="40">
        <v>14.86</v>
      </c>
      <c r="K263" s="434">
        <v>0.93273790530888145</v>
      </c>
    </row>
    <row r="264" spans="3:11" x14ac:dyDescent="0.25">
      <c r="C264">
        <v>2</v>
      </c>
      <c r="D264">
        <v>4</v>
      </c>
      <c r="E264">
        <v>10.836</v>
      </c>
      <c r="F264" s="434">
        <v>1.7097368218530009</v>
      </c>
      <c r="H264" s="40">
        <v>1</v>
      </c>
      <c r="I264" s="40">
        <v>4</v>
      </c>
      <c r="J264" s="40">
        <v>11.645</v>
      </c>
      <c r="K264" s="434">
        <v>0.95916630466254393</v>
      </c>
    </row>
    <row r="265" spans="3:11" x14ac:dyDescent="0.25">
      <c r="C265">
        <v>2</v>
      </c>
      <c r="D265">
        <v>4</v>
      </c>
      <c r="E265">
        <v>1.6870000000000001</v>
      </c>
      <c r="F265" s="434">
        <v>1.5041276541570534</v>
      </c>
      <c r="H265" s="40">
        <v>1</v>
      </c>
      <c r="I265" s="40">
        <v>4</v>
      </c>
      <c r="J265" s="40">
        <v>8.1850000000000005</v>
      </c>
      <c r="K265" s="434">
        <v>0.76157731058639078</v>
      </c>
    </row>
    <row r="266" spans="3:11" x14ac:dyDescent="0.25">
      <c r="C266">
        <v>2</v>
      </c>
      <c r="D266">
        <v>4</v>
      </c>
      <c r="E266">
        <v>1.9502000000000002</v>
      </c>
      <c r="F266" s="434">
        <v>1.457806571531354</v>
      </c>
      <c r="H266" s="40">
        <v>1</v>
      </c>
      <c r="I266" s="40">
        <v>4</v>
      </c>
      <c r="J266" s="40">
        <v>8.9700000000000006</v>
      </c>
      <c r="K266" s="434">
        <v>0.57445626465380284</v>
      </c>
    </row>
    <row r="267" spans="3:11" x14ac:dyDescent="0.25">
      <c r="C267">
        <v>2</v>
      </c>
      <c r="D267">
        <v>4</v>
      </c>
      <c r="E267">
        <v>2.1504000000000003</v>
      </c>
      <c r="F267" s="434">
        <v>1.9467408661658079</v>
      </c>
      <c r="H267" s="40">
        <v>1</v>
      </c>
      <c r="I267" s="40">
        <v>4</v>
      </c>
      <c r="J267" s="40">
        <v>12.11</v>
      </c>
      <c r="K267" s="434">
        <v>1.1489125293076057</v>
      </c>
    </row>
    <row r="268" spans="3:11" x14ac:dyDescent="0.25">
      <c r="C268">
        <v>2</v>
      </c>
      <c r="D268">
        <v>4</v>
      </c>
      <c r="E268">
        <v>1.9418000000000002</v>
      </c>
      <c r="F268" s="434">
        <v>1.8779243861242125</v>
      </c>
      <c r="H268" s="40">
        <v>1</v>
      </c>
      <c r="I268" s="40">
        <v>4</v>
      </c>
      <c r="J268" s="40">
        <v>3.76</v>
      </c>
      <c r="K268" s="434">
        <v>0.8</v>
      </c>
    </row>
    <row r="269" spans="3:11" x14ac:dyDescent="0.25">
      <c r="C269">
        <v>2</v>
      </c>
      <c r="D269">
        <v>4</v>
      </c>
      <c r="E269">
        <v>1.7374000000000003</v>
      </c>
      <c r="F269" s="434">
        <v>1.6893489870361305</v>
      </c>
      <c r="H269" s="40">
        <v>1</v>
      </c>
      <c r="I269" s="40">
        <v>4</v>
      </c>
      <c r="J269" s="40">
        <v>5.39</v>
      </c>
      <c r="K269" s="434">
        <v>1.1789826122551597</v>
      </c>
    </row>
    <row r="270" spans="3:11" x14ac:dyDescent="0.25">
      <c r="C270">
        <v>2</v>
      </c>
      <c r="D270">
        <v>4</v>
      </c>
      <c r="E270">
        <v>3.0926</v>
      </c>
      <c r="F270" s="434">
        <v>2.6908734641376211</v>
      </c>
      <c r="H270" s="40">
        <v>1</v>
      </c>
      <c r="I270" s="40">
        <v>4</v>
      </c>
      <c r="J270" s="40">
        <v>7.82</v>
      </c>
      <c r="K270" s="434">
        <v>0.81547532151500457</v>
      </c>
    </row>
    <row r="271" spans="3:11" x14ac:dyDescent="0.25">
      <c r="C271">
        <v>2</v>
      </c>
      <c r="D271">
        <v>4</v>
      </c>
      <c r="E271">
        <v>1.8088000000000002</v>
      </c>
      <c r="F271" s="434">
        <v>2.7056607326122761</v>
      </c>
      <c r="H271" s="40">
        <v>1</v>
      </c>
      <c r="I271" s="40">
        <v>4</v>
      </c>
      <c r="J271" s="40">
        <v>6.72</v>
      </c>
      <c r="K271" s="434">
        <v>0.55677643628300222</v>
      </c>
    </row>
    <row r="272" spans="3:11" x14ac:dyDescent="0.25">
      <c r="C272">
        <v>2</v>
      </c>
      <c r="D272">
        <v>4</v>
      </c>
      <c r="E272">
        <v>2.6137999999999999</v>
      </c>
      <c r="F272" s="434">
        <v>0.98994949366116658</v>
      </c>
      <c r="H272" s="40">
        <v>1</v>
      </c>
      <c r="I272" s="40">
        <v>4</v>
      </c>
      <c r="J272" s="40">
        <v>12.39</v>
      </c>
      <c r="K272" s="434">
        <v>0.68556546004010444</v>
      </c>
    </row>
    <row r="273" spans="3:11" x14ac:dyDescent="0.25">
      <c r="C273">
        <v>2</v>
      </c>
      <c r="D273">
        <v>4</v>
      </c>
      <c r="E273">
        <v>3.3656000000000006</v>
      </c>
      <c r="F273" s="434">
        <v>0.84415638361621115</v>
      </c>
      <c r="H273" s="40">
        <v>1</v>
      </c>
      <c r="I273" s="40">
        <v>4</v>
      </c>
      <c r="J273" s="40">
        <v>7.15</v>
      </c>
      <c r="K273" s="434">
        <v>0.81547532151500457</v>
      </c>
    </row>
    <row r="274" spans="3:11" x14ac:dyDescent="0.25">
      <c r="C274">
        <v>2</v>
      </c>
      <c r="D274">
        <v>4</v>
      </c>
      <c r="E274">
        <v>3.5266000000000002</v>
      </c>
      <c r="F274" s="434">
        <v>1.0348912986396204</v>
      </c>
      <c r="H274" s="40">
        <v>1</v>
      </c>
      <c r="I274" s="40">
        <v>4</v>
      </c>
      <c r="J274" s="40">
        <v>9.23</v>
      </c>
      <c r="K274" s="434">
        <v>0.62449979983983983</v>
      </c>
    </row>
    <row r="275" spans="3:11" x14ac:dyDescent="0.25">
      <c r="C275">
        <v>2</v>
      </c>
      <c r="D275">
        <v>4</v>
      </c>
      <c r="E275">
        <v>2.1784000000000003</v>
      </c>
      <c r="F275" s="434">
        <v>1.3433540114206679</v>
      </c>
      <c r="H275" s="40">
        <v>1</v>
      </c>
      <c r="I275" s="40">
        <v>4</v>
      </c>
      <c r="J275" s="40">
        <v>10.119999999999999</v>
      </c>
      <c r="K275" s="434">
        <v>0.1</v>
      </c>
    </row>
    <row r="276" spans="3:11" x14ac:dyDescent="0.25">
      <c r="C276">
        <v>2</v>
      </c>
      <c r="D276">
        <v>4</v>
      </c>
      <c r="E276">
        <v>2.9596</v>
      </c>
      <c r="F276" s="434">
        <v>2.712379029560581</v>
      </c>
      <c r="H276" s="40">
        <v>1</v>
      </c>
      <c r="I276" s="40">
        <v>4</v>
      </c>
      <c r="J276" s="40">
        <v>8.09</v>
      </c>
      <c r="K276" s="434">
        <v>0.4</v>
      </c>
    </row>
    <row r="277" spans="3:11" x14ac:dyDescent="0.25">
      <c r="C277">
        <v>2</v>
      </c>
      <c r="D277">
        <v>4</v>
      </c>
      <c r="E277">
        <v>2.5004</v>
      </c>
      <c r="F277" s="434">
        <v>1.7913123680698462</v>
      </c>
      <c r="H277" s="40">
        <v>1</v>
      </c>
      <c r="I277" s="40">
        <v>4</v>
      </c>
      <c r="J277" s="40">
        <v>5.19</v>
      </c>
      <c r="K277" s="434">
        <v>0.62449979983983983</v>
      </c>
    </row>
    <row r="278" spans="3:11" x14ac:dyDescent="0.25">
      <c r="C278">
        <v>2</v>
      </c>
      <c r="D278">
        <v>4</v>
      </c>
      <c r="E278">
        <v>1.7794000000000003</v>
      </c>
      <c r="F278" s="434">
        <v>3.074768283952467</v>
      </c>
      <c r="H278" s="40">
        <v>1</v>
      </c>
      <c r="I278" s="40">
        <v>4</v>
      </c>
      <c r="J278" s="40">
        <v>9.82</v>
      </c>
      <c r="K278" s="434">
        <v>0.31622776601683794</v>
      </c>
    </row>
    <row r="279" spans="3:11" x14ac:dyDescent="0.25">
      <c r="C279">
        <v>2</v>
      </c>
      <c r="D279">
        <v>4</v>
      </c>
      <c r="E279">
        <v>2.8391999999999999</v>
      </c>
      <c r="F279" s="434">
        <v>1.6219124513980403</v>
      </c>
      <c r="H279" s="40">
        <v>1</v>
      </c>
      <c r="I279" s="40">
        <v>4</v>
      </c>
      <c r="J279" s="40">
        <v>8.7100000000000009</v>
      </c>
      <c r="K279" s="434">
        <v>0.95131487952202243</v>
      </c>
    </row>
    <row r="280" spans="3:11" x14ac:dyDescent="0.25">
      <c r="C280">
        <v>2</v>
      </c>
      <c r="D280">
        <v>4</v>
      </c>
      <c r="E280">
        <v>1.7752000000000003</v>
      </c>
      <c r="F280" s="434">
        <v>0.87988635629835743</v>
      </c>
      <c r="H280" s="40">
        <v>1</v>
      </c>
      <c r="I280" s="40">
        <v>4</v>
      </c>
      <c r="J280" s="40">
        <v>6.85</v>
      </c>
      <c r="K280" s="434">
        <v>0.96176920308356728</v>
      </c>
    </row>
    <row r="281" spans="3:11" x14ac:dyDescent="0.25">
      <c r="C281">
        <v>2</v>
      </c>
      <c r="D281">
        <v>4</v>
      </c>
      <c r="E281">
        <v>2.3058000000000001</v>
      </c>
      <c r="F281" s="434">
        <v>1.6653528154718449</v>
      </c>
      <c r="H281" s="40">
        <v>1</v>
      </c>
      <c r="I281" s="40">
        <v>4</v>
      </c>
      <c r="J281" s="40">
        <v>7.95</v>
      </c>
      <c r="K281" s="434">
        <v>0.76157731058639078</v>
      </c>
    </row>
    <row r="282" spans="3:11" x14ac:dyDescent="0.25">
      <c r="C282">
        <v>2</v>
      </c>
      <c r="D282">
        <v>4</v>
      </c>
      <c r="E282">
        <v>1.9992000000000001</v>
      </c>
      <c r="F282" s="434">
        <v>1.5101655538383862</v>
      </c>
      <c r="H282" s="40">
        <v>1</v>
      </c>
      <c r="I282" s="40">
        <v>4</v>
      </c>
      <c r="J282" s="40">
        <v>8.68</v>
      </c>
      <c r="K282" s="434">
        <v>0.90829510622924758</v>
      </c>
    </row>
    <row r="283" spans="3:11" x14ac:dyDescent="0.25">
      <c r="C283">
        <v>2</v>
      </c>
      <c r="D283">
        <v>4</v>
      </c>
      <c r="E283">
        <v>3.6917999999999997</v>
      </c>
      <c r="F283" s="434">
        <v>3.7707293724158992</v>
      </c>
      <c r="H283" s="40">
        <v>1</v>
      </c>
      <c r="I283" s="40">
        <v>4</v>
      </c>
      <c r="J283" s="40">
        <v>4.3899999999999997</v>
      </c>
      <c r="K283" s="434">
        <v>0.56568542494923801</v>
      </c>
    </row>
    <row r="284" spans="3:11" x14ac:dyDescent="0.25">
      <c r="C284">
        <v>2</v>
      </c>
      <c r="D284">
        <v>4</v>
      </c>
      <c r="E284">
        <v>1.5217999999999998</v>
      </c>
      <c r="F284" s="434">
        <v>1.1677328461595999</v>
      </c>
      <c r="H284" s="40">
        <v>1</v>
      </c>
      <c r="I284" s="40">
        <v>4</v>
      </c>
      <c r="J284" s="40">
        <v>7.84</v>
      </c>
      <c r="K284" s="434">
        <v>1.0583005244258363</v>
      </c>
    </row>
    <row r="285" spans="3:11" x14ac:dyDescent="0.25">
      <c r="C285">
        <v>2</v>
      </c>
      <c r="D285">
        <v>4</v>
      </c>
      <c r="E285">
        <v>2.4542000000000006</v>
      </c>
      <c r="F285" s="434">
        <v>2.66</v>
      </c>
      <c r="H285" s="40">
        <v>1</v>
      </c>
      <c r="I285" s="40">
        <v>4</v>
      </c>
      <c r="J285" s="40">
        <v>10.08</v>
      </c>
      <c r="K285" s="434">
        <v>0.60991802727907629</v>
      </c>
    </row>
    <row r="286" spans="3:11" x14ac:dyDescent="0.25">
      <c r="C286">
        <v>2</v>
      </c>
      <c r="D286">
        <v>4</v>
      </c>
      <c r="E286">
        <v>0.48860000000000003</v>
      </c>
      <c r="F286" s="434">
        <v>1.7409767373517662</v>
      </c>
      <c r="H286" s="40">
        <v>1</v>
      </c>
      <c r="I286" s="40">
        <v>4</v>
      </c>
      <c r="J286" s="40">
        <v>11.05</v>
      </c>
      <c r="K286" s="434">
        <v>3.888444419044716</v>
      </c>
    </row>
    <row r="287" spans="3:11" x14ac:dyDescent="0.25">
      <c r="C287">
        <v>2</v>
      </c>
      <c r="D287">
        <v>4</v>
      </c>
      <c r="E287">
        <v>1.6548</v>
      </c>
      <c r="F287" s="434">
        <v>3.0553559530764987</v>
      </c>
      <c r="H287" s="40">
        <v>1</v>
      </c>
      <c r="I287" s="40">
        <v>4</v>
      </c>
      <c r="J287" s="40">
        <v>8.85</v>
      </c>
      <c r="K287" s="434">
        <v>3.3541019662496847</v>
      </c>
    </row>
    <row r="288" spans="3:11" x14ac:dyDescent="0.25">
      <c r="C288">
        <v>2</v>
      </c>
      <c r="D288">
        <v>4</v>
      </c>
      <c r="E288">
        <v>2.5298000000000003</v>
      </c>
      <c r="F288" s="434">
        <v>3.0358194939752265</v>
      </c>
      <c r="H288" s="40">
        <v>1</v>
      </c>
      <c r="I288" s="40">
        <v>4</v>
      </c>
      <c r="J288" s="40">
        <v>3.47</v>
      </c>
      <c r="K288" s="434">
        <v>2.179449471770337</v>
      </c>
    </row>
    <row r="289" spans="3:11" x14ac:dyDescent="0.25">
      <c r="C289">
        <v>2</v>
      </c>
      <c r="D289">
        <v>4</v>
      </c>
      <c r="E289">
        <v>9.1937999999999995</v>
      </c>
      <c r="F289" s="434">
        <v>1.7708754896942924</v>
      </c>
      <c r="H289" s="40">
        <v>1</v>
      </c>
      <c r="I289" s="40">
        <v>4</v>
      </c>
      <c r="J289" s="40">
        <v>6.82</v>
      </c>
      <c r="K289" s="434">
        <v>2.8879058156387303</v>
      </c>
    </row>
    <row r="290" spans="3:11" x14ac:dyDescent="0.25">
      <c r="C290">
        <v>2</v>
      </c>
      <c r="D290">
        <v>4</v>
      </c>
      <c r="E290">
        <v>7.7825999999999995</v>
      </c>
      <c r="F290" s="434">
        <v>1.6624078921853083</v>
      </c>
      <c r="H290" s="40">
        <v>1</v>
      </c>
      <c r="I290" s="40">
        <v>4</v>
      </c>
      <c r="J290" s="40">
        <v>2.57</v>
      </c>
      <c r="K290" s="434">
        <v>3.1764760348537182</v>
      </c>
    </row>
    <row r="291" spans="3:11" x14ac:dyDescent="0.25">
      <c r="C291">
        <v>2</v>
      </c>
      <c r="D291">
        <v>4</v>
      </c>
      <c r="E291">
        <v>1.5386000000000002</v>
      </c>
      <c r="F291" s="434">
        <v>1.147170431975999</v>
      </c>
      <c r="H291" s="40">
        <v>1</v>
      </c>
      <c r="I291" s="40">
        <v>4</v>
      </c>
      <c r="J291" s="40">
        <v>9.81</v>
      </c>
      <c r="K291" s="434">
        <v>3.1272991542223778</v>
      </c>
    </row>
    <row r="292" spans="3:11" x14ac:dyDescent="0.25">
      <c r="C292">
        <v>2</v>
      </c>
      <c r="D292">
        <v>4</v>
      </c>
      <c r="E292">
        <v>1.7416000000000003</v>
      </c>
      <c r="F292" s="434">
        <v>1.8576867335479359</v>
      </c>
      <c r="H292" s="40">
        <v>1</v>
      </c>
      <c r="I292" s="40">
        <v>4</v>
      </c>
      <c r="J292" s="40">
        <v>7.91</v>
      </c>
      <c r="K292" s="434">
        <v>2.179449471770337</v>
      </c>
    </row>
    <row r="293" spans="3:11" x14ac:dyDescent="0.25">
      <c r="C293">
        <v>2</v>
      </c>
      <c r="D293">
        <v>4</v>
      </c>
      <c r="E293">
        <v>1.6632</v>
      </c>
      <c r="F293" s="434">
        <v>1.8493782739072071</v>
      </c>
      <c r="H293" s="40">
        <v>1</v>
      </c>
      <c r="I293" s="40">
        <v>4</v>
      </c>
      <c r="J293" s="40">
        <v>12.54</v>
      </c>
      <c r="K293" s="434">
        <v>2.2605309110914633</v>
      </c>
    </row>
    <row r="294" spans="3:11" x14ac:dyDescent="0.25">
      <c r="C294">
        <v>2</v>
      </c>
      <c r="D294">
        <v>4</v>
      </c>
      <c r="E294">
        <v>9.9427999999999983</v>
      </c>
      <c r="F294" s="434">
        <v>1.5648003067484362</v>
      </c>
      <c r="H294" s="40">
        <v>1</v>
      </c>
      <c r="I294" s="40">
        <v>4</v>
      </c>
      <c r="J294" s="40">
        <v>9.08</v>
      </c>
      <c r="K294" s="434">
        <v>3.3346664001066131</v>
      </c>
    </row>
    <row r="295" spans="3:11" x14ac:dyDescent="0.25">
      <c r="C295">
        <v>2</v>
      </c>
      <c r="D295">
        <v>4</v>
      </c>
      <c r="E295">
        <v>1.3636000000000001</v>
      </c>
      <c r="F295" s="434">
        <v>1.2404031602668546</v>
      </c>
      <c r="H295" s="40">
        <v>1</v>
      </c>
      <c r="I295" s="40">
        <v>4</v>
      </c>
      <c r="J295" s="40">
        <v>10.82</v>
      </c>
      <c r="K295" s="434">
        <v>2.0049937655763421</v>
      </c>
    </row>
    <row r="296" spans="3:11" x14ac:dyDescent="0.25">
      <c r="C296">
        <v>2</v>
      </c>
      <c r="D296">
        <v>4</v>
      </c>
      <c r="E296">
        <v>7.7644000000000002</v>
      </c>
      <c r="F296" s="434">
        <v>1.9915320735554323</v>
      </c>
      <c r="H296" s="40">
        <v>1</v>
      </c>
      <c r="I296" s="40">
        <v>4</v>
      </c>
      <c r="J296" s="40">
        <v>10.25</v>
      </c>
      <c r="K296" s="434">
        <v>1.7392527130926085</v>
      </c>
    </row>
    <row r="297" spans="3:11" x14ac:dyDescent="0.25">
      <c r="C297">
        <v>2</v>
      </c>
      <c r="D297">
        <v>4</v>
      </c>
      <c r="E297">
        <v>2.2582000000000004</v>
      </c>
      <c r="F297" s="434">
        <v>1.4193660556741521</v>
      </c>
      <c r="H297" s="40">
        <v>1</v>
      </c>
      <c r="I297" s="40">
        <v>4</v>
      </c>
      <c r="J297" s="40">
        <v>8.33</v>
      </c>
      <c r="K297" s="434">
        <v>2.2022715545545242</v>
      </c>
    </row>
    <row r="298" spans="3:11" x14ac:dyDescent="0.25">
      <c r="C298">
        <v>2</v>
      </c>
      <c r="D298">
        <v>4</v>
      </c>
      <c r="E298">
        <v>8.4798000000000009</v>
      </c>
      <c r="F298" s="434">
        <v>0.88226980000451116</v>
      </c>
      <c r="H298" s="40">
        <v>1</v>
      </c>
      <c r="I298" s="40">
        <v>4</v>
      </c>
      <c r="J298" s="40">
        <v>8.99</v>
      </c>
      <c r="K298" s="434">
        <v>3.0149626863362671</v>
      </c>
    </row>
    <row r="299" spans="3:11" x14ac:dyDescent="0.25">
      <c r="C299">
        <v>2</v>
      </c>
      <c r="D299">
        <v>5</v>
      </c>
      <c r="E299">
        <v>73.500699999999995</v>
      </c>
      <c r="F299" s="434">
        <v>1.0701401777337396</v>
      </c>
      <c r="H299" s="40">
        <v>1</v>
      </c>
      <c r="I299" s="40">
        <v>4</v>
      </c>
      <c r="J299" s="40">
        <v>6.87</v>
      </c>
      <c r="K299" s="434">
        <v>2.7349588662354689</v>
      </c>
    </row>
    <row r="300" spans="3:11" x14ac:dyDescent="0.25">
      <c r="C300">
        <v>2</v>
      </c>
      <c r="D300">
        <v>5</v>
      </c>
      <c r="E300">
        <v>23.287600000000001</v>
      </c>
      <c r="F300" s="434">
        <v>1.0721007415350481</v>
      </c>
      <c r="H300" s="40">
        <v>1</v>
      </c>
      <c r="I300" s="40">
        <v>4</v>
      </c>
      <c r="J300" s="40">
        <v>9.66</v>
      </c>
      <c r="K300" s="434">
        <v>1.7349351572897471</v>
      </c>
    </row>
    <row r="301" spans="3:11" x14ac:dyDescent="0.25">
      <c r="C301">
        <v>2</v>
      </c>
      <c r="D301">
        <v>5</v>
      </c>
      <c r="E301">
        <v>35.410199999999996</v>
      </c>
      <c r="F301" s="434">
        <v>1.4282156699882549</v>
      </c>
      <c r="H301" s="40">
        <v>1</v>
      </c>
      <c r="I301" s="40">
        <v>4</v>
      </c>
      <c r="J301" s="40">
        <v>4.51</v>
      </c>
      <c r="K301" s="434">
        <v>2.3853720883753127</v>
      </c>
    </row>
    <row r="302" spans="3:11" x14ac:dyDescent="0.25">
      <c r="C302">
        <v>2</v>
      </c>
      <c r="D302">
        <v>5</v>
      </c>
      <c r="E302">
        <v>21.6538</v>
      </c>
      <c r="F302" s="434">
        <v>2.99309204669686</v>
      </c>
      <c r="H302" s="40">
        <v>1</v>
      </c>
      <c r="I302" s="40">
        <v>4</v>
      </c>
      <c r="J302" s="40">
        <v>7.08</v>
      </c>
      <c r="K302" s="434">
        <v>2.8513154858766505</v>
      </c>
    </row>
    <row r="303" spans="3:11" x14ac:dyDescent="0.25">
      <c r="C303">
        <v>2</v>
      </c>
      <c r="D303">
        <v>5</v>
      </c>
      <c r="E303">
        <v>19.462799999999998</v>
      </c>
      <c r="F303" s="434">
        <v>1.5598717896032355</v>
      </c>
      <c r="H303" s="40">
        <v>1</v>
      </c>
      <c r="I303" s="40">
        <v>4</v>
      </c>
      <c r="J303" s="40">
        <v>6.38</v>
      </c>
      <c r="K303" s="434">
        <v>3.1352830813181765</v>
      </c>
    </row>
    <row r="304" spans="3:11" x14ac:dyDescent="0.25">
      <c r="C304">
        <v>2</v>
      </c>
      <c r="D304">
        <v>5</v>
      </c>
      <c r="E304">
        <v>28.944299999999998</v>
      </c>
      <c r="F304" s="434">
        <v>1.3239335330748292</v>
      </c>
      <c r="H304" s="40">
        <v>1</v>
      </c>
      <c r="I304" s="40">
        <v>4</v>
      </c>
      <c r="J304" s="40">
        <v>8.0500000000000007</v>
      </c>
      <c r="K304" s="434">
        <v>3.5552777669262356</v>
      </c>
    </row>
    <row r="305" spans="3:11" x14ac:dyDescent="0.25">
      <c r="C305">
        <v>2</v>
      </c>
      <c r="D305">
        <v>5</v>
      </c>
      <c r="E305">
        <v>60.198600000000013</v>
      </c>
      <c r="F305" s="434">
        <v>1.3191664034533324</v>
      </c>
      <c r="H305" s="40">
        <v>1</v>
      </c>
      <c r="I305" s="40">
        <v>4</v>
      </c>
      <c r="J305" s="40">
        <v>7.13</v>
      </c>
      <c r="K305" s="434">
        <v>4.1833001326703778</v>
      </c>
    </row>
    <row r="306" spans="3:11" x14ac:dyDescent="0.25">
      <c r="C306">
        <v>2</v>
      </c>
      <c r="D306">
        <v>5</v>
      </c>
      <c r="E306">
        <v>19.359200000000001</v>
      </c>
      <c r="F306" s="434">
        <v>3.0314353036144448</v>
      </c>
      <c r="H306" s="40">
        <v>1</v>
      </c>
      <c r="I306" s="40">
        <v>4</v>
      </c>
      <c r="J306" s="40">
        <v>9.76</v>
      </c>
      <c r="K306" s="434">
        <v>2.7349588662354689</v>
      </c>
    </row>
    <row r="307" spans="3:11" x14ac:dyDescent="0.25">
      <c r="C307">
        <v>2</v>
      </c>
      <c r="D307">
        <v>5</v>
      </c>
      <c r="E307">
        <v>25.051599999999997</v>
      </c>
      <c r="F307" s="434">
        <v>1.0164644607658451</v>
      </c>
      <c r="H307" s="40">
        <v>1</v>
      </c>
      <c r="I307" s="40">
        <v>4</v>
      </c>
      <c r="J307" s="40">
        <v>8.75</v>
      </c>
      <c r="K307" s="434">
        <v>2.4779023386727732</v>
      </c>
    </row>
    <row r="308" spans="3:11" x14ac:dyDescent="0.25">
      <c r="C308">
        <v>2</v>
      </c>
      <c r="D308">
        <v>5</v>
      </c>
      <c r="E308">
        <v>21.215600000000002</v>
      </c>
      <c r="F308" s="434">
        <v>1.606300096495048</v>
      </c>
      <c r="H308" s="40">
        <v>1</v>
      </c>
      <c r="I308" s="40">
        <v>4</v>
      </c>
      <c r="J308" s="40">
        <v>7.68</v>
      </c>
      <c r="K308" s="434">
        <v>1.0677078252031311</v>
      </c>
    </row>
    <row r="309" spans="3:11" x14ac:dyDescent="0.25">
      <c r="C309">
        <v>2</v>
      </c>
      <c r="D309">
        <v>5</v>
      </c>
      <c r="E309">
        <v>33.6616</v>
      </c>
      <c r="F309" s="434">
        <v>1.0675204916066015</v>
      </c>
      <c r="H309" s="40">
        <v>1</v>
      </c>
      <c r="I309" s="40">
        <v>4</v>
      </c>
      <c r="J309" s="40">
        <v>5.25</v>
      </c>
      <c r="K309" s="434">
        <v>2.947880594596735</v>
      </c>
    </row>
    <row r="310" spans="3:11" x14ac:dyDescent="0.25">
      <c r="C310">
        <v>2</v>
      </c>
      <c r="D310">
        <v>5</v>
      </c>
      <c r="E310">
        <v>31.031000000000006</v>
      </c>
      <c r="F310" s="434">
        <v>0.81375672040235714</v>
      </c>
      <c r="H310" s="40">
        <v>1</v>
      </c>
      <c r="I310" s="40">
        <v>4</v>
      </c>
      <c r="J310" s="40">
        <v>7.53</v>
      </c>
      <c r="K310" s="434">
        <v>2.3664319132398464</v>
      </c>
    </row>
    <row r="311" spans="3:11" x14ac:dyDescent="0.25">
      <c r="C311">
        <v>2</v>
      </c>
      <c r="D311">
        <v>5</v>
      </c>
      <c r="E311">
        <v>33.515299999999996</v>
      </c>
      <c r="F311" s="434">
        <v>1.0934349546269315</v>
      </c>
      <c r="H311" s="40">
        <v>1</v>
      </c>
      <c r="I311" s="40">
        <v>4</v>
      </c>
      <c r="J311" s="40">
        <v>3.49</v>
      </c>
      <c r="K311" s="434">
        <v>0.82522724143111037</v>
      </c>
    </row>
    <row r="312" spans="3:11" x14ac:dyDescent="0.25">
      <c r="C312">
        <v>2</v>
      </c>
      <c r="D312">
        <v>5</v>
      </c>
      <c r="E312">
        <v>40.873000000000005</v>
      </c>
      <c r="F312" s="434">
        <v>1.2956079653969406</v>
      </c>
      <c r="H312" s="40">
        <v>1</v>
      </c>
      <c r="I312" s="40">
        <v>4</v>
      </c>
      <c r="J312" s="40">
        <v>6.97</v>
      </c>
      <c r="K312" s="434">
        <v>2.9916550603303182</v>
      </c>
    </row>
    <row r="313" spans="3:11" x14ac:dyDescent="0.25">
      <c r="C313">
        <v>2</v>
      </c>
      <c r="D313">
        <v>5</v>
      </c>
      <c r="E313">
        <v>19.184200000000001</v>
      </c>
      <c r="F313" s="434">
        <v>1.2891082188862191</v>
      </c>
      <c r="H313" s="40">
        <v>1</v>
      </c>
      <c r="I313" s="40">
        <v>4</v>
      </c>
      <c r="J313" s="40">
        <v>8.15</v>
      </c>
      <c r="K313" s="434">
        <v>2.2383029285599392</v>
      </c>
    </row>
    <row r="314" spans="3:11" x14ac:dyDescent="0.25">
      <c r="C314">
        <v>2</v>
      </c>
      <c r="D314">
        <v>5</v>
      </c>
      <c r="E314">
        <v>19.132400000000001</v>
      </c>
      <c r="F314" s="434">
        <v>1.0240117186829456</v>
      </c>
      <c r="H314" s="40">
        <v>1</v>
      </c>
      <c r="I314" s="40">
        <v>4</v>
      </c>
      <c r="J314" s="40">
        <v>6.49</v>
      </c>
      <c r="K314" s="434">
        <v>1.6822603841260722</v>
      </c>
    </row>
    <row r="315" spans="3:11" x14ac:dyDescent="0.25">
      <c r="C315">
        <v>2</v>
      </c>
      <c r="D315">
        <v>5</v>
      </c>
      <c r="E315">
        <v>21.453600000000002</v>
      </c>
      <c r="F315" s="434">
        <v>1.2760094043540589</v>
      </c>
      <c r="H315" s="40">
        <v>1</v>
      </c>
      <c r="I315" s="40">
        <v>4</v>
      </c>
      <c r="J315" s="40">
        <v>4.38</v>
      </c>
      <c r="K315" s="434">
        <v>2.0712315177207978</v>
      </c>
    </row>
    <row r="316" spans="3:11" x14ac:dyDescent="0.25">
      <c r="C316">
        <v>2</v>
      </c>
      <c r="D316">
        <v>5</v>
      </c>
      <c r="E316">
        <v>6.4295</v>
      </c>
      <c r="F316" s="434">
        <v>1.4558846108122716</v>
      </c>
      <c r="H316" s="40">
        <v>1</v>
      </c>
      <c r="I316" s="40">
        <v>4</v>
      </c>
      <c r="J316" s="40">
        <v>4.2699999999999996</v>
      </c>
      <c r="K316" s="434">
        <v>3.2588341473600644</v>
      </c>
    </row>
    <row r="317" spans="3:11" x14ac:dyDescent="0.25">
      <c r="C317">
        <v>2</v>
      </c>
      <c r="D317">
        <v>5</v>
      </c>
      <c r="E317">
        <v>34.258000000000003</v>
      </c>
      <c r="F317" s="434">
        <v>1.0456576877735848</v>
      </c>
      <c r="H317" s="40">
        <v>1</v>
      </c>
      <c r="I317" s="40">
        <v>4</v>
      </c>
      <c r="J317" s="40">
        <v>6.85</v>
      </c>
      <c r="K317" s="434">
        <v>2.9171904291629644</v>
      </c>
    </row>
    <row r="318" spans="3:11" x14ac:dyDescent="0.25">
      <c r="C318">
        <v>2</v>
      </c>
      <c r="D318">
        <v>5</v>
      </c>
      <c r="E318">
        <v>14.495599999999998</v>
      </c>
      <c r="F318" s="434">
        <v>1.0701401777337396</v>
      </c>
      <c r="H318" s="40">
        <v>1</v>
      </c>
      <c r="I318" s="40">
        <v>4</v>
      </c>
      <c r="J318" s="40">
        <v>5.0999999999999996</v>
      </c>
      <c r="K318" s="434">
        <v>3.5594943461115371</v>
      </c>
    </row>
    <row r="319" spans="3:11" x14ac:dyDescent="0.25">
      <c r="C319">
        <v>2</v>
      </c>
      <c r="D319">
        <v>5</v>
      </c>
      <c r="E319">
        <v>22.1935</v>
      </c>
      <c r="F319" s="434">
        <v>1.8599462357820993</v>
      </c>
      <c r="H319" s="40">
        <v>1</v>
      </c>
      <c r="I319" s="40">
        <v>4</v>
      </c>
      <c r="J319" s="40">
        <v>7.96</v>
      </c>
      <c r="K319" s="434">
        <v>3.8509739027939411</v>
      </c>
    </row>
    <row r="320" spans="3:11" x14ac:dyDescent="0.25">
      <c r="C320">
        <v>2</v>
      </c>
      <c r="D320">
        <v>5</v>
      </c>
      <c r="E320">
        <v>4.7334000000000005</v>
      </c>
      <c r="F320" s="434">
        <v>3.1073783162016175</v>
      </c>
      <c r="H320" s="40">
        <v>1</v>
      </c>
      <c r="I320" s="40">
        <v>4</v>
      </c>
      <c r="J320" s="40">
        <v>2.37</v>
      </c>
      <c r="K320" s="434">
        <v>2.7838821814150112</v>
      </c>
    </row>
    <row r="321" spans="3:11" x14ac:dyDescent="0.25">
      <c r="C321">
        <v>2</v>
      </c>
      <c r="D321">
        <v>5</v>
      </c>
      <c r="E321">
        <v>5.9178000000000006</v>
      </c>
      <c r="F321" s="434">
        <v>0.89252450946738715</v>
      </c>
      <c r="H321" s="40">
        <v>1</v>
      </c>
      <c r="I321" s="40">
        <v>4</v>
      </c>
      <c r="J321" s="40">
        <v>6.24</v>
      </c>
      <c r="K321" s="434">
        <v>2.2158519806160339</v>
      </c>
    </row>
    <row r="322" spans="3:11" x14ac:dyDescent="0.25">
      <c r="C322">
        <v>2</v>
      </c>
      <c r="D322">
        <v>5</v>
      </c>
      <c r="E322">
        <v>2.8825999999999996</v>
      </c>
      <c r="F322" s="434">
        <v>2.8206736783967052</v>
      </c>
      <c r="H322" s="40">
        <v>1</v>
      </c>
      <c r="I322" s="40">
        <v>4</v>
      </c>
      <c r="J322" s="40">
        <v>1.48</v>
      </c>
      <c r="K322" s="434">
        <v>1.1916375287812984</v>
      </c>
    </row>
    <row r="323" spans="3:11" x14ac:dyDescent="0.25">
      <c r="C323">
        <v>2</v>
      </c>
      <c r="D323">
        <v>5</v>
      </c>
      <c r="E323">
        <v>11.6732</v>
      </c>
      <c r="F323" s="434">
        <v>1.2863902984708802</v>
      </c>
      <c r="H323" s="40">
        <v>1</v>
      </c>
      <c r="I323" s="40">
        <v>4</v>
      </c>
      <c r="J323" s="40">
        <v>7.62</v>
      </c>
      <c r="K323" s="434">
        <v>2.7037011669191546</v>
      </c>
    </row>
    <row r="324" spans="3:11" x14ac:dyDescent="0.25">
      <c r="C324">
        <v>2</v>
      </c>
      <c r="D324">
        <v>5</v>
      </c>
      <c r="E324">
        <v>4.8510000000000009</v>
      </c>
      <c r="F324" s="434">
        <v>1.3712038506363668</v>
      </c>
      <c r="H324" s="40">
        <v>1</v>
      </c>
      <c r="I324" s="40">
        <v>4</v>
      </c>
      <c r="J324" s="40">
        <v>2.75</v>
      </c>
      <c r="K324" s="434">
        <v>0.65954529791364602</v>
      </c>
    </row>
    <row r="325" spans="3:11" x14ac:dyDescent="0.25">
      <c r="C325">
        <v>2</v>
      </c>
      <c r="D325">
        <v>5</v>
      </c>
      <c r="E325">
        <v>55.085799999999999</v>
      </c>
      <c r="F325" s="434">
        <v>1.6539649331228277</v>
      </c>
      <c r="H325" s="40">
        <v>1</v>
      </c>
      <c r="I325" s="40">
        <v>4</v>
      </c>
      <c r="J325" s="40">
        <v>5.23</v>
      </c>
      <c r="K325" s="434">
        <v>0.5244044240850757</v>
      </c>
    </row>
    <row r="326" spans="3:11" x14ac:dyDescent="0.25">
      <c r="C326">
        <v>2</v>
      </c>
      <c r="D326">
        <v>5</v>
      </c>
      <c r="E326">
        <v>21.438200000000002</v>
      </c>
      <c r="F326" s="434">
        <v>1.1336666176614711</v>
      </c>
      <c r="H326" s="40">
        <v>1</v>
      </c>
      <c r="I326" s="40">
        <v>4</v>
      </c>
      <c r="J326" s="40">
        <v>4.25</v>
      </c>
      <c r="K326" s="434">
        <v>0.31622776601683794</v>
      </c>
    </row>
    <row r="327" spans="3:11" x14ac:dyDescent="0.25">
      <c r="C327">
        <v>2</v>
      </c>
      <c r="D327">
        <v>5</v>
      </c>
      <c r="E327">
        <v>7.4088000000000012</v>
      </c>
      <c r="F327" s="434">
        <v>3.2730413990660123</v>
      </c>
      <c r="H327" s="40">
        <v>1</v>
      </c>
      <c r="I327" s="40">
        <v>4</v>
      </c>
      <c r="J327" s="40">
        <v>3.09</v>
      </c>
      <c r="K327" s="434">
        <v>0.22360679774997896</v>
      </c>
    </row>
    <row r="328" spans="3:11" x14ac:dyDescent="0.25">
      <c r="C328">
        <v>2</v>
      </c>
      <c r="D328">
        <v>5</v>
      </c>
      <c r="E328">
        <v>23.136400000000005</v>
      </c>
      <c r="F328" s="434">
        <v>0.81030858319531573</v>
      </c>
      <c r="H328" s="38">
        <v>1</v>
      </c>
      <c r="I328" s="38">
        <v>5</v>
      </c>
      <c r="J328" s="38">
        <v>0.21</v>
      </c>
      <c r="K328" s="434">
        <v>0.53385391260156556</v>
      </c>
    </row>
    <row r="329" spans="3:11" x14ac:dyDescent="0.25">
      <c r="C329">
        <v>2</v>
      </c>
      <c r="D329">
        <v>5</v>
      </c>
      <c r="E329">
        <v>2.9567999999999999</v>
      </c>
      <c r="F329" s="434">
        <v>1.0137060717979349</v>
      </c>
      <c r="H329" s="38">
        <v>1</v>
      </c>
      <c r="I329" s="38">
        <v>5</v>
      </c>
      <c r="J329" s="38">
        <v>0.45</v>
      </c>
      <c r="K329" s="434">
        <v>0.74161984870956632</v>
      </c>
    </row>
    <row r="330" spans="3:11" x14ac:dyDescent="0.25">
      <c r="C330">
        <v>2</v>
      </c>
      <c r="D330">
        <v>5</v>
      </c>
      <c r="E330">
        <v>22.524600000000003</v>
      </c>
      <c r="F330" s="434">
        <v>1.145949388062143</v>
      </c>
      <c r="H330" s="38">
        <v>1</v>
      </c>
      <c r="I330" s="38">
        <v>5</v>
      </c>
      <c r="J330" s="38">
        <v>0.64</v>
      </c>
      <c r="K330" s="434">
        <v>0.52440442408507582</v>
      </c>
    </row>
    <row r="331" spans="3:11" x14ac:dyDescent="0.25">
      <c r="C331">
        <v>2</v>
      </c>
      <c r="D331">
        <v>5</v>
      </c>
      <c r="E331">
        <v>7.4157999999999991</v>
      </c>
      <c r="F331" s="434">
        <v>0.84</v>
      </c>
      <c r="H331" s="38">
        <v>1</v>
      </c>
      <c r="I331" s="38">
        <v>5</v>
      </c>
      <c r="J331" s="38">
        <v>0.47</v>
      </c>
      <c r="K331" s="434">
        <v>0.55677643628300222</v>
      </c>
    </row>
    <row r="332" spans="3:11" x14ac:dyDescent="0.25">
      <c r="C332">
        <v>2</v>
      </c>
      <c r="D332">
        <v>5</v>
      </c>
      <c r="E332">
        <v>11.3512</v>
      </c>
      <c r="F332" s="434">
        <v>2.4870062324007152</v>
      </c>
      <c r="H332" s="38">
        <v>1</v>
      </c>
      <c r="I332" s="38">
        <v>5</v>
      </c>
      <c r="J332" s="38">
        <v>0.18</v>
      </c>
      <c r="K332" s="434">
        <v>1.0488088481701516</v>
      </c>
    </row>
    <row r="333" spans="3:11" x14ac:dyDescent="0.25">
      <c r="C333">
        <v>2</v>
      </c>
      <c r="D333">
        <v>5</v>
      </c>
      <c r="E333">
        <v>20.505800000000001</v>
      </c>
      <c r="F333" s="434">
        <v>1.6197530676001202</v>
      </c>
      <c r="H333" s="38">
        <v>1</v>
      </c>
      <c r="I333" s="38">
        <v>5</v>
      </c>
      <c r="J333" s="38">
        <v>0.51</v>
      </c>
      <c r="K333" s="434">
        <v>0.5</v>
      </c>
    </row>
    <row r="334" spans="3:11" x14ac:dyDescent="0.25">
      <c r="C334">
        <v>2</v>
      </c>
      <c r="D334">
        <v>5</v>
      </c>
      <c r="E334">
        <v>19.514600000000002</v>
      </c>
      <c r="F334" s="434">
        <v>1.616292052817188</v>
      </c>
      <c r="H334" s="38">
        <v>1</v>
      </c>
      <c r="I334" s="38">
        <v>5</v>
      </c>
      <c r="J334" s="38">
        <v>0.26</v>
      </c>
      <c r="K334" s="434">
        <v>0.1</v>
      </c>
    </row>
    <row r="335" spans="3:11" x14ac:dyDescent="0.25">
      <c r="C335">
        <v>2</v>
      </c>
      <c r="D335">
        <v>5</v>
      </c>
      <c r="E335">
        <v>19.860400000000006</v>
      </c>
      <c r="F335" s="434">
        <v>1.6036832604975337</v>
      </c>
      <c r="H335" s="38">
        <v>1</v>
      </c>
      <c r="I335" s="38">
        <v>5</v>
      </c>
      <c r="J335" s="38">
        <v>0.18</v>
      </c>
      <c r="K335" s="434">
        <v>0.52440442408507582</v>
      </c>
    </row>
    <row r="336" spans="3:11" x14ac:dyDescent="0.25">
      <c r="C336">
        <v>2</v>
      </c>
      <c r="D336">
        <v>5</v>
      </c>
      <c r="E336">
        <v>51.6922</v>
      </c>
      <c r="F336" s="434">
        <v>1.3506294828708576</v>
      </c>
      <c r="H336" s="38">
        <v>1</v>
      </c>
      <c r="I336" s="38">
        <v>5</v>
      </c>
      <c r="J336" s="38">
        <v>0.42</v>
      </c>
      <c r="K336" s="434">
        <v>0.61237243569579458</v>
      </c>
    </row>
    <row r="337" spans="3:11" x14ac:dyDescent="0.25">
      <c r="C337">
        <v>2</v>
      </c>
      <c r="D337">
        <v>5</v>
      </c>
      <c r="E337">
        <v>4.5738000000000003</v>
      </c>
      <c r="F337" s="434">
        <v>1.3307892395116516</v>
      </c>
      <c r="H337" s="38">
        <v>1</v>
      </c>
      <c r="I337" s="38">
        <v>5</v>
      </c>
      <c r="J337" s="38">
        <v>0.08</v>
      </c>
      <c r="K337" s="434">
        <v>0.52440442408507582</v>
      </c>
    </row>
    <row r="338" spans="3:11" x14ac:dyDescent="0.25">
      <c r="C338">
        <v>2</v>
      </c>
      <c r="D338">
        <v>5</v>
      </c>
      <c r="E338">
        <v>7.5138000000000007</v>
      </c>
      <c r="F338" s="434">
        <v>1.416898020324681</v>
      </c>
      <c r="H338" s="38">
        <v>1</v>
      </c>
      <c r="I338" s="38">
        <v>5</v>
      </c>
      <c r="J338" s="38">
        <v>0.21</v>
      </c>
      <c r="K338" s="434">
        <v>0.1</v>
      </c>
    </row>
    <row r="339" spans="3:11" x14ac:dyDescent="0.25">
      <c r="C339">
        <v>2</v>
      </c>
      <c r="D339">
        <v>5</v>
      </c>
      <c r="E339">
        <v>5.1589999999999998</v>
      </c>
      <c r="F339" s="434">
        <v>1.3339415279539055</v>
      </c>
      <c r="H339" s="38">
        <v>1</v>
      </c>
      <c r="I339" s="38">
        <v>5</v>
      </c>
      <c r="J339" s="38">
        <v>0.35</v>
      </c>
      <c r="K339" s="434">
        <v>0.7745966692414834</v>
      </c>
    </row>
    <row r="340" spans="3:11" x14ac:dyDescent="0.25">
      <c r="C340">
        <v>2</v>
      </c>
      <c r="D340">
        <v>5</v>
      </c>
      <c r="E340">
        <v>18.932200000000002</v>
      </c>
      <c r="F340" s="434">
        <v>1.5436320805165979</v>
      </c>
      <c r="H340" s="38">
        <v>1</v>
      </c>
      <c r="I340" s="38">
        <v>5</v>
      </c>
      <c r="J340" s="38">
        <v>0.27</v>
      </c>
      <c r="K340" s="434">
        <v>0.70710678118654757</v>
      </c>
    </row>
    <row r="341" spans="3:11" x14ac:dyDescent="0.25">
      <c r="C341">
        <v>2</v>
      </c>
      <c r="D341">
        <v>5</v>
      </c>
      <c r="E341">
        <v>28.617400000000004</v>
      </c>
      <c r="F341" s="434">
        <v>1.3934848402476434</v>
      </c>
      <c r="H341" s="38">
        <v>1</v>
      </c>
      <c r="I341" s="38">
        <v>5</v>
      </c>
      <c r="J341" s="38">
        <v>0.13</v>
      </c>
      <c r="K341" s="434">
        <v>0.70710678118654757</v>
      </c>
    </row>
    <row r="342" spans="3:11" x14ac:dyDescent="0.25">
      <c r="C342">
        <v>2</v>
      </c>
      <c r="D342">
        <v>5</v>
      </c>
      <c r="E342">
        <v>5.1576000000000004</v>
      </c>
      <c r="F342" s="434">
        <v>1.4621217459568816</v>
      </c>
      <c r="H342" s="38">
        <v>1</v>
      </c>
      <c r="I342" s="38">
        <v>5</v>
      </c>
      <c r="J342" s="38">
        <v>0.48</v>
      </c>
      <c r="K342" s="434">
        <v>0.63245553203367588</v>
      </c>
    </row>
    <row r="343" spans="3:11" x14ac:dyDescent="0.25">
      <c r="C343">
        <v>2</v>
      </c>
      <c r="D343">
        <v>5</v>
      </c>
      <c r="E343">
        <v>7.1848000000000001</v>
      </c>
      <c r="F343" s="434">
        <v>1.5363593329686906</v>
      </c>
      <c r="H343" s="38">
        <v>1</v>
      </c>
      <c r="I343" s="38">
        <v>5</v>
      </c>
      <c r="J343" s="38">
        <v>0.22</v>
      </c>
      <c r="K343" s="434">
        <v>0.7745966692414834</v>
      </c>
    </row>
    <row r="344" spans="3:11" x14ac:dyDescent="0.25">
      <c r="C344">
        <v>2</v>
      </c>
      <c r="D344">
        <v>5</v>
      </c>
      <c r="E344">
        <v>7.1904000000000003</v>
      </c>
      <c r="F344" s="434">
        <v>1.1305750749065715</v>
      </c>
      <c r="H344" s="38">
        <v>1</v>
      </c>
      <c r="I344" s="38">
        <v>5</v>
      </c>
      <c r="J344" s="38">
        <v>0.35</v>
      </c>
      <c r="K344" s="434">
        <v>1.9250974001333025</v>
      </c>
    </row>
    <row r="345" spans="3:11" x14ac:dyDescent="0.25">
      <c r="C345">
        <v>2</v>
      </c>
      <c r="D345">
        <v>5</v>
      </c>
      <c r="E345">
        <v>5.0337000000000005</v>
      </c>
      <c r="F345" s="434">
        <v>1.0805554127392081</v>
      </c>
      <c r="H345" s="38">
        <v>1</v>
      </c>
      <c r="I345" s="38">
        <v>5</v>
      </c>
      <c r="J345" s="38">
        <v>0.34</v>
      </c>
      <c r="K345" s="434">
        <v>0.50990195135927852</v>
      </c>
    </row>
    <row r="346" spans="3:11" x14ac:dyDescent="0.25">
      <c r="C346">
        <v>2</v>
      </c>
      <c r="D346">
        <v>5</v>
      </c>
      <c r="E346">
        <v>6.7984000000000009</v>
      </c>
      <c r="F346" s="434">
        <v>1.2858460249967725</v>
      </c>
      <c r="H346" s="38">
        <v>1</v>
      </c>
      <c r="I346" s="38">
        <v>5</v>
      </c>
      <c r="J346" s="38">
        <v>0.82</v>
      </c>
      <c r="K346" s="434">
        <v>0.8544003745317531</v>
      </c>
    </row>
    <row r="347" spans="3:11" x14ac:dyDescent="0.25">
      <c r="C347">
        <v>2</v>
      </c>
      <c r="D347">
        <v>5</v>
      </c>
      <c r="E347">
        <v>7.8834000000000009</v>
      </c>
      <c r="F347" s="434">
        <v>1.2885650934275692</v>
      </c>
      <c r="H347" s="38">
        <v>1</v>
      </c>
      <c r="I347" s="38">
        <v>5</v>
      </c>
      <c r="J347" s="38">
        <v>0.14000000000000001</v>
      </c>
      <c r="K347" s="434">
        <v>0.9797958971132712</v>
      </c>
    </row>
    <row r="348" spans="3:11" x14ac:dyDescent="0.25">
      <c r="C348">
        <v>2</v>
      </c>
      <c r="D348">
        <v>6</v>
      </c>
      <c r="E348">
        <v>9.4905999999999988</v>
      </c>
      <c r="F348" s="434">
        <v>1.6141251500425857</v>
      </c>
      <c r="H348" s="38">
        <v>1</v>
      </c>
      <c r="I348" s="38">
        <v>5</v>
      </c>
      <c r="J348" s="38">
        <v>0.44</v>
      </c>
      <c r="K348" s="434">
        <v>1.0700467279516348</v>
      </c>
    </row>
    <row r="349" spans="3:11" x14ac:dyDescent="0.25">
      <c r="C349">
        <v>2</v>
      </c>
      <c r="D349">
        <v>6</v>
      </c>
      <c r="E349">
        <v>16.207799999999999</v>
      </c>
      <c r="F349" s="434">
        <v>2.2302914607736812</v>
      </c>
      <c r="H349" s="38">
        <v>1</v>
      </c>
      <c r="I349" s="38">
        <v>5</v>
      </c>
      <c r="J349" s="38">
        <v>0.36</v>
      </c>
      <c r="K349" s="434">
        <v>0.56568542494923801</v>
      </c>
    </row>
    <row r="350" spans="3:11" x14ac:dyDescent="0.25">
      <c r="C350">
        <v>2</v>
      </c>
      <c r="D350">
        <v>6</v>
      </c>
      <c r="E350">
        <v>8.7541999999999991</v>
      </c>
      <c r="F350" s="434">
        <v>1.4374978260853128</v>
      </c>
      <c r="H350" s="38">
        <v>1</v>
      </c>
      <c r="I350" s="38">
        <v>5</v>
      </c>
      <c r="J350" s="38">
        <v>0.27</v>
      </c>
      <c r="K350" s="434">
        <v>0.68556546004010444</v>
      </c>
    </row>
    <row r="351" spans="3:11" x14ac:dyDescent="0.25">
      <c r="C351">
        <v>2</v>
      </c>
      <c r="D351">
        <v>6</v>
      </c>
      <c r="E351">
        <v>8.1297999999999995</v>
      </c>
      <c r="F351" s="434">
        <v>1.7060480649735517</v>
      </c>
      <c r="H351" s="38">
        <v>1</v>
      </c>
      <c r="I351" s="38">
        <v>5</v>
      </c>
      <c r="J351" s="38">
        <v>0.11</v>
      </c>
      <c r="K351" s="434">
        <v>0.93273790530888168</v>
      </c>
    </row>
    <row r="352" spans="3:11" x14ac:dyDescent="0.25">
      <c r="C352">
        <v>2</v>
      </c>
      <c r="D352">
        <v>6</v>
      </c>
      <c r="E352">
        <v>37.736999999999995</v>
      </c>
      <c r="F352" s="434">
        <v>1.5594229702040432</v>
      </c>
      <c r="H352" s="38">
        <v>1</v>
      </c>
      <c r="I352" s="38">
        <v>5</v>
      </c>
      <c r="J352" s="38">
        <v>0.59</v>
      </c>
      <c r="K352" s="434">
        <v>0.60191361506448748</v>
      </c>
    </row>
    <row r="353" spans="3:11" x14ac:dyDescent="0.25">
      <c r="C353">
        <v>2</v>
      </c>
      <c r="D353">
        <v>6</v>
      </c>
      <c r="E353">
        <v>3.9424000000000001</v>
      </c>
      <c r="F353" s="434">
        <v>1.8535371590556258</v>
      </c>
      <c r="H353" s="38">
        <v>1</v>
      </c>
      <c r="I353" s="38">
        <v>5</v>
      </c>
      <c r="J353" s="38">
        <v>0.47</v>
      </c>
      <c r="K353" s="434">
        <v>0.84113019206303608</v>
      </c>
    </row>
    <row r="354" spans="3:11" x14ac:dyDescent="0.25">
      <c r="C354">
        <v>2</v>
      </c>
      <c r="D354">
        <v>6</v>
      </c>
      <c r="E354">
        <v>7.9282000000000004</v>
      </c>
      <c r="F354" s="434">
        <v>1.339701459281134</v>
      </c>
      <c r="H354" s="38">
        <v>1</v>
      </c>
      <c r="I354" s="38">
        <v>5</v>
      </c>
      <c r="J354" s="38">
        <v>0.38</v>
      </c>
      <c r="K354" s="434">
        <v>0.85146931829632011</v>
      </c>
    </row>
    <row r="355" spans="3:11" x14ac:dyDescent="0.25">
      <c r="C355">
        <v>2</v>
      </c>
      <c r="D355">
        <v>6</v>
      </c>
      <c r="E355">
        <v>19.749799999999997</v>
      </c>
      <c r="F355" s="434">
        <v>1.070794097854485</v>
      </c>
      <c r="H355" s="38">
        <v>1</v>
      </c>
      <c r="I355" s="38">
        <v>5</v>
      </c>
      <c r="J355" s="38">
        <v>1.04</v>
      </c>
      <c r="K355" s="434">
        <v>0.9063663718386733</v>
      </c>
    </row>
    <row r="356" spans="3:11" x14ac:dyDescent="0.25">
      <c r="C356">
        <v>2</v>
      </c>
      <c r="D356">
        <v>6</v>
      </c>
      <c r="E356">
        <v>1.274</v>
      </c>
      <c r="F356" s="434">
        <v>2.9318935860634507</v>
      </c>
      <c r="H356" s="38">
        <v>1</v>
      </c>
      <c r="I356" s="38">
        <v>5</v>
      </c>
      <c r="J356" s="38">
        <v>0.23</v>
      </c>
      <c r="K356" s="434">
        <v>1.3</v>
      </c>
    </row>
    <row r="357" spans="3:11" x14ac:dyDescent="0.25">
      <c r="C357">
        <v>2</v>
      </c>
      <c r="D357">
        <v>6</v>
      </c>
      <c r="E357">
        <v>3.2312000000000003</v>
      </c>
      <c r="F357" s="434">
        <v>1.108061370141564</v>
      </c>
      <c r="H357" s="38">
        <v>1</v>
      </c>
      <c r="I357" s="38">
        <v>5</v>
      </c>
      <c r="J357" s="38">
        <v>0.45</v>
      </c>
      <c r="K357" s="434">
        <v>1.7663521732655694</v>
      </c>
    </row>
    <row r="358" spans="3:11" x14ac:dyDescent="0.25">
      <c r="C358">
        <v>2</v>
      </c>
      <c r="D358">
        <v>6</v>
      </c>
      <c r="E358">
        <v>16.1434</v>
      </c>
      <c r="F358" s="434">
        <v>1.4335968749965942</v>
      </c>
      <c r="H358" s="38">
        <v>1</v>
      </c>
      <c r="I358" s="38">
        <v>5</v>
      </c>
      <c r="J358" s="38">
        <v>0.09</v>
      </c>
      <c r="K358" s="434">
        <v>0.95131487952202243</v>
      </c>
    </row>
    <row r="359" spans="3:11" x14ac:dyDescent="0.25">
      <c r="C359">
        <v>2</v>
      </c>
      <c r="D359">
        <v>6</v>
      </c>
      <c r="E359">
        <v>5.2065999999999999</v>
      </c>
      <c r="F359" s="434">
        <v>1.6106520418762085</v>
      </c>
      <c r="H359" s="38">
        <v>1</v>
      </c>
      <c r="I359" s="38">
        <v>5</v>
      </c>
      <c r="J359" s="38">
        <v>0.31</v>
      </c>
      <c r="K359" s="434">
        <v>1.1679041056525146</v>
      </c>
    </row>
    <row r="360" spans="3:11" x14ac:dyDescent="0.25">
      <c r="C360">
        <v>2</v>
      </c>
      <c r="D360">
        <v>6</v>
      </c>
      <c r="E360">
        <v>6.0018000000000002</v>
      </c>
      <c r="F360" s="434">
        <v>1.2732635233917604</v>
      </c>
      <c r="H360" s="38">
        <v>1</v>
      </c>
      <c r="I360" s="38">
        <v>5</v>
      </c>
      <c r="J360" s="38">
        <v>0.28000000000000003</v>
      </c>
      <c r="K360" s="434">
        <v>0.9137833441248534</v>
      </c>
    </row>
    <row r="361" spans="3:11" x14ac:dyDescent="0.25">
      <c r="C361">
        <v>2</v>
      </c>
      <c r="D361">
        <v>6</v>
      </c>
      <c r="E361">
        <v>15.126299999999995</v>
      </c>
      <c r="F361" s="434">
        <v>1.2170456030897117</v>
      </c>
      <c r="H361" s="38">
        <v>1</v>
      </c>
      <c r="I361" s="38">
        <v>5</v>
      </c>
      <c r="J361" s="38">
        <v>0.52</v>
      </c>
      <c r="K361" s="434">
        <v>1.7088007490635062</v>
      </c>
    </row>
    <row r="362" spans="3:11" x14ac:dyDescent="0.25">
      <c r="C362">
        <v>2</v>
      </c>
      <c r="D362">
        <v>6</v>
      </c>
      <c r="E362">
        <v>2.8560000000000003</v>
      </c>
      <c r="F362" s="434">
        <v>0.88938180777436637</v>
      </c>
      <c r="H362" s="38">
        <v>1</v>
      </c>
      <c r="I362" s="38">
        <v>5</v>
      </c>
      <c r="J362" s="38">
        <v>0.3</v>
      </c>
      <c r="K362" s="434">
        <v>0.59581876439064929</v>
      </c>
    </row>
    <row r="363" spans="3:11" x14ac:dyDescent="0.25">
      <c r="C363">
        <v>2</v>
      </c>
      <c r="D363">
        <v>6</v>
      </c>
      <c r="E363">
        <v>9.8266000000000009</v>
      </c>
      <c r="F363" s="434">
        <v>1.5359036428109676</v>
      </c>
      <c r="H363" s="38">
        <v>1</v>
      </c>
      <c r="I363" s="38">
        <v>5</v>
      </c>
      <c r="J363" s="38">
        <v>0.16</v>
      </c>
      <c r="K363" s="434">
        <v>0.71763500472036623</v>
      </c>
    </row>
    <row r="364" spans="3:11" x14ac:dyDescent="0.25">
      <c r="C364">
        <v>2</v>
      </c>
      <c r="D364">
        <v>6</v>
      </c>
      <c r="E364">
        <v>7.6873999999999985</v>
      </c>
      <c r="F364" s="434">
        <v>1.3527010016999323</v>
      </c>
      <c r="H364" s="38">
        <v>1</v>
      </c>
      <c r="I364" s="38">
        <v>5</v>
      </c>
      <c r="J364" s="38">
        <v>0.23</v>
      </c>
      <c r="K364" s="434">
        <v>0.99247166206396042</v>
      </c>
    </row>
    <row r="365" spans="3:11" x14ac:dyDescent="0.25">
      <c r="C365">
        <v>2</v>
      </c>
      <c r="D365">
        <v>6</v>
      </c>
      <c r="E365">
        <v>5.889800000000001</v>
      </c>
      <c r="F365" s="434">
        <v>1.8414125013152269</v>
      </c>
      <c r="H365" s="38">
        <v>1</v>
      </c>
      <c r="I365" s="38">
        <v>5</v>
      </c>
      <c r="J365" s="38">
        <v>0.61</v>
      </c>
      <c r="K365" s="434">
        <v>0.67268120235368556</v>
      </c>
    </row>
    <row r="366" spans="3:11" x14ac:dyDescent="0.25">
      <c r="C366">
        <v>2</v>
      </c>
      <c r="D366">
        <v>6</v>
      </c>
      <c r="E366">
        <v>37.007599999999996</v>
      </c>
      <c r="F366" s="434">
        <v>1.8068757566584372</v>
      </c>
      <c r="H366" s="38">
        <v>1</v>
      </c>
      <c r="I366" s="38">
        <v>5</v>
      </c>
      <c r="J366" s="38">
        <v>0.45</v>
      </c>
      <c r="K366" s="434">
        <v>0.6403124237432849</v>
      </c>
    </row>
    <row r="367" spans="3:11" x14ac:dyDescent="0.25">
      <c r="C367">
        <v>2</v>
      </c>
      <c r="D367">
        <v>6</v>
      </c>
      <c r="E367">
        <v>10.8094</v>
      </c>
      <c r="F367" s="434">
        <v>1.5120185184051154</v>
      </c>
      <c r="H367" s="38">
        <v>1</v>
      </c>
      <c r="I367" s="38">
        <v>5</v>
      </c>
      <c r="J367" s="38">
        <v>0.39</v>
      </c>
      <c r="K367" s="434">
        <v>0.8660254037844386</v>
      </c>
    </row>
    <row r="368" spans="3:11" x14ac:dyDescent="0.25">
      <c r="C368">
        <v>2</v>
      </c>
      <c r="D368">
        <v>6</v>
      </c>
      <c r="E368">
        <v>6.2901999999999996</v>
      </c>
      <c r="F368" s="434">
        <v>1.8303551567933476</v>
      </c>
      <c r="H368" s="38">
        <v>1</v>
      </c>
      <c r="I368" s="38">
        <v>5</v>
      </c>
      <c r="J368" s="38">
        <v>0.26</v>
      </c>
      <c r="K368" s="434">
        <v>0.79686887252546135</v>
      </c>
    </row>
    <row r="369" spans="3:11" x14ac:dyDescent="0.25">
      <c r="C369">
        <v>2</v>
      </c>
      <c r="D369">
        <v>6</v>
      </c>
      <c r="E369">
        <v>1.4126000000000003</v>
      </c>
      <c r="F369" s="434">
        <v>2.1438749963558976</v>
      </c>
      <c r="H369" s="38">
        <v>1</v>
      </c>
      <c r="I369" s="38">
        <v>5</v>
      </c>
      <c r="J369" s="38">
        <v>0.27</v>
      </c>
      <c r="K369" s="434">
        <v>0.62548381274018594</v>
      </c>
    </row>
    <row r="370" spans="3:11" x14ac:dyDescent="0.25">
      <c r="C370">
        <v>2</v>
      </c>
      <c r="D370">
        <v>6</v>
      </c>
      <c r="E370">
        <v>19.364799999999995</v>
      </c>
      <c r="F370" s="434">
        <v>1.374772708486752</v>
      </c>
      <c r="H370" s="38">
        <v>1</v>
      </c>
      <c r="I370" s="38">
        <v>5</v>
      </c>
      <c r="J370" s="38">
        <v>0.42</v>
      </c>
      <c r="K370" s="434">
        <v>0.55547277160991437</v>
      </c>
    </row>
    <row r="371" spans="3:11" x14ac:dyDescent="0.25">
      <c r="C371">
        <v>2</v>
      </c>
      <c r="D371">
        <v>6</v>
      </c>
      <c r="E371">
        <v>12.320000000000002</v>
      </c>
      <c r="F371" s="434">
        <v>1.6300920219423198</v>
      </c>
      <c r="H371" s="38">
        <v>1</v>
      </c>
      <c r="I371" s="38">
        <v>5</v>
      </c>
      <c r="J371" s="38">
        <v>0.18</v>
      </c>
      <c r="K371" s="434">
        <v>0.1</v>
      </c>
    </row>
    <row r="372" spans="3:11" x14ac:dyDescent="0.25">
      <c r="C372">
        <v>2</v>
      </c>
      <c r="D372">
        <v>6</v>
      </c>
      <c r="E372">
        <v>6.3042000000000007</v>
      </c>
      <c r="F372" s="434">
        <v>1.3106486943494813</v>
      </c>
      <c r="H372" s="38">
        <v>1</v>
      </c>
      <c r="I372" s="38">
        <v>5</v>
      </c>
      <c r="J372" s="38">
        <v>0.32</v>
      </c>
      <c r="K372" s="434">
        <v>1.1916375287812986</v>
      </c>
    </row>
    <row r="373" spans="3:11" x14ac:dyDescent="0.25">
      <c r="C373">
        <v>2</v>
      </c>
      <c r="D373">
        <v>6</v>
      </c>
      <c r="E373">
        <v>4.7501999999999995</v>
      </c>
      <c r="F373" s="434">
        <v>1.2170456030897117</v>
      </c>
      <c r="H373" s="38">
        <v>1</v>
      </c>
      <c r="I373" s="38">
        <v>5</v>
      </c>
      <c r="J373" s="38">
        <v>0.28000000000000003</v>
      </c>
      <c r="K373" s="434">
        <v>0.92951600308978</v>
      </c>
    </row>
    <row r="374" spans="3:11" x14ac:dyDescent="0.25">
      <c r="C374">
        <v>2</v>
      </c>
      <c r="D374">
        <v>6</v>
      </c>
      <c r="E374">
        <v>4.6353999999999997</v>
      </c>
      <c r="F374" s="434">
        <v>2.1720957621615122</v>
      </c>
      <c r="H374" s="38">
        <v>1</v>
      </c>
      <c r="I374" s="38">
        <v>5</v>
      </c>
      <c r="J374" s="38">
        <v>7.0000000000000007E-2</v>
      </c>
      <c r="K374" s="434">
        <v>1.1832159566199232</v>
      </c>
    </row>
    <row r="375" spans="3:11" x14ac:dyDescent="0.25">
      <c r="C375">
        <v>2</v>
      </c>
      <c r="D375">
        <v>6</v>
      </c>
      <c r="E375">
        <v>6.5688000000000004</v>
      </c>
      <c r="F375" s="434">
        <v>3.0963203968581805</v>
      </c>
      <c r="H375" s="38">
        <v>1</v>
      </c>
      <c r="I375" s="38">
        <v>5</v>
      </c>
      <c r="J375" s="38">
        <v>0.19</v>
      </c>
      <c r="K375" s="434">
        <v>1.3546217184144067</v>
      </c>
    </row>
    <row r="376" spans="3:11" x14ac:dyDescent="0.25">
      <c r="C376">
        <v>2</v>
      </c>
      <c r="D376">
        <v>6</v>
      </c>
      <c r="E376">
        <v>17.403400000000001</v>
      </c>
      <c r="F376" s="434">
        <v>3.2918080138428487</v>
      </c>
      <c r="H376" s="38">
        <v>1</v>
      </c>
      <c r="I376" s="38">
        <v>5</v>
      </c>
      <c r="J376" s="38">
        <v>0.33</v>
      </c>
      <c r="K376" s="434">
        <v>1.3228756555322954</v>
      </c>
    </row>
    <row r="377" spans="3:11" x14ac:dyDescent="0.25">
      <c r="C377">
        <v>2</v>
      </c>
      <c r="D377">
        <v>6</v>
      </c>
      <c r="E377">
        <v>1.7360000000000002</v>
      </c>
      <c r="F377" s="434">
        <v>1.2988456413292535</v>
      </c>
      <c r="H377" s="38">
        <v>1</v>
      </c>
      <c r="I377" s="38">
        <v>5</v>
      </c>
      <c r="J377" s="38">
        <v>0.46</v>
      </c>
      <c r="K377" s="434">
        <v>1.4195069566578391</v>
      </c>
    </row>
    <row r="378" spans="3:11" x14ac:dyDescent="0.25">
      <c r="C378">
        <v>2</v>
      </c>
      <c r="D378">
        <v>6</v>
      </c>
      <c r="E378">
        <v>7.4143999999999997</v>
      </c>
      <c r="F378" s="434">
        <v>1.3964956140282003</v>
      </c>
      <c r="H378" s="38">
        <v>1</v>
      </c>
      <c r="I378" s="38">
        <v>5</v>
      </c>
      <c r="J378" s="38">
        <v>0.33</v>
      </c>
      <c r="K378" s="434">
        <v>0.99247166206396042</v>
      </c>
    </row>
    <row r="379" spans="3:11" x14ac:dyDescent="0.25">
      <c r="C379">
        <v>2</v>
      </c>
      <c r="D379">
        <v>6</v>
      </c>
      <c r="E379">
        <v>7.4032000000000009</v>
      </c>
      <c r="F379" s="434">
        <v>1.466424222385869</v>
      </c>
      <c r="H379" s="38">
        <v>1</v>
      </c>
      <c r="I379" s="38">
        <v>5</v>
      </c>
      <c r="J379" s="38">
        <v>0.24</v>
      </c>
      <c r="K379" s="434">
        <v>1.0653637876331259</v>
      </c>
    </row>
    <row r="380" spans="3:11" x14ac:dyDescent="0.25">
      <c r="C380">
        <v>2</v>
      </c>
      <c r="D380">
        <v>6</v>
      </c>
      <c r="E380">
        <v>11.1104</v>
      </c>
      <c r="F380" s="434">
        <v>1.3934848402476434</v>
      </c>
      <c r="H380" s="38">
        <v>1</v>
      </c>
      <c r="I380" s="38">
        <v>5</v>
      </c>
      <c r="J380" s="38">
        <v>0.39</v>
      </c>
      <c r="K380" s="434">
        <v>1.3453624047073711</v>
      </c>
    </row>
    <row r="381" spans="3:11" x14ac:dyDescent="0.25">
      <c r="C381">
        <v>2</v>
      </c>
      <c r="D381">
        <v>6</v>
      </c>
      <c r="E381">
        <v>8.1605999999999987</v>
      </c>
      <c r="F381" s="434">
        <v>1.3181046999385142</v>
      </c>
      <c r="H381" s="38">
        <v>1</v>
      </c>
      <c r="I381" s="38">
        <v>5</v>
      </c>
      <c r="J381" s="38">
        <v>0.06</v>
      </c>
      <c r="K381" s="434">
        <v>1.6583123951776999</v>
      </c>
    </row>
    <row r="382" spans="3:11" x14ac:dyDescent="0.25">
      <c r="C382">
        <v>2</v>
      </c>
      <c r="D382">
        <v>6</v>
      </c>
      <c r="E382">
        <v>8.5988000000000007</v>
      </c>
      <c r="F382" s="434">
        <v>1.7585789717837526</v>
      </c>
      <c r="H382" s="38">
        <v>1</v>
      </c>
      <c r="I382" s="38">
        <v>5</v>
      </c>
      <c r="J382" s="38">
        <v>0.68</v>
      </c>
      <c r="K382" s="434">
        <v>0.71203932475671594</v>
      </c>
    </row>
    <row r="383" spans="3:11" x14ac:dyDescent="0.25">
      <c r="C383">
        <v>2</v>
      </c>
      <c r="D383">
        <v>6</v>
      </c>
      <c r="E383">
        <v>14.571199999999999</v>
      </c>
      <c r="F383" s="434">
        <v>1.3449163542763543</v>
      </c>
      <c r="H383" s="38">
        <v>1</v>
      </c>
      <c r="I383" s="38">
        <v>5</v>
      </c>
      <c r="J383" s="38">
        <v>0.46</v>
      </c>
      <c r="K383" s="434">
        <v>0.70356236397351446</v>
      </c>
    </row>
    <row r="384" spans="3:11" x14ac:dyDescent="0.25">
      <c r="C384">
        <v>2</v>
      </c>
      <c r="D384">
        <v>6</v>
      </c>
      <c r="E384">
        <v>6.4581999999999997</v>
      </c>
      <c r="F384" s="434">
        <v>1.6167250848551833</v>
      </c>
      <c r="H384" s="38">
        <v>1</v>
      </c>
      <c r="I384" s="38">
        <v>5</v>
      </c>
      <c r="J384" s="38">
        <v>0.18</v>
      </c>
      <c r="K384" s="434">
        <v>0.56124860801609122</v>
      </c>
    </row>
    <row r="385" spans="3:11" x14ac:dyDescent="0.25">
      <c r="C385">
        <v>2</v>
      </c>
      <c r="D385">
        <v>6</v>
      </c>
      <c r="E385">
        <v>3.5853999999999999</v>
      </c>
      <c r="F385" s="434">
        <v>1.8345571672749805</v>
      </c>
      <c r="H385" s="38">
        <v>1</v>
      </c>
      <c r="I385" s="38">
        <v>5</v>
      </c>
      <c r="J385" s="38">
        <v>0.35</v>
      </c>
      <c r="K385" s="434">
        <v>0.82158383625774922</v>
      </c>
    </row>
    <row r="386" spans="3:11" x14ac:dyDescent="0.25">
      <c r="C386">
        <v>2</v>
      </c>
      <c r="D386">
        <v>6</v>
      </c>
      <c r="E386">
        <v>23.237199999999998</v>
      </c>
      <c r="F386" s="434">
        <v>1.8779243861242125</v>
      </c>
      <c r="H386" s="38">
        <v>1</v>
      </c>
      <c r="I386" s="38">
        <v>5</v>
      </c>
      <c r="J386" s="38">
        <v>0.43</v>
      </c>
      <c r="K386" s="434">
        <v>0.63245553203367588</v>
      </c>
    </row>
    <row r="387" spans="3:11" x14ac:dyDescent="0.25">
      <c r="C387">
        <v>2</v>
      </c>
      <c r="D387">
        <v>6</v>
      </c>
      <c r="E387">
        <v>3.6876000000000002</v>
      </c>
      <c r="F387" s="434">
        <v>1.4759403781996074</v>
      </c>
      <c r="H387" s="38">
        <v>1</v>
      </c>
      <c r="I387" s="38">
        <v>5</v>
      </c>
      <c r="J387" s="38">
        <v>0.26</v>
      </c>
      <c r="K387" s="434">
        <v>0.60415229867972864</v>
      </c>
    </row>
    <row r="388" spans="3:11" x14ac:dyDescent="0.25">
      <c r="C388">
        <v>2</v>
      </c>
      <c r="D388">
        <v>6</v>
      </c>
      <c r="E388">
        <v>5.0918000000000001</v>
      </c>
      <c r="F388" s="434">
        <v>1.720348801842231</v>
      </c>
      <c r="H388" s="38">
        <v>1</v>
      </c>
      <c r="I388" s="38">
        <v>5</v>
      </c>
      <c r="J388" s="38">
        <v>0.45</v>
      </c>
      <c r="K388" s="434">
        <v>0.55677643628300222</v>
      </c>
    </row>
    <row r="389" spans="3:11" x14ac:dyDescent="0.25">
      <c r="C389">
        <v>2</v>
      </c>
      <c r="D389">
        <v>6</v>
      </c>
      <c r="E389">
        <v>3.4005999999999998</v>
      </c>
      <c r="F389" s="434">
        <v>1.5812653161313568</v>
      </c>
      <c r="H389" s="38">
        <v>1</v>
      </c>
      <c r="I389" s="38">
        <v>5</v>
      </c>
      <c r="J389" s="38">
        <v>0.39</v>
      </c>
      <c r="K389" s="434">
        <v>0.5830951894845301</v>
      </c>
    </row>
    <row r="390" spans="3:11" x14ac:dyDescent="0.25">
      <c r="C390">
        <v>2</v>
      </c>
      <c r="D390">
        <v>6</v>
      </c>
      <c r="E390">
        <v>2.1895999999999995</v>
      </c>
      <c r="F390" s="434">
        <v>1.3339415279539055</v>
      </c>
      <c r="H390" s="38">
        <v>1</v>
      </c>
      <c r="I390" s="38">
        <v>5</v>
      </c>
      <c r="J390" s="38">
        <v>0.26</v>
      </c>
      <c r="K390" s="434">
        <v>0.65574385243020006</v>
      </c>
    </row>
    <row r="391" spans="3:11" x14ac:dyDescent="0.25">
      <c r="C391">
        <v>2</v>
      </c>
      <c r="D391">
        <v>6</v>
      </c>
      <c r="E391">
        <v>3.7870000000000004</v>
      </c>
      <c r="F391" s="434">
        <v>1.6849925815860436</v>
      </c>
      <c r="H391" s="38">
        <v>1</v>
      </c>
      <c r="I391" s="38">
        <v>5</v>
      </c>
      <c r="J391" s="38">
        <v>0.51</v>
      </c>
      <c r="K391" s="434">
        <v>0.81853527718724495</v>
      </c>
    </row>
    <row r="392" spans="3:11" x14ac:dyDescent="0.25">
      <c r="C392">
        <v>2</v>
      </c>
      <c r="D392">
        <v>6</v>
      </c>
      <c r="E392">
        <v>12.5412</v>
      </c>
      <c r="F392" s="434">
        <v>1.3323663159957175</v>
      </c>
      <c r="H392" s="38">
        <v>1</v>
      </c>
      <c r="I392" s="38">
        <v>5</v>
      </c>
      <c r="J392" s="38">
        <v>0.42</v>
      </c>
      <c r="K392" s="434">
        <v>0.55677643628300222</v>
      </c>
    </row>
    <row r="393" spans="3:11" x14ac:dyDescent="0.25">
      <c r="C393">
        <v>2</v>
      </c>
      <c r="D393">
        <v>6</v>
      </c>
      <c r="E393">
        <v>3.0478000000000001</v>
      </c>
      <c r="F393" s="434">
        <v>1.5184860881812516</v>
      </c>
      <c r="H393" s="38">
        <v>1</v>
      </c>
      <c r="I393" s="38">
        <v>5</v>
      </c>
      <c r="J393" s="38">
        <v>0.27</v>
      </c>
      <c r="K393" s="434">
        <v>0.68556546004010444</v>
      </c>
    </row>
    <row r="394" spans="3:11" x14ac:dyDescent="0.25">
      <c r="C394">
        <v>2</v>
      </c>
      <c r="D394">
        <v>6</v>
      </c>
      <c r="E394">
        <v>6.3475999999999999</v>
      </c>
      <c r="F394" s="434">
        <v>1.4139306913706911</v>
      </c>
      <c r="H394" s="38">
        <v>1</v>
      </c>
      <c r="I394" s="38">
        <v>5</v>
      </c>
      <c r="J394" s="38">
        <v>0.43</v>
      </c>
      <c r="K394" s="434">
        <v>0.31622776601683794</v>
      </c>
    </row>
    <row r="395" spans="3:11" x14ac:dyDescent="0.25">
      <c r="C395">
        <v>2</v>
      </c>
      <c r="D395">
        <v>6</v>
      </c>
      <c r="E395">
        <v>7.3822000000000001</v>
      </c>
      <c r="F395" s="434">
        <v>1.9214057353927096</v>
      </c>
      <c r="H395" s="38">
        <v>1</v>
      </c>
      <c r="I395" s="38">
        <v>5</v>
      </c>
      <c r="J395" s="38">
        <v>0.78</v>
      </c>
      <c r="K395" s="434">
        <v>0.55677643628300222</v>
      </c>
    </row>
    <row r="396" spans="3:11" x14ac:dyDescent="0.25">
      <c r="C396">
        <v>2</v>
      </c>
      <c r="D396">
        <v>6</v>
      </c>
      <c r="E396">
        <v>2.1783999999999999</v>
      </c>
      <c r="F396" s="434">
        <v>1.2336125809993994</v>
      </c>
      <c r="H396" s="38">
        <v>1</v>
      </c>
      <c r="I396" s="38">
        <v>5</v>
      </c>
      <c r="J396" s="38">
        <v>0.51</v>
      </c>
      <c r="K396" s="434">
        <v>0.2449489742783178</v>
      </c>
    </row>
    <row r="397" spans="3:11" x14ac:dyDescent="0.25">
      <c r="C397">
        <v>2</v>
      </c>
      <c r="D397">
        <v>6</v>
      </c>
      <c r="E397">
        <v>12.588799999999999</v>
      </c>
      <c r="F397" s="434">
        <v>1.5665886505397646</v>
      </c>
      <c r="H397" s="38">
        <v>1</v>
      </c>
      <c r="I397" s="38">
        <v>5</v>
      </c>
      <c r="J397" s="38">
        <v>0.38</v>
      </c>
      <c r="K397" s="434">
        <v>0.31622776601683794</v>
      </c>
    </row>
    <row r="398" spans="3:11" x14ac:dyDescent="0.25">
      <c r="C398">
        <v>2</v>
      </c>
      <c r="D398">
        <v>6</v>
      </c>
      <c r="E398">
        <v>7.6285999999999987</v>
      </c>
      <c r="F398" s="434">
        <v>0.69899928469205175</v>
      </c>
      <c r="H398" s="38">
        <v>1</v>
      </c>
      <c r="I398" s="38">
        <v>5</v>
      </c>
      <c r="J398" s="38">
        <v>0.6</v>
      </c>
      <c r="K398" s="434">
        <v>0.47958315233127197</v>
      </c>
    </row>
    <row r="399" spans="3:11" x14ac:dyDescent="0.25">
      <c r="C399">
        <v>2</v>
      </c>
      <c r="D399">
        <v>6</v>
      </c>
      <c r="E399">
        <v>11.7166</v>
      </c>
      <c r="F399" s="434">
        <v>1.2863902984708802</v>
      </c>
    </row>
    <row r="400" spans="3:11" x14ac:dyDescent="0.25">
      <c r="C400">
        <v>2</v>
      </c>
      <c r="D400">
        <v>6</v>
      </c>
      <c r="E400">
        <v>5.9681999999999995</v>
      </c>
      <c r="F400" s="434">
        <v>1.590534501354812</v>
      </c>
    </row>
    <row r="401" spans="3:6" x14ac:dyDescent="0.25">
      <c r="C401">
        <v>2</v>
      </c>
      <c r="D401">
        <v>6</v>
      </c>
      <c r="E401">
        <v>22.883000000000003</v>
      </c>
      <c r="F401" s="434">
        <v>3.0321279656373341</v>
      </c>
    </row>
    <row r="402" spans="3:6" x14ac:dyDescent="0.25">
      <c r="C402">
        <v>2</v>
      </c>
      <c r="D402">
        <v>6</v>
      </c>
      <c r="E402">
        <v>19.2332</v>
      </c>
      <c r="F402" s="434">
        <v>2.7897311698441483</v>
      </c>
    </row>
    <row r="403" spans="3:6" x14ac:dyDescent="0.25">
      <c r="C403">
        <v>2</v>
      </c>
      <c r="D403">
        <v>6</v>
      </c>
      <c r="E403">
        <v>5.5705999999999998</v>
      </c>
      <c r="F403" s="434">
        <v>1.2404031602668546</v>
      </c>
    </row>
    <row r="404" spans="3:6" x14ac:dyDescent="0.25">
      <c r="C404">
        <v>2</v>
      </c>
      <c r="D404">
        <v>6</v>
      </c>
      <c r="E404">
        <v>13.036800000000001</v>
      </c>
      <c r="F404" s="434">
        <v>1.3196969349058898</v>
      </c>
    </row>
    <row r="405" spans="3:6" x14ac:dyDescent="0.25">
      <c r="C405">
        <v>2</v>
      </c>
      <c r="D405">
        <v>6</v>
      </c>
      <c r="E405">
        <v>3.6931999999999996</v>
      </c>
      <c r="F405" s="434">
        <v>1.2896511156122805</v>
      </c>
    </row>
    <row r="406" spans="3:6" x14ac:dyDescent="0.25">
      <c r="C406">
        <v>2</v>
      </c>
      <c r="D406">
        <v>6</v>
      </c>
      <c r="E406">
        <v>6.8480999999999996</v>
      </c>
      <c r="F406" s="434">
        <v>3.1532205758557392</v>
      </c>
    </row>
    <row r="407" spans="3:6" x14ac:dyDescent="0.25">
      <c r="C407">
        <v>2</v>
      </c>
      <c r="D407">
        <v>6</v>
      </c>
      <c r="E407">
        <v>11.837</v>
      </c>
      <c r="F407" s="434">
        <v>1.1677328461595999</v>
      </c>
    </row>
    <row r="408" spans="3:6" x14ac:dyDescent="0.25">
      <c r="C408">
        <v>2</v>
      </c>
      <c r="D408">
        <v>6</v>
      </c>
      <c r="E408">
        <v>3.1122000000000005</v>
      </c>
      <c r="F408" s="434">
        <v>2.7864672974933691</v>
      </c>
    </row>
    <row r="409" spans="3:6" x14ac:dyDescent="0.25">
      <c r="C409">
        <v>2</v>
      </c>
      <c r="D409">
        <v>6</v>
      </c>
      <c r="E409">
        <v>9.3743999999999996</v>
      </c>
      <c r="F409" s="434">
        <v>1.5027308474906611</v>
      </c>
    </row>
    <row r="410" spans="3:6" x14ac:dyDescent="0.25">
      <c r="C410">
        <v>2</v>
      </c>
      <c r="D410">
        <v>6</v>
      </c>
      <c r="E410">
        <v>8.6044</v>
      </c>
      <c r="F410" s="434">
        <v>2.9120096153687407</v>
      </c>
    </row>
    <row r="411" spans="3:6" x14ac:dyDescent="0.25">
      <c r="C411">
        <v>2</v>
      </c>
      <c r="D411">
        <v>6</v>
      </c>
      <c r="E411">
        <v>6.7690000000000001</v>
      </c>
      <c r="F411" s="434">
        <v>8.5732549244729679</v>
      </c>
    </row>
    <row r="412" spans="3:6" x14ac:dyDescent="0.25">
      <c r="C412">
        <v>2</v>
      </c>
      <c r="D412">
        <v>6</v>
      </c>
      <c r="E412">
        <v>15.155000000000001</v>
      </c>
      <c r="F412" s="434">
        <v>4.8257227437970371</v>
      </c>
    </row>
    <row r="413" spans="3:6" x14ac:dyDescent="0.25">
      <c r="C413">
        <v>2</v>
      </c>
      <c r="D413">
        <v>6</v>
      </c>
      <c r="E413">
        <v>12.150600000000001</v>
      </c>
      <c r="F413" s="434">
        <v>5.9506470236437314</v>
      </c>
    </row>
    <row r="414" spans="3:6" x14ac:dyDescent="0.25">
      <c r="C414">
        <v>2</v>
      </c>
      <c r="D414">
        <v>6</v>
      </c>
      <c r="E414">
        <v>10.211600000000001</v>
      </c>
      <c r="F414" s="434">
        <v>4.6533643742995237</v>
      </c>
    </row>
    <row r="415" spans="3:6" x14ac:dyDescent="0.25">
      <c r="C415">
        <v>2</v>
      </c>
      <c r="D415">
        <v>6</v>
      </c>
      <c r="E415">
        <v>18.2378</v>
      </c>
      <c r="F415" s="434">
        <v>4.4116663518448442</v>
      </c>
    </row>
    <row r="416" spans="3:6" x14ac:dyDescent="0.25">
      <c r="C416">
        <v>2</v>
      </c>
      <c r="D416">
        <v>6</v>
      </c>
      <c r="E416">
        <v>9.8840000000000021</v>
      </c>
      <c r="F416" s="434">
        <v>5.3799907063116752</v>
      </c>
    </row>
    <row r="417" spans="3:6" x14ac:dyDescent="0.25">
      <c r="C417">
        <v>2</v>
      </c>
      <c r="D417">
        <v>6</v>
      </c>
      <c r="E417">
        <v>25.869199999999999</v>
      </c>
      <c r="F417" s="434">
        <v>7.7587756766129035</v>
      </c>
    </row>
    <row r="418" spans="3:6" x14ac:dyDescent="0.25">
      <c r="C418">
        <v>2</v>
      </c>
      <c r="D418">
        <v>6</v>
      </c>
      <c r="E418">
        <v>18.944800000000001</v>
      </c>
      <c r="F418" s="434">
        <v>4.3999090899699285</v>
      </c>
    </row>
    <row r="419" spans="3:6" x14ac:dyDescent="0.25">
      <c r="C419">
        <v>2</v>
      </c>
      <c r="D419">
        <v>6</v>
      </c>
      <c r="E419">
        <v>10.023999999999999</v>
      </c>
      <c r="F419" s="434">
        <v>5.0051573401842218</v>
      </c>
    </row>
    <row r="420" spans="3:6" x14ac:dyDescent="0.25">
      <c r="C420">
        <v>2</v>
      </c>
      <c r="D420">
        <v>6</v>
      </c>
      <c r="E420">
        <v>4.0907999999999998</v>
      </c>
      <c r="F420" s="434">
        <v>4.6060395135083247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20"/>
  <sheetViews>
    <sheetView workbookViewId="0">
      <selection activeCell="CH2" sqref="CH2"/>
    </sheetView>
  </sheetViews>
  <sheetFormatPr defaultRowHeight="15" x14ac:dyDescent="0.25"/>
  <cols>
    <col min="1" max="1" width="4" customWidth="1"/>
    <col min="2" max="2" width="14" customWidth="1"/>
    <col min="3" max="3" width="10.28515625" customWidth="1"/>
    <col min="4" max="5" width="4.85546875" customWidth="1"/>
    <col min="6" max="31" width="3.42578125" customWidth="1"/>
    <col min="32" max="50" width="3.5703125" customWidth="1"/>
    <col min="51" max="90" width="4.85546875" customWidth="1"/>
    <col min="91" max="91" width="5.42578125" customWidth="1"/>
  </cols>
  <sheetData>
    <row r="1" spans="1:110" x14ac:dyDescent="0.25">
      <c r="F1" t="s">
        <v>738</v>
      </c>
      <c r="AZ1" t="s">
        <v>740</v>
      </c>
      <c r="BO1" t="s">
        <v>764</v>
      </c>
    </row>
    <row r="2" spans="1:110" ht="144" customHeight="1" x14ac:dyDescent="0.25">
      <c r="B2" s="359" t="s">
        <v>660</v>
      </c>
      <c r="C2" s="1" t="s">
        <v>0</v>
      </c>
      <c r="D2" s="3" t="s">
        <v>3</v>
      </c>
      <c r="F2" s="12" t="s">
        <v>14</v>
      </c>
      <c r="G2" s="13" t="s">
        <v>15</v>
      </c>
      <c r="H2" s="13" t="s">
        <v>16</v>
      </c>
      <c r="I2" s="13" t="s">
        <v>17</v>
      </c>
      <c r="J2" s="13" t="s">
        <v>18</v>
      </c>
      <c r="K2" s="13" t="s">
        <v>19</v>
      </c>
      <c r="L2" s="13" t="s">
        <v>20</v>
      </c>
      <c r="M2" s="14" t="s">
        <v>21</v>
      </c>
      <c r="N2" s="14" t="s">
        <v>22</v>
      </c>
      <c r="O2" s="15" t="s">
        <v>23</v>
      </c>
      <c r="P2" s="16" t="s">
        <v>24</v>
      </c>
      <c r="Q2" s="17" t="s">
        <v>25</v>
      </c>
      <c r="R2" s="18" t="s">
        <v>26</v>
      </c>
      <c r="S2" s="19" t="s">
        <v>27</v>
      </c>
      <c r="T2" s="20" t="s">
        <v>28</v>
      </c>
      <c r="U2" s="21" t="s">
        <v>29</v>
      </c>
      <c r="V2" s="21" t="s">
        <v>30</v>
      </c>
      <c r="W2" s="21" t="s">
        <v>31</v>
      </c>
      <c r="X2" s="22" t="s">
        <v>32</v>
      </c>
      <c r="Y2" s="22" t="s">
        <v>33</v>
      </c>
      <c r="Z2" s="22" t="s">
        <v>34</v>
      </c>
      <c r="AA2" s="23" t="s">
        <v>35</v>
      </c>
      <c r="AB2" s="23" t="s">
        <v>36</v>
      </c>
      <c r="AC2" s="24" t="s">
        <v>37</v>
      </c>
      <c r="AD2" s="25" t="s">
        <v>38</v>
      </c>
      <c r="AE2" s="26" t="s">
        <v>39</v>
      </c>
      <c r="AF2" s="26" t="s">
        <v>40</v>
      </c>
      <c r="AG2" s="25" t="s">
        <v>41</v>
      </c>
      <c r="AH2" s="27" t="s">
        <v>42</v>
      </c>
      <c r="AI2" s="27" t="s">
        <v>43</v>
      </c>
      <c r="AJ2" s="28" t="s">
        <v>44</v>
      </c>
      <c r="AK2" s="28" t="s">
        <v>45</v>
      </c>
      <c r="AL2" s="28" t="s">
        <v>46</v>
      </c>
      <c r="AM2" s="28" t="s">
        <v>47</v>
      </c>
      <c r="AN2" s="29" t="s">
        <v>48</v>
      </c>
      <c r="AO2" s="29" t="s">
        <v>49</v>
      </c>
      <c r="AP2" s="29" t="s">
        <v>50</v>
      </c>
      <c r="AQ2" s="30" t="s">
        <v>51</v>
      </c>
      <c r="AR2" s="30" t="s">
        <v>52</v>
      </c>
      <c r="AS2" s="30" t="s">
        <v>53</v>
      </c>
      <c r="AT2" s="30" t="s">
        <v>54</v>
      </c>
      <c r="AU2" s="30" t="s">
        <v>55</v>
      </c>
      <c r="AV2" s="30" t="s">
        <v>56</v>
      </c>
      <c r="AW2" s="5" t="s">
        <v>57</v>
      </c>
      <c r="AX2" s="5"/>
      <c r="AY2" s="226" t="s">
        <v>516</v>
      </c>
      <c r="AZ2" s="227" t="s">
        <v>517</v>
      </c>
      <c r="BA2" s="228" t="s">
        <v>518</v>
      </c>
      <c r="BB2" s="19" t="s">
        <v>519</v>
      </c>
      <c r="BC2" s="229" t="s">
        <v>520</v>
      </c>
      <c r="BD2" s="230" t="s">
        <v>521</v>
      </c>
      <c r="BE2" s="21" t="s">
        <v>522</v>
      </c>
      <c r="BF2" s="231" t="s">
        <v>523</v>
      </c>
      <c r="BG2" s="24" t="s">
        <v>524</v>
      </c>
      <c r="BH2" s="230" t="s">
        <v>525</v>
      </c>
      <c r="BI2" s="232" t="s">
        <v>526</v>
      </c>
      <c r="BJ2" s="233" t="s">
        <v>527</v>
      </c>
      <c r="BK2" s="234" t="s">
        <v>528</v>
      </c>
      <c r="BL2" s="30" t="s">
        <v>529</v>
      </c>
      <c r="BM2" s="235" t="s">
        <v>530</v>
      </c>
      <c r="BN2" s="236" t="s">
        <v>531</v>
      </c>
      <c r="BO2" s="227" t="s">
        <v>517</v>
      </c>
      <c r="BP2" s="14" t="s">
        <v>518</v>
      </c>
      <c r="BQ2" s="16" t="s">
        <v>519</v>
      </c>
      <c r="BR2" s="237" t="s">
        <v>520</v>
      </c>
      <c r="BS2" s="238" t="s">
        <v>521</v>
      </c>
      <c r="BT2" s="21" t="s">
        <v>522</v>
      </c>
      <c r="BU2" s="231" t="s">
        <v>523</v>
      </c>
      <c r="BV2" s="24" t="s">
        <v>524</v>
      </c>
      <c r="BW2" s="230" t="s">
        <v>525</v>
      </c>
      <c r="BX2" s="232" t="s">
        <v>526</v>
      </c>
      <c r="BY2" s="233" t="s">
        <v>527</v>
      </c>
      <c r="BZ2" s="29" t="s">
        <v>528</v>
      </c>
      <c r="CA2" s="30" t="s">
        <v>529</v>
      </c>
      <c r="CB2" s="235" t="s">
        <v>530</v>
      </c>
      <c r="CC2" s="239" t="s">
        <v>532</v>
      </c>
      <c r="CD2" s="235" t="s">
        <v>533</v>
      </c>
      <c r="CE2" s="235" t="s">
        <v>534</v>
      </c>
      <c r="CF2" s="235" t="s">
        <v>535</v>
      </c>
      <c r="CG2" s="235" t="s">
        <v>536</v>
      </c>
      <c r="CH2" s="240" t="s">
        <v>537</v>
      </c>
      <c r="CI2" s="240" t="s">
        <v>538</v>
      </c>
      <c r="CJ2" s="241" t="s">
        <v>539</v>
      </c>
      <c r="CK2" s="242"/>
      <c r="CL2" s="243" t="s">
        <v>540</v>
      </c>
      <c r="CM2" s="361"/>
      <c r="CN2" s="244"/>
      <c r="CO2" s="245" t="s">
        <v>541</v>
      </c>
      <c r="CP2" s="246" t="s">
        <v>542</v>
      </c>
      <c r="CQ2" s="247" t="s">
        <v>543</v>
      </c>
      <c r="CR2" s="247" t="s">
        <v>544</v>
      </c>
      <c r="CS2" s="248"/>
      <c r="CT2" s="249"/>
      <c r="CU2" s="250"/>
      <c r="CV2" s="251"/>
      <c r="CW2" s="230"/>
      <c r="CX2" s="21"/>
      <c r="CY2" s="231"/>
      <c r="CZ2" s="24"/>
      <c r="DA2" s="230"/>
      <c r="DB2" s="232"/>
      <c r="DC2" s="233"/>
      <c r="DD2" s="234"/>
      <c r="DE2" s="30"/>
      <c r="DF2" s="252"/>
    </row>
    <row r="3" spans="1:110" x14ac:dyDescent="0.25">
      <c r="A3" s="414" t="s">
        <v>517</v>
      </c>
      <c r="B3" t="s">
        <v>661</v>
      </c>
      <c r="C3" s="34" t="s">
        <v>90</v>
      </c>
      <c r="D3" s="36" t="s">
        <v>89</v>
      </c>
      <c r="F3" s="42"/>
      <c r="G3" s="43"/>
      <c r="H3" s="43">
        <v>3</v>
      </c>
      <c r="I3" s="43"/>
      <c r="J3" s="43"/>
      <c r="K3" s="43"/>
      <c r="L3" s="43"/>
      <c r="M3" s="44"/>
      <c r="N3" s="44">
        <v>1</v>
      </c>
      <c r="O3" s="45"/>
      <c r="P3" s="46"/>
      <c r="Q3" s="47"/>
      <c r="R3" s="48"/>
      <c r="S3" s="49"/>
      <c r="T3" s="50"/>
      <c r="U3" s="51"/>
      <c r="V3" s="51"/>
      <c r="W3" s="51"/>
      <c r="X3" s="52"/>
      <c r="Y3" s="52"/>
      <c r="Z3" s="52"/>
      <c r="AA3" s="53"/>
      <c r="AB3" s="54"/>
      <c r="AC3" s="54"/>
      <c r="AD3" s="55">
        <v>1</v>
      </c>
      <c r="AE3" s="55"/>
      <c r="AF3" s="55"/>
      <c r="AG3" s="55">
        <v>3</v>
      </c>
      <c r="AH3" s="56"/>
      <c r="AI3" s="56"/>
      <c r="AJ3" s="57"/>
      <c r="AK3" s="57"/>
      <c r="AL3" s="57"/>
      <c r="AM3" s="57"/>
      <c r="AN3" s="58"/>
      <c r="AO3" s="58"/>
      <c r="AP3" s="58"/>
      <c r="AQ3" s="59"/>
      <c r="AR3" s="59"/>
      <c r="AS3" s="59"/>
      <c r="AT3" s="59"/>
      <c r="AU3" s="59">
        <v>1</v>
      </c>
      <c r="AV3" s="59"/>
      <c r="AZ3">
        <f t="shared" ref="AZ3:AZ13" si="0">SUM(F3:L3)</f>
        <v>3</v>
      </c>
      <c r="BA3">
        <f t="shared" ref="BA3:BA66" si="1">SUM(M3:O3)</f>
        <v>1</v>
      </c>
      <c r="BB3">
        <f t="shared" ref="BB3:BB66" si="2">SUM(P3:Q3)</f>
        <v>0</v>
      </c>
      <c r="BC3">
        <f t="shared" ref="BC3:BC66" si="3">SUM(R3:S3)</f>
        <v>0</v>
      </c>
      <c r="BD3">
        <f t="shared" ref="BD3:BD66" si="4">SUM(T3)</f>
        <v>0</v>
      </c>
      <c r="BE3">
        <f t="shared" ref="BE3:BE66" si="5">SUM(U3:W3)</f>
        <v>0</v>
      </c>
      <c r="BF3">
        <f t="shared" ref="BF3:BF66" si="6">SUM(X3:Z3)</f>
        <v>0</v>
      </c>
      <c r="BG3">
        <f t="shared" ref="BG3:BG66" si="7">SUM(AA3:AC3)</f>
        <v>0</v>
      </c>
      <c r="BH3">
        <f t="shared" ref="BH3:BH66" si="8">SUM(AD3:AG3)</f>
        <v>4</v>
      </c>
      <c r="BI3">
        <f t="shared" ref="BI3:BI66" si="9">SUM(AJ3:AM3)</f>
        <v>0</v>
      </c>
      <c r="BJ3">
        <f t="shared" ref="BJ3:BJ66" si="10">SUM(AJ3:AM3)</f>
        <v>0</v>
      </c>
      <c r="BK3">
        <f t="shared" ref="BK3:BK66" si="11">SUM(AN3:AP3)</f>
        <v>0</v>
      </c>
      <c r="BL3">
        <f t="shared" ref="BL3:BL66" si="12">SUM(AQ3:AV3)</f>
        <v>1</v>
      </c>
      <c r="BM3">
        <f t="shared" ref="BM3:BM66" si="13">SUM(AW3)</f>
        <v>0</v>
      </c>
      <c r="BO3" s="185">
        <f t="shared" ref="BO3:BO66" si="14">AZ3*0.017</f>
        <v>5.1000000000000004E-2</v>
      </c>
      <c r="BP3" s="186">
        <f t="shared" ref="BP3:BP66" si="15">BA3*0.221</f>
        <v>0.221</v>
      </c>
      <c r="BQ3" s="187">
        <f t="shared" ref="BQ3:BQ66" si="16">BB3*0.001</f>
        <v>0</v>
      </c>
      <c r="BR3" s="188">
        <f t="shared" ref="BR3:BR66" si="17">BC3*0.02</f>
        <v>0</v>
      </c>
      <c r="BS3" s="189">
        <f t="shared" ref="BS3:BS66" si="18">BD3*0.495</f>
        <v>0</v>
      </c>
      <c r="BT3" s="190">
        <f t="shared" ref="BT3:BT66" si="19">BE3*0.045</f>
        <v>0</v>
      </c>
      <c r="BU3" s="191">
        <f t="shared" ref="BU3:BU66" si="20">BF3*0.166</f>
        <v>0</v>
      </c>
      <c r="BV3" s="192">
        <f t="shared" ref="BV3:BV66" si="21">BG3*0.03</f>
        <v>0</v>
      </c>
      <c r="BW3" s="193">
        <f t="shared" ref="BW3:BW66" si="22">BH3*0.211</f>
        <v>0.84399999999999997</v>
      </c>
      <c r="BX3" s="194">
        <f t="shared" ref="BX3:BX66" si="23">BI3*0.008</f>
        <v>0</v>
      </c>
      <c r="BY3" s="195">
        <f t="shared" ref="BY3:BY66" si="24">BJ3*0.418</f>
        <v>0</v>
      </c>
      <c r="BZ3" s="196">
        <f t="shared" ref="BZ3:BZ66" si="25">BK3*0.085</f>
        <v>0</v>
      </c>
      <c r="CA3" s="197">
        <f t="shared" ref="CA3:CA66" si="26">BL3*0.023</f>
        <v>2.3E-2</v>
      </c>
      <c r="CB3" s="110">
        <f t="shared" ref="CB3:CB66" si="27">BM3*0.025</f>
        <v>0</v>
      </c>
      <c r="CC3" s="198">
        <v>0</v>
      </c>
      <c r="CD3" s="110">
        <v>0</v>
      </c>
      <c r="CE3" s="110">
        <v>1</v>
      </c>
      <c r="CF3" s="110">
        <v>9</v>
      </c>
      <c r="CG3" s="110">
        <f t="shared" ref="CG3:CG66" si="28">((CC3*0.22)+(CD3*0.13)+(CE3*0.51)+(CF3*0.16))</f>
        <v>1.95</v>
      </c>
      <c r="CH3">
        <f t="shared" ref="CH3:CH66" si="29">SUM(BO3:CB3)</f>
        <v>1.139</v>
      </c>
      <c r="CI3">
        <f t="shared" ref="CI3:CI66" si="30">(CG3*0.13)</f>
        <v>0.2535</v>
      </c>
      <c r="CJ3" s="63">
        <f t="shared" ref="CJ3:CJ66" si="31">SUM((CH3)+(CI3))*7</f>
        <v>9.7475000000000005</v>
      </c>
      <c r="CK3" s="199"/>
      <c r="CL3" s="200">
        <f t="shared" ref="CL3:CL66" si="32">CK3+(CJ3*0.15)</f>
        <v>1.4621250000000001</v>
      </c>
      <c r="CM3" s="298"/>
      <c r="CN3" s="200"/>
      <c r="CO3" s="201"/>
      <c r="CP3" s="202"/>
      <c r="CQ3" s="203"/>
      <c r="CR3" s="203"/>
      <c r="CS3" s="204"/>
      <c r="CT3" s="44"/>
      <c r="CU3" s="46"/>
      <c r="CV3" s="205"/>
    </row>
    <row r="4" spans="1:110" x14ac:dyDescent="0.25">
      <c r="A4" s="415" t="s">
        <v>518</v>
      </c>
      <c r="B4" t="s">
        <v>662</v>
      </c>
      <c r="C4" s="34" t="s">
        <v>91</v>
      </c>
      <c r="D4" s="36" t="s">
        <v>89</v>
      </c>
      <c r="F4" s="42">
        <v>2</v>
      </c>
      <c r="G4" s="43"/>
      <c r="H4" s="43">
        <v>1</v>
      </c>
      <c r="I4" s="43"/>
      <c r="J4" s="43"/>
      <c r="K4" s="43"/>
      <c r="L4" s="43"/>
      <c r="M4" s="44">
        <v>2</v>
      </c>
      <c r="N4" s="44">
        <v>1</v>
      </c>
      <c r="O4" s="45"/>
      <c r="P4" s="46"/>
      <c r="Q4" s="47"/>
      <c r="R4" s="48"/>
      <c r="S4" s="49"/>
      <c r="T4" s="50"/>
      <c r="U4" s="51"/>
      <c r="V4" s="51"/>
      <c r="W4" s="51">
        <v>1</v>
      </c>
      <c r="X4" s="52"/>
      <c r="Y4" s="52"/>
      <c r="Z4" s="52"/>
      <c r="AA4" s="53"/>
      <c r="AB4" s="54"/>
      <c r="AC4" s="54"/>
      <c r="AD4" s="55"/>
      <c r="AE4" s="55"/>
      <c r="AF4" s="55"/>
      <c r="AG4" s="55">
        <v>3</v>
      </c>
      <c r="AH4" s="56"/>
      <c r="AI4" s="56"/>
      <c r="AJ4" s="57"/>
      <c r="AK4" s="57"/>
      <c r="AL4" s="57"/>
      <c r="AM4" s="57"/>
      <c r="AN4" s="58"/>
      <c r="AO4" s="58"/>
      <c r="AP4" s="58"/>
      <c r="AQ4" s="59"/>
      <c r="AR4" s="59"/>
      <c r="AS4" s="59"/>
      <c r="AT4" s="59"/>
      <c r="AU4" s="59"/>
      <c r="AV4" s="59"/>
      <c r="AZ4">
        <f t="shared" si="0"/>
        <v>3</v>
      </c>
      <c r="BA4">
        <f t="shared" si="1"/>
        <v>3</v>
      </c>
      <c r="BB4">
        <f t="shared" si="2"/>
        <v>0</v>
      </c>
      <c r="BC4">
        <f t="shared" si="3"/>
        <v>0</v>
      </c>
      <c r="BD4">
        <f t="shared" si="4"/>
        <v>0</v>
      </c>
      <c r="BE4">
        <f t="shared" si="5"/>
        <v>1</v>
      </c>
      <c r="BF4">
        <f t="shared" si="6"/>
        <v>0</v>
      </c>
      <c r="BG4">
        <f t="shared" si="7"/>
        <v>0</v>
      </c>
      <c r="BH4">
        <f t="shared" si="8"/>
        <v>3</v>
      </c>
      <c r="BI4">
        <f t="shared" si="9"/>
        <v>0</v>
      </c>
      <c r="BJ4">
        <f t="shared" si="10"/>
        <v>0</v>
      </c>
      <c r="BK4">
        <f t="shared" si="11"/>
        <v>0</v>
      </c>
      <c r="BL4">
        <f t="shared" si="12"/>
        <v>0</v>
      </c>
      <c r="BM4">
        <f t="shared" si="13"/>
        <v>0</v>
      </c>
      <c r="BO4" s="185">
        <f t="shared" si="14"/>
        <v>5.1000000000000004E-2</v>
      </c>
      <c r="BP4" s="186">
        <f t="shared" si="15"/>
        <v>0.66300000000000003</v>
      </c>
      <c r="BQ4" s="187">
        <f t="shared" si="16"/>
        <v>0</v>
      </c>
      <c r="BR4" s="188">
        <f t="shared" si="17"/>
        <v>0</v>
      </c>
      <c r="BS4" s="189">
        <f t="shared" si="18"/>
        <v>0</v>
      </c>
      <c r="BT4" s="190">
        <f t="shared" si="19"/>
        <v>4.4999999999999998E-2</v>
      </c>
      <c r="BU4" s="191">
        <f t="shared" si="20"/>
        <v>0</v>
      </c>
      <c r="BV4" s="192">
        <f t="shared" si="21"/>
        <v>0</v>
      </c>
      <c r="BW4" s="193">
        <f t="shared" si="22"/>
        <v>0.63300000000000001</v>
      </c>
      <c r="BX4" s="194">
        <f t="shared" si="23"/>
        <v>0</v>
      </c>
      <c r="BY4" s="195">
        <f t="shared" si="24"/>
        <v>0</v>
      </c>
      <c r="BZ4" s="196">
        <f t="shared" si="25"/>
        <v>0</v>
      </c>
      <c r="CA4" s="197">
        <f t="shared" si="26"/>
        <v>0</v>
      </c>
      <c r="CB4" s="110">
        <f t="shared" si="27"/>
        <v>0</v>
      </c>
      <c r="CC4" s="198">
        <v>1</v>
      </c>
      <c r="CD4" s="110">
        <v>0</v>
      </c>
      <c r="CE4" s="110">
        <v>0</v>
      </c>
      <c r="CF4" s="110">
        <v>12</v>
      </c>
      <c r="CG4" s="110">
        <f t="shared" si="28"/>
        <v>2.14</v>
      </c>
      <c r="CH4">
        <f t="shared" si="29"/>
        <v>1.3920000000000001</v>
      </c>
      <c r="CI4">
        <f t="shared" si="30"/>
        <v>0.2782</v>
      </c>
      <c r="CJ4" s="63">
        <f t="shared" si="31"/>
        <v>11.691400000000002</v>
      </c>
      <c r="CK4" s="199"/>
      <c r="CL4" s="200">
        <f t="shared" si="32"/>
        <v>1.7537100000000001</v>
      </c>
      <c r="CM4" s="298"/>
      <c r="CN4" s="200"/>
      <c r="CO4" s="201"/>
      <c r="CP4" s="202"/>
      <c r="CQ4" s="203"/>
      <c r="CR4" s="203"/>
      <c r="CS4" s="204"/>
      <c r="CT4" s="44"/>
      <c r="CU4" s="46"/>
      <c r="CV4" s="205"/>
    </row>
    <row r="5" spans="1:110" x14ac:dyDescent="0.25">
      <c r="A5" s="416" t="s">
        <v>519</v>
      </c>
      <c r="B5" t="s">
        <v>663</v>
      </c>
      <c r="C5" s="34" t="s">
        <v>92</v>
      </c>
      <c r="D5" s="36" t="s">
        <v>89</v>
      </c>
      <c r="F5" s="42">
        <v>1</v>
      </c>
      <c r="G5" s="43"/>
      <c r="H5" s="43">
        <v>1</v>
      </c>
      <c r="I5" s="43"/>
      <c r="J5" s="43"/>
      <c r="K5" s="43"/>
      <c r="L5" s="43"/>
      <c r="M5" s="44">
        <v>1</v>
      </c>
      <c r="N5" s="44">
        <v>2</v>
      </c>
      <c r="O5" s="45">
        <v>1</v>
      </c>
      <c r="P5" s="46"/>
      <c r="Q5" s="47"/>
      <c r="R5" s="48"/>
      <c r="S5" s="49"/>
      <c r="T5" s="50"/>
      <c r="U5" s="51"/>
      <c r="V5" s="51"/>
      <c r="W5" s="51"/>
      <c r="X5" s="52"/>
      <c r="Y5" s="52"/>
      <c r="Z5" s="52"/>
      <c r="AA5" s="53"/>
      <c r="AB5" s="54"/>
      <c r="AC5" s="54"/>
      <c r="AD5" s="55"/>
      <c r="AE5" s="55"/>
      <c r="AF5" s="55"/>
      <c r="AG5" s="55">
        <v>3</v>
      </c>
      <c r="AH5" s="56"/>
      <c r="AI5" s="56"/>
      <c r="AJ5" s="57"/>
      <c r="AK5" s="57"/>
      <c r="AL5" s="57"/>
      <c r="AM5" s="57"/>
      <c r="AN5" s="58"/>
      <c r="AO5" s="58"/>
      <c r="AP5" s="58"/>
      <c r="AQ5" s="59"/>
      <c r="AR5" s="59"/>
      <c r="AS5" s="59"/>
      <c r="AT5" s="59"/>
      <c r="AU5" s="59"/>
      <c r="AV5" s="59"/>
      <c r="AZ5">
        <f t="shared" si="0"/>
        <v>2</v>
      </c>
      <c r="BA5">
        <f t="shared" si="1"/>
        <v>4</v>
      </c>
      <c r="BB5">
        <f t="shared" si="2"/>
        <v>0</v>
      </c>
      <c r="BC5">
        <f t="shared" si="3"/>
        <v>0</v>
      </c>
      <c r="BD5">
        <f t="shared" si="4"/>
        <v>0</v>
      </c>
      <c r="BE5">
        <f t="shared" si="5"/>
        <v>0</v>
      </c>
      <c r="BF5">
        <f t="shared" si="6"/>
        <v>0</v>
      </c>
      <c r="BG5">
        <f t="shared" si="7"/>
        <v>0</v>
      </c>
      <c r="BH5">
        <f t="shared" si="8"/>
        <v>3</v>
      </c>
      <c r="BI5">
        <f t="shared" si="9"/>
        <v>0</v>
      </c>
      <c r="BJ5">
        <f t="shared" si="10"/>
        <v>0</v>
      </c>
      <c r="BK5">
        <f t="shared" si="11"/>
        <v>0</v>
      </c>
      <c r="BL5">
        <f t="shared" si="12"/>
        <v>0</v>
      </c>
      <c r="BM5">
        <f t="shared" si="13"/>
        <v>0</v>
      </c>
      <c r="BO5" s="185">
        <f t="shared" si="14"/>
        <v>3.4000000000000002E-2</v>
      </c>
      <c r="BP5" s="186">
        <f t="shared" si="15"/>
        <v>0.88400000000000001</v>
      </c>
      <c r="BQ5" s="187">
        <f t="shared" si="16"/>
        <v>0</v>
      </c>
      <c r="BR5" s="188">
        <f t="shared" si="17"/>
        <v>0</v>
      </c>
      <c r="BS5" s="189">
        <f t="shared" si="18"/>
        <v>0</v>
      </c>
      <c r="BT5" s="190">
        <f t="shared" si="19"/>
        <v>0</v>
      </c>
      <c r="BU5" s="191">
        <f t="shared" si="20"/>
        <v>0</v>
      </c>
      <c r="BV5" s="192">
        <f t="shared" si="21"/>
        <v>0</v>
      </c>
      <c r="BW5" s="193">
        <f t="shared" si="22"/>
        <v>0.63300000000000001</v>
      </c>
      <c r="BX5" s="194">
        <f t="shared" si="23"/>
        <v>0</v>
      </c>
      <c r="BY5" s="195">
        <f t="shared" si="24"/>
        <v>0</v>
      </c>
      <c r="BZ5" s="196">
        <f t="shared" si="25"/>
        <v>0</v>
      </c>
      <c r="CA5" s="197">
        <f t="shared" si="26"/>
        <v>0</v>
      </c>
      <c r="CB5" s="110">
        <f t="shared" si="27"/>
        <v>0</v>
      </c>
      <c r="CC5" s="198">
        <v>1</v>
      </c>
      <c r="CD5" s="110">
        <v>0</v>
      </c>
      <c r="CE5" s="110">
        <v>0</v>
      </c>
      <c r="CF5" s="110">
        <v>10</v>
      </c>
      <c r="CG5" s="110">
        <f t="shared" si="28"/>
        <v>1.82</v>
      </c>
      <c r="CH5">
        <f t="shared" si="29"/>
        <v>1.5510000000000002</v>
      </c>
      <c r="CI5">
        <f t="shared" si="30"/>
        <v>0.2366</v>
      </c>
      <c r="CJ5" s="63">
        <f t="shared" si="31"/>
        <v>12.513200000000001</v>
      </c>
      <c r="CK5" s="199"/>
      <c r="CL5" s="200">
        <f t="shared" si="32"/>
        <v>1.8769800000000001</v>
      </c>
      <c r="CM5" s="298"/>
      <c r="CN5" s="200"/>
      <c r="CO5" s="201"/>
      <c r="CP5" s="202"/>
      <c r="CQ5" s="203"/>
      <c r="CR5" s="203"/>
      <c r="CS5" s="204"/>
      <c r="CT5" s="44"/>
      <c r="CU5" s="46"/>
      <c r="CV5" s="205"/>
    </row>
    <row r="6" spans="1:110" x14ac:dyDescent="0.25">
      <c r="A6" s="417" t="s">
        <v>520</v>
      </c>
      <c r="B6" t="s">
        <v>664</v>
      </c>
      <c r="C6" s="34" t="s">
        <v>93</v>
      </c>
      <c r="D6" s="36" t="s">
        <v>89</v>
      </c>
      <c r="F6" s="42"/>
      <c r="G6" s="43"/>
      <c r="H6" s="43"/>
      <c r="I6" s="43"/>
      <c r="J6" s="43"/>
      <c r="K6" s="43"/>
      <c r="L6" s="43"/>
      <c r="M6" s="44"/>
      <c r="N6" s="44">
        <v>7</v>
      </c>
      <c r="O6" s="45"/>
      <c r="P6" s="46"/>
      <c r="Q6" s="47"/>
      <c r="R6" s="48"/>
      <c r="S6" s="49"/>
      <c r="T6" s="50"/>
      <c r="U6" s="51"/>
      <c r="V6" s="51"/>
      <c r="W6" s="51"/>
      <c r="X6" s="52"/>
      <c r="Y6" s="52"/>
      <c r="Z6" s="52"/>
      <c r="AA6" s="53"/>
      <c r="AB6" s="54"/>
      <c r="AC6" s="54"/>
      <c r="AD6" s="55"/>
      <c r="AE6" s="55"/>
      <c r="AF6" s="55"/>
      <c r="AG6" s="55">
        <v>3</v>
      </c>
      <c r="AH6" s="56"/>
      <c r="AI6" s="56"/>
      <c r="AJ6" s="57"/>
      <c r="AK6" s="57"/>
      <c r="AL6" s="57"/>
      <c r="AM6" s="57"/>
      <c r="AN6" s="58"/>
      <c r="AO6" s="58"/>
      <c r="AP6" s="58"/>
      <c r="AQ6" s="59"/>
      <c r="AR6" s="59"/>
      <c r="AS6" s="59"/>
      <c r="AT6" s="59"/>
      <c r="AU6" s="59"/>
      <c r="AV6" s="59"/>
      <c r="AZ6">
        <f t="shared" si="0"/>
        <v>0</v>
      </c>
      <c r="BA6">
        <f t="shared" si="1"/>
        <v>7</v>
      </c>
      <c r="BB6">
        <f t="shared" si="2"/>
        <v>0</v>
      </c>
      <c r="BC6">
        <f t="shared" si="3"/>
        <v>0</v>
      </c>
      <c r="BD6">
        <f t="shared" si="4"/>
        <v>0</v>
      </c>
      <c r="BE6">
        <f t="shared" si="5"/>
        <v>0</v>
      </c>
      <c r="BF6">
        <f t="shared" si="6"/>
        <v>0</v>
      </c>
      <c r="BG6">
        <f t="shared" si="7"/>
        <v>0</v>
      </c>
      <c r="BH6">
        <f t="shared" si="8"/>
        <v>3</v>
      </c>
      <c r="BI6">
        <f t="shared" si="9"/>
        <v>0</v>
      </c>
      <c r="BJ6">
        <f t="shared" si="10"/>
        <v>0</v>
      </c>
      <c r="BK6">
        <f t="shared" si="11"/>
        <v>0</v>
      </c>
      <c r="BL6">
        <f t="shared" si="12"/>
        <v>0</v>
      </c>
      <c r="BM6">
        <f t="shared" si="13"/>
        <v>0</v>
      </c>
      <c r="BO6" s="185">
        <f t="shared" si="14"/>
        <v>0</v>
      </c>
      <c r="BP6" s="186">
        <f t="shared" si="15"/>
        <v>1.5469999999999999</v>
      </c>
      <c r="BQ6" s="187">
        <f t="shared" si="16"/>
        <v>0</v>
      </c>
      <c r="BR6" s="188">
        <f t="shared" si="17"/>
        <v>0</v>
      </c>
      <c r="BS6" s="189">
        <f t="shared" si="18"/>
        <v>0</v>
      </c>
      <c r="BT6" s="190">
        <f t="shared" si="19"/>
        <v>0</v>
      </c>
      <c r="BU6" s="191">
        <f t="shared" si="20"/>
        <v>0</v>
      </c>
      <c r="BV6" s="192">
        <f t="shared" si="21"/>
        <v>0</v>
      </c>
      <c r="BW6" s="193">
        <f t="shared" si="22"/>
        <v>0.63300000000000001</v>
      </c>
      <c r="BX6" s="194">
        <f t="shared" si="23"/>
        <v>0</v>
      </c>
      <c r="BY6" s="195">
        <f t="shared" si="24"/>
        <v>0</v>
      </c>
      <c r="BZ6" s="196">
        <f t="shared" si="25"/>
        <v>0</v>
      </c>
      <c r="CA6" s="197">
        <f t="shared" si="26"/>
        <v>0</v>
      </c>
      <c r="CB6" s="110">
        <f t="shared" si="27"/>
        <v>0</v>
      </c>
      <c r="CC6" s="198">
        <v>0</v>
      </c>
      <c r="CD6" s="110">
        <v>0</v>
      </c>
      <c r="CE6" s="110">
        <v>0</v>
      </c>
      <c r="CF6" s="110">
        <v>13</v>
      </c>
      <c r="CG6" s="110">
        <f t="shared" si="28"/>
        <v>2.08</v>
      </c>
      <c r="CH6">
        <f t="shared" si="29"/>
        <v>2.1799999999999997</v>
      </c>
      <c r="CI6">
        <f t="shared" si="30"/>
        <v>0.27040000000000003</v>
      </c>
      <c r="CJ6" s="63">
        <f t="shared" si="31"/>
        <v>17.152799999999999</v>
      </c>
      <c r="CK6" s="199"/>
      <c r="CL6" s="200">
        <f t="shared" si="32"/>
        <v>2.5729199999999999</v>
      </c>
      <c r="CM6" s="298"/>
      <c r="CN6" s="200"/>
      <c r="CO6" s="201"/>
      <c r="CP6" s="202"/>
      <c r="CQ6" s="203"/>
      <c r="CR6" s="203"/>
      <c r="CS6" s="204"/>
      <c r="CT6" s="44"/>
      <c r="CU6" s="46"/>
      <c r="CV6" s="205"/>
    </row>
    <row r="7" spans="1:110" x14ac:dyDescent="0.25">
      <c r="A7" s="418" t="s">
        <v>521</v>
      </c>
      <c r="B7" t="s">
        <v>665</v>
      </c>
      <c r="C7" s="34" t="s">
        <v>94</v>
      </c>
      <c r="D7" s="36" t="s">
        <v>89</v>
      </c>
      <c r="F7" s="42"/>
      <c r="G7" s="43"/>
      <c r="H7" s="43"/>
      <c r="I7" s="43"/>
      <c r="J7" s="43"/>
      <c r="K7" s="43"/>
      <c r="L7" s="43"/>
      <c r="M7" s="44">
        <v>5</v>
      </c>
      <c r="N7" s="44">
        <v>4</v>
      </c>
      <c r="O7" s="45"/>
      <c r="P7" s="46"/>
      <c r="Q7" s="47"/>
      <c r="R7" s="48"/>
      <c r="S7" s="49"/>
      <c r="T7" s="50"/>
      <c r="U7" s="51"/>
      <c r="V7" s="51"/>
      <c r="W7" s="51"/>
      <c r="X7" s="52"/>
      <c r="Y7" s="52"/>
      <c r="Z7" s="52"/>
      <c r="AA7" s="53"/>
      <c r="AB7" s="54"/>
      <c r="AC7" s="54"/>
      <c r="AD7" s="55"/>
      <c r="AE7" s="55"/>
      <c r="AF7" s="55"/>
      <c r="AG7" s="55">
        <v>2</v>
      </c>
      <c r="AH7" s="56"/>
      <c r="AI7" s="56"/>
      <c r="AJ7" s="57"/>
      <c r="AK7" s="57"/>
      <c r="AL7" s="57"/>
      <c r="AM7" s="57"/>
      <c r="AN7" s="58"/>
      <c r="AO7" s="58"/>
      <c r="AP7" s="58"/>
      <c r="AQ7" s="59"/>
      <c r="AR7" s="59"/>
      <c r="AS7" s="59"/>
      <c r="AT7" s="59"/>
      <c r="AU7" s="59"/>
      <c r="AV7" s="59"/>
      <c r="AW7">
        <v>2</v>
      </c>
      <c r="AZ7">
        <f t="shared" si="0"/>
        <v>0</v>
      </c>
      <c r="BA7">
        <f t="shared" si="1"/>
        <v>9</v>
      </c>
      <c r="BB7">
        <f t="shared" si="2"/>
        <v>0</v>
      </c>
      <c r="BC7">
        <f t="shared" si="3"/>
        <v>0</v>
      </c>
      <c r="BD7">
        <f t="shared" si="4"/>
        <v>0</v>
      </c>
      <c r="BE7">
        <f t="shared" si="5"/>
        <v>0</v>
      </c>
      <c r="BF7">
        <f t="shared" si="6"/>
        <v>0</v>
      </c>
      <c r="BG7">
        <f t="shared" si="7"/>
        <v>0</v>
      </c>
      <c r="BH7">
        <f t="shared" si="8"/>
        <v>2</v>
      </c>
      <c r="BI7">
        <f t="shared" si="9"/>
        <v>0</v>
      </c>
      <c r="BJ7">
        <f t="shared" si="10"/>
        <v>0</v>
      </c>
      <c r="BK7">
        <f t="shared" si="11"/>
        <v>0</v>
      </c>
      <c r="BL7">
        <f t="shared" si="12"/>
        <v>0</v>
      </c>
      <c r="BM7">
        <f t="shared" si="13"/>
        <v>2</v>
      </c>
      <c r="BO7" s="185">
        <f t="shared" si="14"/>
        <v>0</v>
      </c>
      <c r="BP7" s="186">
        <f t="shared" si="15"/>
        <v>1.9890000000000001</v>
      </c>
      <c r="BQ7" s="187">
        <f t="shared" si="16"/>
        <v>0</v>
      </c>
      <c r="BR7" s="188">
        <f t="shared" si="17"/>
        <v>0</v>
      </c>
      <c r="BS7" s="189">
        <f t="shared" si="18"/>
        <v>0</v>
      </c>
      <c r="BT7" s="190">
        <f t="shared" si="19"/>
        <v>0</v>
      </c>
      <c r="BU7" s="191">
        <f t="shared" si="20"/>
        <v>0</v>
      </c>
      <c r="BV7" s="192">
        <f t="shared" si="21"/>
        <v>0</v>
      </c>
      <c r="BW7" s="193">
        <f t="shared" si="22"/>
        <v>0.42199999999999999</v>
      </c>
      <c r="BX7" s="194">
        <f t="shared" si="23"/>
        <v>0</v>
      </c>
      <c r="BY7" s="195">
        <f t="shared" si="24"/>
        <v>0</v>
      </c>
      <c r="BZ7" s="196">
        <f t="shared" si="25"/>
        <v>0</v>
      </c>
      <c r="CA7" s="197">
        <f t="shared" si="26"/>
        <v>0</v>
      </c>
      <c r="CB7" s="110">
        <f t="shared" si="27"/>
        <v>0.05</v>
      </c>
      <c r="CC7" s="198">
        <v>0</v>
      </c>
      <c r="CD7" s="110">
        <v>0</v>
      </c>
      <c r="CE7" s="110">
        <v>0</v>
      </c>
      <c r="CF7" s="110">
        <v>15</v>
      </c>
      <c r="CG7" s="110">
        <f t="shared" si="28"/>
        <v>2.4</v>
      </c>
      <c r="CH7">
        <f t="shared" si="29"/>
        <v>2.4609999999999999</v>
      </c>
      <c r="CI7">
        <f t="shared" si="30"/>
        <v>0.312</v>
      </c>
      <c r="CJ7" s="63">
        <f t="shared" si="31"/>
        <v>19.410999999999998</v>
      </c>
      <c r="CK7" s="199"/>
      <c r="CL7" s="200">
        <f t="shared" si="32"/>
        <v>2.9116499999999994</v>
      </c>
      <c r="CM7" s="298"/>
      <c r="CN7" s="200"/>
      <c r="CO7" s="201"/>
      <c r="CP7" s="202"/>
      <c r="CQ7" s="203"/>
      <c r="CR7" s="203"/>
      <c r="CS7" s="204"/>
      <c r="CT7" s="44"/>
      <c r="CU7" s="46"/>
      <c r="CV7" s="205"/>
    </row>
    <row r="8" spans="1:110" x14ac:dyDescent="0.25">
      <c r="A8" s="419" t="s">
        <v>522</v>
      </c>
      <c r="B8" t="s">
        <v>666</v>
      </c>
      <c r="C8" s="34" t="s">
        <v>95</v>
      </c>
      <c r="D8" s="36" t="s">
        <v>89</v>
      </c>
      <c r="F8" s="42"/>
      <c r="G8" s="43"/>
      <c r="H8" s="43">
        <v>1</v>
      </c>
      <c r="I8" s="43"/>
      <c r="J8" s="43"/>
      <c r="K8" s="43"/>
      <c r="L8" s="43"/>
      <c r="M8" s="44">
        <v>1</v>
      </c>
      <c r="N8" s="44">
        <v>3</v>
      </c>
      <c r="O8" s="45"/>
      <c r="P8" s="46"/>
      <c r="Q8" s="47"/>
      <c r="R8" s="48"/>
      <c r="S8" s="49"/>
      <c r="T8" s="50"/>
      <c r="U8" s="51"/>
      <c r="V8" s="51"/>
      <c r="W8" s="51"/>
      <c r="X8" s="52"/>
      <c r="Y8" s="52"/>
      <c r="Z8" s="52"/>
      <c r="AA8" s="53"/>
      <c r="AB8" s="54"/>
      <c r="AC8" s="54"/>
      <c r="AD8" s="55"/>
      <c r="AE8" s="55"/>
      <c r="AF8" s="55"/>
      <c r="AG8" s="55"/>
      <c r="AH8" s="56"/>
      <c r="AI8" s="56"/>
      <c r="AJ8" s="57"/>
      <c r="AK8" s="57"/>
      <c r="AL8" s="57"/>
      <c r="AM8" s="57"/>
      <c r="AN8" s="58"/>
      <c r="AO8" s="58"/>
      <c r="AP8" s="58"/>
      <c r="AQ8" s="59"/>
      <c r="AR8" s="59"/>
      <c r="AS8" s="59"/>
      <c r="AT8" s="59"/>
      <c r="AU8" s="59"/>
      <c r="AV8" s="59"/>
      <c r="AZ8">
        <f t="shared" si="0"/>
        <v>1</v>
      </c>
      <c r="BA8">
        <f t="shared" si="1"/>
        <v>4</v>
      </c>
      <c r="BB8">
        <f t="shared" si="2"/>
        <v>0</v>
      </c>
      <c r="BC8">
        <f t="shared" si="3"/>
        <v>0</v>
      </c>
      <c r="BD8">
        <f t="shared" si="4"/>
        <v>0</v>
      </c>
      <c r="BE8">
        <f t="shared" si="5"/>
        <v>0</v>
      </c>
      <c r="BF8">
        <f t="shared" si="6"/>
        <v>0</v>
      </c>
      <c r="BG8">
        <f t="shared" si="7"/>
        <v>0</v>
      </c>
      <c r="BH8">
        <f t="shared" si="8"/>
        <v>0</v>
      </c>
      <c r="BI8">
        <f t="shared" si="9"/>
        <v>0</v>
      </c>
      <c r="BJ8">
        <f t="shared" si="10"/>
        <v>0</v>
      </c>
      <c r="BK8">
        <f t="shared" si="11"/>
        <v>0</v>
      </c>
      <c r="BL8">
        <f t="shared" si="12"/>
        <v>0</v>
      </c>
      <c r="BM8">
        <f t="shared" si="13"/>
        <v>0</v>
      </c>
      <c r="BO8" s="185">
        <f t="shared" si="14"/>
        <v>1.7000000000000001E-2</v>
      </c>
      <c r="BP8" s="186">
        <f t="shared" si="15"/>
        <v>0.88400000000000001</v>
      </c>
      <c r="BQ8" s="187">
        <f t="shared" si="16"/>
        <v>0</v>
      </c>
      <c r="BR8" s="188">
        <f t="shared" si="17"/>
        <v>0</v>
      </c>
      <c r="BS8" s="189">
        <f t="shared" si="18"/>
        <v>0</v>
      </c>
      <c r="BT8" s="190">
        <f t="shared" si="19"/>
        <v>0</v>
      </c>
      <c r="BU8" s="191">
        <f t="shared" si="20"/>
        <v>0</v>
      </c>
      <c r="BV8" s="192">
        <f t="shared" si="21"/>
        <v>0</v>
      </c>
      <c r="BW8" s="193">
        <f t="shared" si="22"/>
        <v>0</v>
      </c>
      <c r="BX8" s="194">
        <f t="shared" si="23"/>
        <v>0</v>
      </c>
      <c r="BY8" s="195">
        <f t="shared" si="24"/>
        <v>0</v>
      </c>
      <c r="BZ8" s="196">
        <f t="shared" si="25"/>
        <v>0</v>
      </c>
      <c r="CA8" s="197">
        <f t="shared" si="26"/>
        <v>0</v>
      </c>
      <c r="CB8" s="110">
        <f t="shared" si="27"/>
        <v>0</v>
      </c>
      <c r="CC8" s="198">
        <v>0</v>
      </c>
      <c r="CD8" s="110">
        <v>0</v>
      </c>
      <c r="CE8" s="110">
        <v>0</v>
      </c>
      <c r="CF8" s="110">
        <v>14</v>
      </c>
      <c r="CG8" s="110">
        <f t="shared" si="28"/>
        <v>2.2400000000000002</v>
      </c>
      <c r="CH8">
        <f t="shared" si="29"/>
        <v>0.90100000000000002</v>
      </c>
      <c r="CI8">
        <f t="shared" si="30"/>
        <v>0.29120000000000001</v>
      </c>
      <c r="CJ8" s="63">
        <f t="shared" si="31"/>
        <v>8.3454000000000015</v>
      </c>
      <c r="CK8" s="199"/>
      <c r="CL8" s="200">
        <f t="shared" si="32"/>
        <v>1.2518100000000001</v>
      </c>
      <c r="CM8" s="298"/>
      <c r="CN8" s="200"/>
      <c r="CO8" s="201"/>
      <c r="CP8" s="202"/>
      <c r="CQ8" s="203"/>
      <c r="CR8" s="203"/>
      <c r="CS8" s="204"/>
      <c r="CT8" s="44"/>
      <c r="CU8" s="46"/>
      <c r="CV8" s="205"/>
    </row>
    <row r="9" spans="1:110" x14ac:dyDescent="0.25">
      <c r="A9" s="420" t="s">
        <v>523</v>
      </c>
      <c r="B9" t="s">
        <v>667</v>
      </c>
      <c r="C9" s="34" t="s">
        <v>96</v>
      </c>
      <c r="D9" s="36" t="s">
        <v>89</v>
      </c>
      <c r="F9" s="42">
        <v>1</v>
      </c>
      <c r="G9" s="43"/>
      <c r="H9" s="43"/>
      <c r="I9" s="43"/>
      <c r="J9" s="43"/>
      <c r="K9" s="43"/>
      <c r="L9" s="43"/>
      <c r="M9" s="44">
        <v>2</v>
      </c>
      <c r="N9" s="44">
        <v>2</v>
      </c>
      <c r="O9" s="45"/>
      <c r="P9" s="46"/>
      <c r="Q9" s="47"/>
      <c r="R9" s="48"/>
      <c r="S9" s="49"/>
      <c r="T9" s="50"/>
      <c r="U9" s="51"/>
      <c r="V9" s="51"/>
      <c r="W9" s="51"/>
      <c r="X9" s="52"/>
      <c r="Y9" s="52"/>
      <c r="Z9" s="52"/>
      <c r="AA9" s="53"/>
      <c r="AB9" s="54"/>
      <c r="AC9" s="54"/>
      <c r="AD9" s="55"/>
      <c r="AE9" s="55"/>
      <c r="AF9" s="55"/>
      <c r="AG9" s="55">
        <v>2</v>
      </c>
      <c r="AH9" s="56"/>
      <c r="AI9" s="56"/>
      <c r="AJ9" s="57"/>
      <c r="AK9" s="57"/>
      <c r="AL9" s="57"/>
      <c r="AM9" s="57"/>
      <c r="AN9" s="58"/>
      <c r="AO9" s="58"/>
      <c r="AP9" s="58"/>
      <c r="AQ9" s="59"/>
      <c r="AR9" s="59"/>
      <c r="AS9" s="59"/>
      <c r="AT9" s="59"/>
      <c r="AU9" s="59"/>
      <c r="AV9" s="59"/>
      <c r="AZ9">
        <f t="shared" si="0"/>
        <v>1</v>
      </c>
      <c r="BA9">
        <f t="shared" si="1"/>
        <v>4</v>
      </c>
      <c r="BB9">
        <f t="shared" si="2"/>
        <v>0</v>
      </c>
      <c r="BC9">
        <f t="shared" si="3"/>
        <v>0</v>
      </c>
      <c r="BD9">
        <f t="shared" si="4"/>
        <v>0</v>
      </c>
      <c r="BE9">
        <f t="shared" si="5"/>
        <v>0</v>
      </c>
      <c r="BF9">
        <f t="shared" si="6"/>
        <v>0</v>
      </c>
      <c r="BG9">
        <f t="shared" si="7"/>
        <v>0</v>
      </c>
      <c r="BH9">
        <f t="shared" si="8"/>
        <v>2</v>
      </c>
      <c r="BI9">
        <f t="shared" si="9"/>
        <v>0</v>
      </c>
      <c r="BJ9">
        <f t="shared" si="10"/>
        <v>0</v>
      </c>
      <c r="BK9">
        <f t="shared" si="11"/>
        <v>0</v>
      </c>
      <c r="BL9">
        <f t="shared" si="12"/>
        <v>0</v>
      </c>
      <c r="BM9">
        <f t="shared" si="13"/>
        <v>0</v>
      </c>
      <c r="BO9" s="185">
        <f t="shared" si="14"/>
        <v>1.7000000000000001E-2</v>
      </c>
      <c r="BP9" s="186">
        <f t="shared" si="15"/>
        <v>0.88400000000000001</v>
      </c>
      <c r="BQ9" s="187">
        <f t="shared" si="16"/>
        <v>0</v>
      </c>
      <c r="BR9" s="188">
        <f t="shared" si="17"/>
        <v>0</v>
      </c>
      <c r="BS9" s="189">
        <f t="shared" si="18"/>
        <v>0</v>
      </c>
      <c r="BT9" s="190">
        <f t="shared" si="19"/>
        <v>0</v>
      </c>
      <c r="BU9" s="191">
        <f t="shared" si="20"/>
        <v>0</v>
      </c>
      <c r="BV9" s="192">
        <f t="shared" si="21"/>
        <v>0</v>
      </c>
      <c r="BW9" s="193">
        <f t="shared" si="22"/>
        <v>0.42199999999999999</v>
      </c>
      <c r="BX9" s="194">
        <f t="shared" si="23"/>
        <v>0</v>
      </c>
      <c r="BY9" s="195">
        <f t="shared" si="24"/>
        <v>0</v>
      </c>
      <c r="BZ9" s="196">
        <f t="shared" si="25"/>
        <v>0</v>
      </c>
      <c r="CA9" s="197">
        <f t="shared" si="26"/>
        <v>0</v>
      </c>
      <c r="CB9" s="110">
        <f t="shared" si="27"/>
        <v>0</v>
      </c>
      <c r="CC9" s="198">
        <v>0</v>
      </c>
      <c r="CD9" s="110">
        <v>0</v>
      </c>
      <c r="CE9" s="110">
        <v>0</v>
      </c>
      <c r="CF9" s="110">
        <v>21</v>
      </c>
      <c r="CG9" s="110">
        <f t="shared" si="28"/>
        <v>3.36</v>
      </c>
      <c r="CH9">
        <f t="shared" si="29"/>
        <v>1.323</v>
      </c>
      <c r="CI9">
        <f t="shared" si="30"/>
        <v>0.43680000000000002</v>
      </c>
      <c r="CJ9" s="63">
        <f t="shared" si="31"/>
        <v>12.3186</v>
      </c>
      <c r="CK9" s="199"/>
      <c r="CL9" s="200">
        <f t="shared" si="32"/>
        <v>1.8477899999999998</v>
      </c>
      <c r="CM9" s="298"/>
      <c r="CN9" s="200"/>
      <c r="CO9" s="201"/>
      <c r="CP9" s="202"/>
      <c r="CQ9" s="203"/>
      <c r="CR9" s="203"/>
      <c r="CS9" s="204"/>
      <c r="CT9" s="44"/>
      <c r="CU9" s="46"/>
      <c r="CV9" s="205"/>
    </row>
    <row r="10" spans="1:110" x14ac:dyDescent="0.25">
      <c r="A10" s="421" t="s">
        <v>524</v>
      </c>
      <c r="B10" t="s">
        <v>668</v>
      </c>
      <c r="C10" s="34" t="s">
        <v>97</v>
      </c>
      <c r="D10" s="36" t="s">
        <v>89</v>
      </c>
      <c r="F10" s="42">
        <v>1</v>
      </c>
      <c r="G10" s="43">
        <v>2</v>
      </c>
      <c r="H10" s="43">
        <v>5</v>
      </c>
      <c r="I10" s="43"/>
      <c r="J10" s="43"/>
      <c r="K10" s="43"/>
      <c r="L10" s="43"/>
      <c r="M10" s="44">
        <v>1</v>
      </c>
      <c r="N10" s="44">
        <v>2</v>
      </c>
      <c r="O10" s="45"/>
      <c r="P10" s="46"/>
      <c r="Q10" s="47"/>
      <c r="R10" s="48"/>
      <c r="S10" s="49"/>
      <c r="T10" s="50"/>
      <c r="U10" s="51"/>
      <c r="V10" s="51"/>
      <c r="W10" s="51"/>
      <c r="X10" s="52"/>
      <c r="Y10" s="52"/>
      <c r="Z10" s="52"/>
      <c r="AA10" s="53"/>
      <c r="AB10" s="54"/>
      <c r="AC10" s="54"/>
      <c r="AD10" s="55"/>
      <c r="AE10" s="55">
        <v>1</v>
      </c>
      <c r="AF10" s="55"/>
      <c r="AG10" s="55">
        <v>2</v>
      </c>
      <c r="AH10" s="56"/>
      <c r="AI10" s="56"/>
      <c r="AJ10" s="57"/>
      <c r="AK10" s="57"/>
      <c r="AL10" s="57"/>
      <c r="AM10" s="57"/>
      <c r="AN10" s="58"/>
      <c r="AO10" s="58"/>
      <c r="AP10" s="58"/>
      <c r="AQ10" s="59"/>
      <c r="AR10" s="59"/>
      <c r="AS10" s="59"/>
      <c r="AT10" s="59"/>
      <c r="AU10" s="59"/>
      <c r="AV10" s="59"/>
      <c r="AZ10">
        <f t="shared" si="0"/>
        <v>8</v>
      </c>
      <c r="BA10">
        <f t="shared" si="1"/>
        <v>3</v>
      </c>
      <c r="BB10">
        <f t="shared" si="2"/>
        <v>0</v>
      </c>
      <c r="BC10">
        <f t="shared" si="3"/>
        <v>0</v>
      </c>
      <c r="BD10">
        <f t="shared" si="4"/>
        <v>0</v>
      </c>
      <c r="BE10">
        <f t="shared" si="5"/>
        <v>0</v>
      </c>
      <c r="BF10">
        <f t="shared" si="6"/>
        <v>0</v>
      </c>
      <c r="BG10">
        <f t="shared" si="7"/>
        <v>0</v>
      </c>
      <c r="BH10">
        <f t="shared" si="8"/>
        <v>3</v>
      </c>
      <c r="BI10">
        <f t="shared" si="9"/>
        <v>0</v>
      </c>
      <c r="BJ10">
        <f t="shared" si="10"/>
        <v>0</v>
      </c>
      <c r="BK10">
        <f t="shared" si="11"/>
        <v>0</v>
      </c>
      <c r="BL10">
        <f t="shared" si="12"/>
        <v>0</v>
      </c>
      <c r="BM10">
        <f t="shared" si="13"/>
        <v>0</v>
      </c>
      <c r="BO10" s="185">
        <f t="shared" si="14"/>
        <v>0.13600000000000001</v>
      </c>
      <c r="BP10" s="186">
        <f t="shared" si="15"/>
        <v>0.66300000000000003</v>
      </c>
      <c r="BQ10" s="187">
        <f t="shared" si="16"/>
        <v>0</v>
      </c>
      <c r="BR10" s="188">
        <f t="shared" si="17"/>
        <v>0</v>
      </c>
      <c r="BS10" s="189">
        <f t="shared" si="18"/>
        <v>0</v>
      </c>
      <c r="BT10" s="190">
        <f t="shared" si="19"/>
        <v>0</v>
      </c>
      <c r="BU10" s="191">
        <f t="shared" si="20"/>
        <v>0</v>
      </c>
      <c r="BV10" s="192">
        <f t="shared" si="21"/>
        <v>0</v>
      </c>
      <c r="BW10" s="193">
        <f t="shared" si="22"/>
        <v>0.63300000000000001</v>
      </c>
      <c r="BX10" s="194">
        <f t="shared" si="23"/>
        <v>0</v>
      </c>
      <c r="BY10" s="195">
        <f t="shared" si="24"/>
        <v>0</v>
      </c>
      <c r="BZ10" s="196">
        <f t="shared" si="25"/>
        <v>0</v>
      </c>
      <c r="CA10" s="197">
        <f t="shared" si="26"/>
        <v>0</v>
      </c>
      <c r="CB10" s="110">
        <f t="shared" si="27"/>
        <v>0</v>
      </c>
      <c r="CC10" s="198">
        <v>1</v>
      </c>
      <c r="CD10" s="110">
        <v>0</v>
      </c>
      <c r="CE10" s="110">
        <v>0</v>
      </c>
      <c r="CF10" s="110">
        <v>24</v>
      </c>
      <c r="CG10" s="110">
        <f t="shared" si="28"/>
        <v>4.0599999999999996</v>
      </c>
      <c r="CH10">
        <f t="shared" si="29"/>
        <v>1.4319999999999999</v>
      </c>
      <c r="CI10">
        <f t="shared" si="30"/>
        <v>0.52779999999999994</v>
      </c>
      <c r="CJ10" s="63">
        <f t="shared" si="31"/>
        <v>13.7186</v>
      </c>
      <c r="CK10" s="199"/>
      <c r="CL10" s="200">
        <f t="shared" si="32"/>
        <v>2.0577899999999998</v>
      </c>
      <c r="CM10" s="298"/>
      <c r="CN10" s="200"/>
      <c r="CO10" s="201"/>
      <c r="CP10" s="202"/>
      <c r="CQ10" s="203"/>
      <c r="CR10" s="203"/>
      <c r="CS10" s="204"/>
      <c r="CT10" s="44"/>
      <c r="CU10" s="46"/>
      <c r="CV10" s="205"/>
    </row>
    <row r="11" spans="1:110" x14ac:dyDescent="0.25">
      <c r="A11" s="418" t="s">
        <v>525</v>
      </c>
      <c r="B11" t="s">
        <v>669</v>
      </c>
      <c r="C11" s="34" t="s">
        <v>98</v>
      </c>
      <c r="D11" s="36" t="s">
        <v>89</v>
      </c>
      <c r="F11" s="42">
        <v>1</v>
      </c>
      <c r="G11" s="43"/>
      <c r="H11" s="43"/>
      <c r="I11" s="43"/>
      <c r="J11" s="43"/>
      <c r="K11" s="43"/>
      <c r="L11" s="43"/>
      <c r="M11" s="44"/>
      <c r="N11" s="44">
        <v>2</v>
      </c>
      <c r="O11" s="45"/>
      <c r="P11" s="46"/>
      <c r="Q11" s="47"/>
      <c r="R11" s="48"/>
      <c r="S11" s="49"/>
      <c r="T11" s="50"/>
      <c r="U11" s="51"/>
      <c r="V11" s="51"/>
      <c r="W11" s="51"/>
      <c r="X11" s="52"/>
      <c r="Y11" s="52"/>
      <c r="Z11" s="52">
        <v>1</v>
      </c>
      <c r="AA11" s="53"/>
      <c r="AB11" s="54"/>
      <c r="AC11" s="54"/>
      <c r="AD11" s="55"/>
      <c r="AE11" s="55"/>
      <c r="AF11" s="55"/>
      <c r="AG11" s="55">
        <v>5</v>
      </c>
      <c r="AH11" s="56"/>
      <c r="AI11" s="56"/>
      <c r="AJ11" s="57"/>
      <c r="AK11" s="57"/>
      <c r="AL11" s="57"/>
      <c r="AM11" s="57"/>
      <c r="AN11" s="58"/>
      <c r="AO11" s="58"/>
      <c r="AP11" s="58"/>
      <c r="AQ11" s="59"/>
      <c r="AR11" s="59"/>
      <c r="AS11" s="59"/>
      <c r="AT11" s="59"/>
      <c r="AU11" s="59"/>
      <c r="AV11" s="59"/>
      <c r="AZ11">
        <f t="shared" si="0"/>
        <v>1</v>
      </c>
      <c r="BA11">
        <f t="shared" si="1"/>
        <v>2</v>
      </c>
      <c r="BB11">
        <f t="shared" si="2"/>
        <v>0</v>
      </c>
      <c r="BC11">
        <f t="shared" si="3"/>
        <v>0</v>
      </c>
      <c r="BD11">
        <f t="shared" si="4"/>
        <v>0</v>
      </c>
      <c r="BE11">
        <f t="shared" si="5"/>
        <v>0</v>
      </c>
      <c r="BF11">
        <f t="shared" si="6"/>
        <v>1</v>
      </c>
      <c r="BG11">
        <f t="shared" si="7"/>
        <v>0</v>
      </c>
      <c r="BH11">
        <f t="shared" si="8"/>
        <v>5</v>
      </c>
      <c r="BI11">
        <f t="shared" si="9"/>
        <v>0</v>
      </c>
      <c r="BJ11">
        <f t="shared" si="10"/>
        <v>0</v>
      </c>
      <c r="BK11">
        <f t="shared" si="11"/>
        <v>0</v>
      </c>
      <c r="BL11">
        <f t="shared" si="12"/>
        <v>0</v>
      </c>
      <c r="BM11">
        <f t="shared" si="13"/>
        <v>0</v>
      </c>
      <c r="BO11" s="185">
        <f t="shared" si="14"/>
        <v>1.7000000000000001E-2</v>
      </c>
      <c r="BP11" s="186">
        <f t="shared" si="15"/>
        <v>0.442</v>
      </c>
      <c r="BQ11" s="187">
        <f t="shared" si="16"/>
        <v>0</v>
      </c>
      <c r="BR11" s="188">
        <f t="shared" si="17"/>
        <v>0</v>
      </c>
      <c r="BS11" s="189">
        <f t="shared" si="18"/>
        <v>0</v>
      </c>
      <c r="BT11" s="190">
        <f t="shared" si="19"/>
        <v>0</v>
      </c>
      <c r="BU11" s="191">
        <f t="shared" si="20"/>
        <v>0.16600000000000001</v>
      </c>
      <c r="BV11" s="192">
        <f t="shared" si="21"/>
        <v>0</v>
      </c>
      <c r="BW11" s="193">
        <f t="shared" si="22"/>
        <v>1.0549999999999999</v>
      </c>
      <c r="BX11" s="194">
        <f t="shared" si="23"/>
        <v>0</v>
      </c>
      <c r="BY11" s="195">
        <f t="shared" si="24"/>
        <v>0</v>
      </c>
      <c r="BZ11" s="196">
        <f t="shared" si="25"/>
        <v>0</v>
      </c>
      <c r="CA11" s="197">
        <f t="shared" si="26"/>
        <v>0</v>
      </c>
      <c r="CB11" s="110">
        <f t="shared" si="27"/>
        <v>0</v>
      </c>
      <c r="CC11" s="198">
        <v>0</v>
      </c>
      <c r="CD11" s="110">
        <v>0</v>
      </c>
      <c r="CE11" s="110">
        <v>0</v>
      </c>
      <c r="CF11" s="110">
        <v>17</v>
      </c>
      <c r="CG11" s="110">
        <f t="shared" si="28"/>
        <v>2.72</v>
      </c>
      <c r="CH11">
        <f t="shared" si="29"/>
        <v>1.68</v>
      </c>
      <c r="CI11">
        <f t="shared" si="30"/>
        <v>0.35360000000000003</v>
      </c>
      <c r="CJ11" s="63">
        <f t="shared" si="31"/>
        <v>14.235199999999999</v>
      </c>
      <c r="CK11" s="199"/>
      <c r="CL11" s="200">
        <f t="shared" si="32"/>
        <v>2.1352799999999998</v>
      </c>
      <c r="CM11" s="298"/>
      <c r="CN11" s="200"/>
      <c r="CO11" s="201"/>
      <c r="CP11" s="202"/>
      <c r="CQ11" s="203"/>
      <c r="CR11" s="203"/>
      <c r="CS11" s="204"/>
      <c r="CT11" s="44"/>
      <c r="CU11" s="46"/>
      <c r="CV11" s="205"/>
    </row>
    <row r="12" spans="1:110" x14ac:dyDescent="0.25">
      <c r="A12" s="422" t="s">
        <v>526</v>
      </c>
      <c r="B12" t="s">
        <v>670</v>
      </c>
      <c r="C12" s="34" t="s">
        <v>99</v>
      </c>
      <c r="D12" s="36" t="s">
        <v>89</v>
      </c>
      <c r="F12" s="42"/>
      <c r="G12" s="43"/>
      <c r="H12" s="43">
        <v>1</v>
      </c>
      <c r="I12" s="43"/>
      <c r="J12" s="43"/>
      <c r="K12" s="43"/>
      <c r="L12" s="43"/>
      <c r="M12" s="44">
        <v>2</v>
      </c>
      <c r="N12" s="44">
        <v>4</v>
      </c>
      <c r="O12" s="45"/>
      <c r="P12" s="46"/>
      <c r="Q12" s="47"/>
      <c r="R12" s="48"/>
      <c r="S12" s="49"/>
      <c r="T12" s="50"/>
      <c r="U12" s="51"/>
      <c r="V12" s="51"/>
      <c r="W12" s="51"/>
      <c r="X12" s="52"/>
      <c r="Y12" s="52"/>
      <c r="Z12" s="52"/>
      <c r="AA12" s="53"/>
      <c r="AB12" s="54"/>
      <c r="AC12" s="54"/>
      <c r="AD12" s="55"/>
      <c r="AE12" s="55"/>
      <c r="AF12" s="55"/>
      <c r="AG12" s="55">
        <v>5</v>
      </c>
      <c r="AH12" s="56"/>
      <c r="AI12" s="56"/>
      <c r="AJ12" s="57"/>
      <c r="AK12" s="57"/>
      <c r="AL12" s="57"/>
      <c r="AM12" s="57"/>
      <c r="AN12" s="58"/>
      <c r="AO12" s="58"/>
      <c r="AP12" s="58"/>
      <c r="AQ12" s="59"/>
      <c r="AR12" s="59"/>
      <c r="AS12" s="59"/>
      <c r="AT12" s="59"/>
      <c r="AU12" s="59"/>
      <c r="AV12" s="59"/>
      <c r="AZ12">
        <f t="shared" si="0"/>
        <v>1</v>
      </c>
      <c r="BA12">
        <f t="shared" si="1"/>
        <v>6</v>
      </c>
      <c r="BB12">
        <f t="shared" si="2"/>
        <v>0</v>
      </c>
      <c r="BC12">
        <f t="shared" si="3"/>
        <v>0</v>
      </c>
      <c r="BD12">
        <f t="shared" si="4"/>
        <v>0</v>
      </c>
      <c r="BE12">
        <f t="shared" si="5"/>
        <v>0</v>
      </c>
      <c r="BF12">
        <f t="shared" si="6"/>
        <v>0</v>
      </c>
      <c r="BG12">
        <f t="shared" si="7"/>
        <v>0</v>
      </c>
      <c r="BH12">
        <f t="shared" si="8"/>
        <v>5</v>
      </c>
      <c r="BI12">
        <f t="shared" si="9"/>
        <v>0</v>
      </c>
      <c r="BJ12">
        <f t="shared" si="10"/>
        <v>0</v>
      </c>
      <c r="BK12">
        <f t="shared" si="11"/>
        <v>0</v>
      </c>
      <c r="BL12">
        <f t="shared" si="12"/>
        <v>0</v>
      </c>
      <c r="BM12">
        <f t="shared" si="13"/>
        <v>0</v>
      </c>
      <c r="BO12" s="185">
        <f t="shared" si="14"/>
        <v>1.7000000000000001E-2</v>
      </c>
      <c r="BP12" s="186">
        <f t="shared" si="15"/>
        <v>1.3260000000000001</v>
      </c>
      <c r="BQ12" s="187">
        <f t="shared" si="16"/>
        <v>0</v>
      </c>
      <c r="BR12" s="188">
        <f t="shared" si="17"/>
        <v>0</v>
      </c>
      <c r="BS12" s="189">
        <f t="shared" si="18"/>
        <v>0</v>
      </c>
      <c r="BT12" s="190">
        <f t="shared" si="19"/>
        <v>0</v>
      </c>
      <c r="BU12" s="191">
        <f t="shared" si="20"/>
        <v>0</v>
      </c>
      <c r="BV12" s="192">
        <f t="shared" si="21"/>
        <v>0</v>
      </c>
      <c r="BW12" s="193">
        <f t="shared" si="22"/>
        <v>1.0549999999999999</v>
      </c>
      <c r="BX12" s="194">
        <f t="shared" si="23"/>
        <v>0</v>
      </c>
      <c r="BY12" s="195">
        <f t="shared" si="24"/>
        <v>0</v>
      </c>
      <c r="BZ12" s="196">
        <f t="shared" si="25"/>
        <v>0</v>
      </c>
      <c r="CA12" s="197">
        <f t="shared" si="26"/>
        <v>0</v>
      </c>
      <c r="CB12" s="110">
        <f t="shared" si="27"/>
        <v>0</v>
      </c>
      <c r="CC12" s="198">
        <v>0</v>
      </c>
      <c r="CD12" s="110">
        <v>0</v>
      </c>
      <c r="CE12" s="110">
        <v>0</v>
      </c>
      <c r="CF12" s="110">
        <v>15</v>
      </c>
      <c r="CG12" s="110">
        <f t="shared" si="28"/>
        <v>2.4</v>
      </c>
      <c r="CH12">
        <f t="shared" si="29"/>
        <v>2.3979999999999997</v>
      </c>
      <c r="CI12">
        <f t="shared" si="30"/>
        <v>0.312</v>
      </c>
      <c r="CJ12" s="63">
        <f t="shared" si="31"/>
        <v>18.969999999999995</v>
      </c>
      <c r="CK12" s="199"/>
      <c r="CL12" s="200">
        <f t="shared" si="32"/>
        <v>2.845499999999999</v>
      </c>
      <c r="CM12" s="298"/>
      <c r="CN12" s="200"/>
      <c r="CO12" s="201"/>
      <c r="CP12" s="202"/>
      <c r="CQ12" s="203"/>
      <c r="CR12" s="203"/>
      <c r="CS12" s="204"/>
      <c r="CT12" s="44"/>
      <c r="CU12" s="46"/>
      <c r="CV12" s="205"/>
    </row>
    <row r="13" spans="1:110" x14ac:dyDescent="0.25">
      <c r="A13" s="423" t="s">
        <v>527</v>
      </c>
      <c r="B13" t="s">
        <v>671</v>
      </c>
      <c r="C13" s="34" t="s">
        <v>100</v>
      </c>
      <c r="D13" s="36" t="s">
        <v>89</v>
      </c>
      <c r="F13" s="42"/>
      <c r="G13" s="43"/>
      <c r="H13" s="43"/>
      <c r="I13" s="43"/>
      <c r="J13" s="43"/>
      <c r="K13" s="43"/>
      <c r="L13" s="43"/>
      <c r="M13" s="44">
        <v>1</v>
      </c>
      <c r="N13" s="44">
        <v>4</v>
      </c>
      <c r="O13" s="45"/>
      <c r="P13" s="46"/>
      <c r="Q13" s="47"/>
      <c r="R13" s="48"/>
      <c r="S13" s="49"/>
      <c r="T13" s="50"/>
      <c r="U13" s="51"/>
      <c r="V13" s="51"/>
      <c r="W13" s="51">
        <v>2</v>
      </c>
      <c r="X13" s="52"/>
      <c r="Y13" s="52"/>
      <c r="Z13" s="52"/>
      <c r="AA13" s="53"/>
      <c r="AB13" s="54"/>
      <c r="AC13" s="54"/>
      <c r="AD13" s="55"/>
      <c r="AE13" s="55"/>
      <c r="AF13" s="55"/>
      <c r="AG13" s="55">
        <v>3</v>
      </c>
      <c r="AH13" s="56"/>
      <c r="AI13" s="56"/>
      <c r="AJ13" s="57"/>
      <c r="AK13" s="57"/>
      <c r="AL13" s="57"/>
      <c r="AM13" s="57"/>
      <c r="AN13" s="58"/>
      <c r="AO13" s="58"/>
      <c r="AP13" s="58"/>
      <c r="AQ13" s="59"/>
      <c r="AR13" s="59"/>
      <c r="AS13" s="59"/>
      <c r="AT13" s="59"/>
      <c r="AU13" s="59"/>
      <c r="AV13" s="59"/>
      <c r="AZ13">
        <f t="shared" si="0"/>
        <v>0</v>
      </c>
      <c r="BA13">
        <f t="shared" si="1"/>
        <v>5</v>
      </c>
      <c r="BB13">
        <f t="shared" si="2"/>
        <v>0</v>
      </c>
      <c r="BC13">
        <f t="shared" si="3"/>
        <v>0</v>
      </c>
      <c r="BD13">
        <f t="shared" si="4"/>
        <v>0</v>
      </c>
      <c r="BE13">
        <f t="shared" si="5"/>
        <v>2</v>
      </c>
      <c r="BF13">
        <f t="shared" si="6"/>
        <v>0</v>
      </c>
      <c r="BG13">
        <f t="shared" si="7"/>
        <v>0</v>
      </c>
      <c r="BH13">
        <f t="shared" si="8"/>
        <v>3</v>
      </c>
      <c r="BI13">
        <f t="shared" si="9"/>
        <v>0</v>
      </c>
      <c r="BJ13">
        <f t="shared" si="10"/>
        <v>0</v>
      </c>
      <c r="BK13">
        <f t="shared" si="11"/>
        <v>0</v>
      </c>
      <c r="BL13">
        <f t="shared" si="12"/>
        <v>0</v>
      </c>
      <c r="BM13">
        <f t="shared" si="13"/>
        <v>0</v>
      </c>
      <c r="BO13" s="185">
        <f t="shared" si="14"/>
        <v>0</v>
      </c>
      <c r="BP13" s="186">
        <f t="shared" si="15"/>
        <v>1.105</v>
      </c>
      <c r="BQ13" s="187">
        <f t="shared" si="16"/>
        <v>0</v>
      </c>
      <c r="BR13" s="188">
        <f t="shared" si="17"/>
        <v>0</v>
      </c>
      <c r="BS13" s="189">
        <f t="shared" si="18"/>
        <v>0</v>
      </c>
      <c r="BT13" s="190">
        <f t="shared" si="19"/>
        <v>0.09</v>
      </c>
      <c r="BU13" s="191">
        <f t="shared" si="20"/>
        <v>0</v>
      </c>
      <c r="BV13" s="192">
        <f t="shared" si="21"/>
        <v>0</v>
      </c>
      <c r="BW13" s="193">
        <f t="shared" si="22"/>
        <v>0.63300000000000001</v>
      </c>
      <c r="BX13" s="194">
        <f t="shared" si="23"/>
        <v>0</v>
      </c>
      <c r="BY13" s="195">
        <f t="shared" si="24"/>
        <v>0</v>
      </c>
      <c r="BZ13" s="196">
        <f t="shared" si="25"/>
        <v>0</v>
      </c>
      <c r="CA13" s="197">
        <f t="shared" si="26"/>
        <v>0</v>
      </c>
      <c r="CB13" s="110">
        <f t="shared" si="27"/>
        <v>0</v>
      </c>
      <c r="CC13" s="198">
        <v>0</v>
      </c>
      <c r="CD13" s="110">
        <v>0</v>
      </c>
      <c r="CE13" s="110">
        <v>0</v>
      </c>
      <c r="CF13" s="110">
        <v>23</v>
      </c>
      <c r="CG13" s="110">
        <f t="shared" si="28"/>
        <v>3.68</v>
      </c>
      <c r="CH13">
        <f t="shared" si="29"/>
        <v>1.8280000000000001</v>
      </c>
      <c r="CI13">
        <f t="shared" si="30"/>
        <v>0.47840000000000005</v>
      </c>
      <c r="CJ13" s="63">
        <f t="shared" si="31"/>
        <v>16.1448</v>
      </c>
      <c r="CK13" s="199"/>
      <c r="CL13" s="200">
        <f t="shared" si="32"/>
        <v>2.4217200000000001</v>
      </c>
      <c r="CM13" s="298"/>
      <c r="CN13" s="200"/>
      <c r="CO13" s="201"/>
      <c r="CP13" s="202"/>
      <c r="CQ13" s="203"/>
      <c r="CR13" s="203"/>
      <c r="CS13" s="204"/>
      <c r="CT13" s="44"/>
      <c r="CU13" s="46"/>
      <c r="CV13" s="205"/>
    </row>
    <row r="14" spans="1:110" x14ac:dyDescent="0.25">
      <c r="A14" s="424" t="s">
        <v>528</v>
      </c>
      <c r="B14" t="s">
        <v>672</v>
      </c>
      <c r="C14" s="34" t="s">
        <v>101</v>
      </c>
      <c r="D14" s="36" t="s">
        <v>89</v>
      </c>
      <c r="F14" s="42"/>
      <c r="G14" s="43"/>
      <c r="H14" s="43"/>
      <c r="I14" s="43"/>
      <c r="J14" s="43"/>
      <c r="K14" s="43"/>
      <c r="L14" s="43"/>
      <c r="M14" s="44"/>
      <c r="N14" s="44">
        <v>2</v>
      </c>
      <c r="O14" s="45"/>
      <c r="P14" s="46"/>
      <c r="Q14" s="47"/>
      <c r="R14" s="48"/>
      <c r="S14" s="49"/>
      <c r="T14" s="50"/>
      <c r="U14" s="51"/>
      <c r="V14" s="51"/>
      <c r="W14" s="51"/>
      <c r="X14" s="52"/>
      <c r="Y14" s="52"/>
      <c r="Z14" s="52"/>
      <c r="AA14" s="53"/>
      <c r="AB14" s="54"/>
      <c r="AC14" s="54"/>
      <c r="AD14" s="55"/>
      <c r="AE14" s="55"/>
      <c r="AF14" s="55"/>
      <c r="AG14" s="55">
        <v>4</v>
      </c>
      <c r="AH14" s="56"/>
      <c r="AI14" s="56"/>
      <c r="AJ14" s="57"/>
      <c r="AK14" s="57"/>
      <c r="AL14" s="57"/>
      <c r="AM14" s="57"/>
      <c r="AN14" s="58"/>
      <c r="AO14" s="58"/>
      <c r="AP14" s="58"/>
      <c r="AQ14" s="59"/>
      <c r="AR14" s="59"/>
      <c r="AS14" s="59"/>
      <c r="AT14" s="59"/>
      <c r="AU14" s="59"/>
      <c r="AV14" s="59"/>
      <c r="AZ14">
        <f t="shared" ref="AZ14:AZ77" si="33">SUM(F14:L14)</f>
        <v>0</v>
      </c>
      <c r="BA14">
        <f t="shared" si="1"/>
        <v>2</v>
      </c>
      <c r="BB14">
        <f t="shared" si="2"/>
        <v>0</v>
      </c>
      <c r="BC14">
        <f t="shared" si="3"/>
        <v>0</v>
      </c>
      <c r="BD14">
        <f t="shared" si="4"/>
        <v>0</v>
      </c>
      <c r="BE14">
        <f t="shared" si="5"/>
        <v>0</v>
      </c>
      <c r="BF14">
        <f t="shared" si="6"/>
        <v>0</v>
      </c>
      <c r="BG14">
        <f t="shared" si="7"/>
        <v>0</v>
      </c>
      <c r="BH14">
        <f t="shared" si="8"/>
        <v>4</v>
      </c>
      <c r="BI14">
        <f t="shared" si="9"/>
        <v>0</v>
      </c>
      <c r="BJ14">
        <f t="shared" si="10"/>
        <v>0</v>
      </c>
      <c r="BK14">
        <f t="shared" si="11"/>
        <v>0</v>
      </c>
      <c r="BL14">
        <f t="shared" si="12"/>
        <v>0</v>
      </c>
      <c r="BM14">
        <f t="shared" si="13"/>
        <v>0</v>
      </c>
      <c r="BO14" s="185">
        <f t="shared" si="14"/>
        <v>0</v>
      </c>
      <c r="BP14" s="186">
        <f t="shared" si="15"/>
        <v>0.442</v>
      </c>
      <c r="BQ14" s="187">
        <f t="shared" si="16"/>
        <v>0</v>
      </c>
      <c r="BR14" s="188">
        <f t="shared" si="17"/>
        <v>0</v>
      </c>
      <c r="BS14" s="189">
        <f t="shared" si="18"/>
        <v>0</v>
      </c>
      <c r="BT14" s="190">
        <f t="shared" si="19"/>
        <v>0</v>
      </c>
      <c r="BU14" s="191">
        <f t="shared" si="20"/>
        <v>0</v>
      </c>
      <c r="BV14" s="192">
        <f t="shared" si="21"/>
        <v>0</v>
      </c>
      <c r="BW14" s="193">
        <f t="shared" si="22"/>
        <v>0.84399999999999997</v>
      </c>
      <c r="BX14" s="194">
        <f t="shared" si="23"/>
        <v>0</v>
      </c>
      <c r="BY14" s="195">
        <f t="shared" si="24"/>
        <v>0</v>
      </c>
      <c r="BZ14" s="196">
        <f t="shared" si="25"/>
        <v>0</v>
      </c>
      <c r="CA14" s="197">
        <f t="shared" si="26"/>
        <v>0</v>
      </c>
      <c r="CB14" s="110">
        <f t="shared" si="27"/>
        <v>0</v>
      </c>
      <c r="CC14" s="198">
        <v>1</v>
      </c>
      <c r="CD14" s="110">
        <v>0</v>
      </c>
      <c r="CE14" s="110">
        <v>0</v>
      </c>
      <c r="CF14" s="110">
        <v>14</v>
      </c>
      <c r="CG14" s="110">
        <f t="shared" si="28"/>
        <v>2.4600000000000004</v>
      </c>
      <c r="CH14">
        <f t="shared" si="29"/>
        <v>1.286</v>
      </c>
      <c r="CI14">
        <f t="shared" si="30"/>
        <v>0.31980000000000008</v>
      </c>
      <c r="CJ14" s="63">
        <f t="shared" si="31"/>
        <v>11.240600000000001</v>
      </c>
      <c r="CK14" s="199"/>
      <c r="CL14" s="200">
        <f t="shared" si="32"/>
        <v>1.6860900000000001</v>
      </c>
      <c r="CM14" s="298"/>
      <c r="CN14" s="200"/>
      <c r="CO14" s="201"/>
      <c r="CP14" s="202"/>
      <c r="CQ14" s="203"/>
      <c r="CR14" s="203"/>
      <c r="CS14" s="204"/>
      <c r="CT14" s="44"/>
      <c r="CU14" s="46"/>
      <c r="CV14" s="205"/>
    </row>
    <row r="15" spans="1:110" x14ac:dyDescent="0.25">
      <c r="A15" s="425" t="s">
        <v>529</v>
      </c>
      <c r="B15" t="s">
        <v>673</v>
      </c>
      <c r="C15" s="34" t="s">
        <v>102</v>
      </c>
      <c r="D15" s="36" t="s">
        <v>89</v>
      </c>
      <c r="F15" s="42">
        <v>3</v>
      </c>
      <c r="G15" s="43"/>
      <c r="H15" s="43"/>
      <c r="I15" s="43"/>
      <c r="J15" s="43"/>
      <c r="K15" s="43"/>
      <c r="L15" s="43"/>
      <c r="M15" s="44">
        <v>1</v>
      </c>
      <c r="N15" s="44">
        <v>2</v>
      </c>
      <c r="O15" s="45"/>
      <c r="P15" s="46"/>
      <c r="Q15" s="47"/>
      <c r="R15" s="48"/>
      <c r="S15" s="49"/>
      <c r="T15" s="50"/>
      <c r="U15" s="51"/>
      <c r="V15" s="51"/>
      <c r="W15" s="51"/>
      <c r="X15" s="52"/>
      <c r="Y15" s="52"/>
      <c r="Z15" s="52"/>
      <c r="AA15" s="53"/>
      <c r="AB15" s="54"/>
      <c r="AC15" s="54"/>
      <c r="AD15" s="55"/>
      <c r="AE15" s="55"/>
      <c r="AF15" s="55"/>
      <c r="AG15" s="55">
        <v>3</v>
      </c>
      <c r="AH15" s="56"/>
      <c r="AI15" s="56"/>
      <c r="AJ15" s="57"/>
      <c r="AK15" s="57"/>
      <c r="AL15" s="57"/>
      <c r="AM15" s="57"/>
      <c r="AN15" s="58"/>
      <c r="AO15" s="58"/>
      <c r="AP15" s="58"/>
      <c r="AQ15" s="59"/>
      <c r="AR15" s="59"/>
      <c r="AS15" s="59"/>
      <c r="AT15" s="59"/>
      <c r="AU15" s="59"/>
      <c r="AV15" s="59"/>
      <c r="AZ15">
        <f t="shared" si="33"/>
        <v>3</v>
      </c>
      <c r="BA15">
        <f t="shared" si="1"/>
        <v>3</v>
      </c>
      <c r="BB15">
        <f t="shared" si="2"/>
        <v>0</v>
      </c>
      <c r="BC15">
        <f t="shared" si="3"/>
        <v>0</v>
      </c>
      <c r="BD15">
        <f t="shared" si="4"/>
        <v>0</v>
      </c>
      <c r="BE15">
        <f t="shared" si="5"/>
        <v>0</v>
      </c>
      <c r="BF15">
        <f t="shared" si="6"/>
        <v>0</v>
      </c>
      <c r="BG15">
        <f t="shared" si="7"/>
        <v>0</v>
      </c>
      <c r="BH15">
        <f t="shared" si="8"/>
        <v>3</v>
      </c>
      <c r="BI15">
        <f t="shared" si="9"/>
        <v>0</v>
      </c>
      <c r="BJ15">
        <f t="shared" si="10"/>
        <v>0</v>
      </c>
      <c r="BK15">
        <f t="shared" si="11"/>
        <v>0</v>
      </c>
      <c r="BL15">
        <f t="shared" si="12"/>
        <v>0</v>
      </c>
      <c r="BM15">
        <f t="shared" si="13"/>
        <v>0</v>
      </c>
      <c r="BO15" s="185">
        <f t="shared" si="14"/>
        <v>5.1000000000000004E-2</v>
      </c>
      <c r="BP15" s="186">
        <f t="shared" si="15"/>
        <v>0.66300000000000003</v>
      </c>
      <c r="BQ15" s="187">
        <f t="shared" si="16"/>
        <v>0</v>
      </c>
      <c r="BR15" s="188">
        <f t="shared" si="17"/>
        <v>0</v>
      </c>
      <c r="BS15" s="189">
        <f t="shared" si="18"/>
        <v>0</v>
      </c>
      <c r="BT15" s="190">
        <f t="shared" si="19"/>
        <v>0</v>
      </c>
      <c r="BU15" s="191">
        <f t="shared" si="20"/>
        <v>0</v>
      </c>
      <c r="BV15" s="192">
        <f t="shared" si="21"/>
        <v>0</v>
      </c>
      <c r="BW15" s="193">
        <f t="shared" si="22"/>
        <v>0.63300000000000001</v>
      </c>
      <c r="BX15" s="194">
        <f t="shared" si="23"/>
        <v>0</v>
      </c>
      <c r="BY15" s="195">
        <f t="shared" si="24"/>
        <v>0</v>
      </c>
      <c r="BZ15" s="196">
        <f t="shared" si="25"/>
        <v>0</v>
      </c>
      <c r="CA15" s="197">
        <f t="shared" si="26"/>
        <v>0</v>
      </c>
      <c r="CB15" s="110">
        <f t="shared" si="27"/>
        <v>0</v>
      </c>
      <c r="CC15" s="198">
        <v>0</v>
      </c>
      <c r="CD15" s="110">
        <v>0</v>
      </c>
      <c r="CE15" s="110">
        <v>0</v>
      </c>
      <c r="CF15" s="110">
        <v>13</v>
      </c>
      <c r="CG15" s="110">
        <f t="shared" si="28"/>
        <v>2.08</v>
      </c>
      <c r="CH15">
        <f t="shared" si="29"/>
        <v>1.347</v>
      </c>
      <c r="CI15">
        <f t="shared" si="30"/>
        <v>0.27040000000000003</v>
      </c>
      <c r="CJ15" s="63">
        <f t="shared" si="31"/>
        <v>11.3218</v>
      </c>
      <c r="CK15" s="199"/>
      <c r="CL15" s="200">
        <f t="shared" si="32"/>
        <v>1.6982699999999999</v>
      </c>
      <c r="CM15" s="298"/>
      <c r="CN15" s="200"/>
      <c r="CO15" s="201"/>
      <c r="CP15" s="202"/>
      <c r="CQ15" s="203"/>
      <c r="CR15" s="203"/>
      <c r="CS15" s="204"/>
      <c r="CT15" s="44"/>
      <c r="CU15" s="46"/>
      <c r="CV15" s="205"/>
    </row>
    <row r="16" spans="1:110" x14ac:dyDescent="0.25">
      <c r="A16" s="426" t="s">
        <v>530</v>
      </c>
      <c r="B16" t="s">
        <v>674</v>
      </c>
      <c r="C16" s="34" t="s">
        <v>103</v>
      </c>
      <c r="D16" s="36" t="s">
        <v>89</v>
      </c>
      <c r="F16" s="42">
        <v>2</v>
      </c>
      <c r="G16" s="43"/>
      <c r="H16" s="43"/>
      <c r="I16" s="43"/>
      <c r="J16" s="43"/>
      <c r="K16" s="43"/>
      <c r="L16" s="43"/>
      <c r="M16" s="44"/>
      <c r="N16" s="44">
        <v>4</v>
      </c>
      <c r="O16" s="45"/>
      <c r="P16" s="46"/>
      <c r="Q16" s="47"/>
      <c r="R16" s="48"/>
      <c r="S16" s="49"/>
      <c r="T16" s="50"/>
      <c r="U16" s="51"/>
      <c r="V16" s="51"/>
      <c r="W16" s="51"/>
      <c r="X16" s="52"/>
      <c r="Y16" s="52"/>
      <c r="Z16" s="52"/>
      <c r="AA16" s="53"/>
      <c r="AB16" s="54"/>
      <c r="AC16" s="54"/>
      <c r="AD16" s="55"/>
      <c r="AE16" s="55"/>
      <c r="AF16" s="55"/>
      <c r="AG16" s="55">
        <v>2</v>
      </c>
      <c r="AH16" s="56"/>
      <c r="AI16" s="56"/>
      <c r="AJ16" s="57"/>
      <c r="AK16" s="57"/>
      <c r="AL16" s="57"/>
      <c r="AM16" s="57"/>
      <c r="AN16" s="58"/>
      <c r="AO16" s="58"/>
      <c r="AP16" s="58"/>
      <c r="AQ16" s="59"/>
      <c r="AR16" s="59"/>
      <c r="AS16" s="59"/>
      <c r="AT16" s="59"/>
      <c r="AU16" s="59"/>
      <c r="AV16" s="59"/>
      <c r="AZ16">
        <f t="shared" si="33"/>
        <v>2</v>
      </c>
      <c r="BA16">
        <f t="shared" si="1"/>
        <v>4</v>
      </c>
      <c r="BB16">
        <f t="shared" si="2"/>
        <v>0</v>
      </c>
      <c r="BC16">
        <f t="shared" si="3"/>
        <v>0</v>
      </c>
      <c r="BD16">
        <f t="shared" si="4"/>
        <v>0</v>
      </c>
      <c r="BE16">
        <f t="shared" si="5"/>
        <v>0</v>
      </c>
      <c r="BF16">
        <f t="shared" si="6"/>
        <v>0</v>
      </c>
      <c r="BG16">
        <f t="shared" si="7"/>
        <v>0</v>
      </c>
      <c r="BH16">
        <f t="shared" si="8"/>
        <v>2</v>
      </c>
      <c r="BI16">
        <f t="shared" si="9"/>
        <v>0</v>
      </c>
      <c r="BJ16">
        <f t="shared" si="10"/>
        <v>0</v>
      </c>
      <c r="BK16">
        <f t="shared" si="11"/>
        <v>0</v>
      </c>
      <c r="BL16">
        <f t="shared" si="12"/>
        <v>0</v>
      </c>
      <c r="BM16">
        <f t="shared" si="13"/>
        <v>0</v>
      </c>
      <c r="BO16" s="185">
        <f t="shared" si="14"/>
        <v>3.4000000000000002E-2</v>
      </c>
      <c r="BP16" s="186">
        <f t="shared" si="15"/>
        <v>0.88400000000000001</v>
      </c>
      <c r="BQ16" s="187">
        <f t="shared" si="16"/>
        <v>0</v>
      </c>
      <c r="BR16" s="188">
        <f t="shared" si="17"/>
        <v>0</v>
      </c>
      <c r="BS16" s="189">
        <f t="shared" si="18"/>
        <v>0</v>
      </c>
      <c r="BT16" s="190">
        <f t="shared" si="19"/>
        <v>0</v>
      </c>
      <c r="BU16" s="191">
        <f t="shared" si="20"/>
        <v>0</v>
      </c>
      <c r="BV16" s="192">
        <f t="shared" si="21"/>
        <v>0</v>
      </c>
      <c r="BW16" s="193">
        <f t="shared" si="22"/>
        <v>0.42199999999999999</v>
      </c>
      <c r="BX16" s="194">
        <f t="shared" si="23"/>
        <v>0</v>
      </c>
      <c r="BY16" s="195">
        <f t="shared" si="24"/>
        <v>0</v>
      </c>
      <c r="BZ16" s="196">
        <f t="shared" si="25"/>
        <v>0</v>
      </c>
      <c r="CA16" s="197">
        <f t="shared" si="26"/>
        <v>0</v>
      </c>
      <c r="CB16" s="110">
        <f t="shared" si="27"/>
        <v>0</v>
      </c>
      <c r="CC16" s="198">
        <v>0</v>
      </c>
      <c r="CD16" s="110">
        <v>0</v>
      </c>
      <c r="CE16" s="110">
        <v>0</v>
      </c>
      <c r="CF16" s="110">
        <v>17</v>
      </c>
      <c r="CG16" s="110">
        <f t="shared" si="28"/>
        <v>2.72</v>
      </c>
      <c r="CH16">
        <f t="shared" si="29"/>
        <v>1.34</v>
      </c>
      <c r="CI16">
        <f t="shared" si="30"/>
        <v>0.35360000000000003</v>
      </c>
      <c r="CJ16" s="63">
        <f t="shared" si="31"/>
        <v>11.8552</v>
      </c>
      <c r="CK16" s="199"/>
      <c r="CL16" s="200">
        <f t="shared" si="32"/>
        <v>1.7782799999999999</v>
      </c>
      <c r="CM16" s="298"/>
      <c r="CN16" s="200"/>
      <c r="CO16" s="201"/>
      <c r="CP16" s="202"/>
      <c r="CQ16" s="203"/>
      <c r="CR16" s="203"/>
      <c r="CS16" s="204"/>
      <c r="CT16" s="44"/>
      <c r="CU16" s="46"/>
      <c r="CV16" s="205"/>
    </row>
    <row r="17" spans="3:100" x14ac:dyDescent="0.25">
      <c r="C17" s="34" t="s">
        <v>104</v>
      </c>
      <c r="D17" s="36" t="s">
        <v>89</v>
      </c>
      <c r="F17" s="42"/>
      <c r="G17" s="43"/>
      <c r="H17" s="43"/>
      <c r="I17" s="43"/>
      <c r="J17" s="43"/>
      <c r="K17" s="43"/>
      <c r="L17" s="43"/>
      <c r="M17" s="44"/>
      <c r="N17" s="44">
        <v>8</v>
      </c>
      <c r="O17" s="45"/>
      <c r="P17" s="46"/>
      <c r="Q17" s="47"/>
      <c r="R17" s="48"/>
      <c r="S17" s="49"/>
      <c r="T17" s="50"/>
      <c r="U17" s="51"/>
      <c r="V17" s="51"/>
      <c r="W17" s="51"/>
      <c r="X17" s="52"/>
      <c r="Y17" s="52"/>
      <c r="Z17" s="52"/>
      <c r="AA17" s="53"/>
      <c r="AB17" s="54"/>
      <c r="AC17" s="54"/>
      <c r="AD17" s="55"/>
      <c r="AE17" s="55"/>
      <c r="AF17" s="55"/>
      <c r="AG17" s="55">
        <v>2</v>
      </c>
      <c r="AH17" s="56"/>
      <c r="AI17" s="56"/>
      <c r="AJ17" s="57"/>
      <c r="AK17" s="57"/>
      <c r="AL17" s="57"/>
      <c r="AM17" s="57"/>
      <c r="AN17" s="58"/>
      <c r="AO17" s="58"/>
      <c r="AP17" s="58"/>
      <c r="AQ17" s="59"/>
      <c r="AR17" s="59"/>
      <c r="AS17" s="59"/>
      <c r="AT17" s="59"/>
      <c r="AU17" s="59"/>
      <c r="AV17" s="59"/>
      <c r="AZ17">
        <f t="shared" si="33"/>
        <v>0</v>
      </c>
      <c r="BA17">
        <f t="shared" si="1"/>
        <v>8</v>
      </c>
      <c r="BB17">
        <f t="shared" si="2"/>
        <v>0</v>
      </c>
      <c r="BC17">
        <f t="shared" si="3"/>
        <v>0</v>
      </c>
      <c r="BD17">
        <f t="shared" si="4"/>
        <v>0</v>
      </c>
      <c r="BE17">
        <f t="shared" si="5"/>
        <v>0</v>
      </c>
      <c r="BF17">
        <f t="shared" si="6"/>
        <v>0</v>
      </c>
      <c r="BG17">
        <f t="shared" si="7"/>
        <v>0</v>
      </c>
      <c r="BH17">
        <f t="shared" si="8"/>
        <v>2</v>
      </c>
      <c r="BI17">
        <f t="shared" si="9"/>
        <v>0</v>
      </c>
      <c r="BJ17">
        <f t="shared" si="10"/>
        <v>0</v>
      </c>
      <c r="BK17">
        <f t="shared" si="11"/>
        <v>0</v>
      </c>
      <c r="BL17">
        <f t="shared" si="12"/>
        <v>0</v>
      </c>
      <c r="BM17">
        <f t="shared" si="13"/>
        <v>0</v>
      </c>
      <c r="BO17" s="185">
        <f t="shared" si="14"/>
        <v>0</v>
      </c>
      <c r="BP17" s="186">
        <f t="shared" si="15"/>
        <v>1.768</v>
      </c>
      <c r="BQ17" s="187">
        <f t="shared" si="16"/>
        <v>0</v>
      </c>
      <c r="BR17" s="188">
        <f t="shared" si="17"/>
        <v>0</v>
      </c>
      <c r="BS17" s="189">
        <f t="shared" si="18"/>
        <v>0</v>
      </c>
      <c r="BT17" s="190">
        <f t="shared" si="19"/>
        <v>0</v>
      </c>
      <c r="BU17" s="191">
        <f t="shared" si="20"/>
        <v>0</v>
      </c>
      <c r="BV17" s="192">
        <f t="shared" si="21"/>
        <v>0</v>
      </c>
      <c r="BW17" s="193">
        <f t="shared" si="22"/>
        <v>0.42199999999999999</v>
      </c>
      <c r="BX17" s="194">
        <f t="shared" si="23"/>
        <v>0</v>
      </c>
      <c r="BY17" s="195">
        <f t="shared" si="24"/>
        <v>0</v>
      </c>
      <c r="BZ17" s="196">
        <f t="shared" si="25"/>
        <v>0</v>
      </c>
      <c r="CA17" s="197">
        <f t="shared" si="26"/>
        <v>0</v>
      </c>
      <c r="CB17" s="110">
        <f t="shared" si="27"/>
        <v>0</v>
      </c>
      <c r="CC17" s="198">
        <v>0</v>
      </c>
      <c r="CD17" s="110">
        <v>0</v>
      </c>
      <c r="CE17" s="110">
        <v>0</v>
      </c>
      <c r="CF17" s="110">
        <v>14</v>
      </c>
      <c r="CG17" s="110">
        <f t="shared" si="28"/>
        <v>2.2400000000000002</v>
      </c>
      <c r="CH17">
        <f t="shared" si="29"/>
        <v>2.19</v>
      </c>
      <c r="CI17">
        <f t="shared" si="30"/>
        <v>0.29120000000000001</v>
      </c>
      <c r="CJ17" s="63">
        <f t="shared" si="31"/>
        <v>17.368399999999998</v>
      </c>
      <c r="CK17" s="199"/>
      <c r="CL17" s="200">
        <f t="shared" si="32"/>
        <v>2.6052599999999995</v>
      </c>
      <c r="CM17" s="298"/>
      <c r="CN17" s="200"/>
      <c r="CO17" s="201"/>
      <c r="CP17" s="202"/>
      <c r="CQ17" s="203"/>
      <c r="CR17" s="203"/>
      <c r="CS17" s="204"/>
      <c r="CT17" s="44"/>
      <c r="CU17" s="46"/>
      <c r="CV17" s="205"/>
    </row>
    <row r="18" spans="3:100" x14ac:dyDescent="0.25">
      <c r="C18" s="34" t="s">
        <v>105</v>
      </c>
      <c r="D18" s="36" t="s">
        <v>89</v>
      </c>
      <c r="F18" s="42">
        <v>1</v>
      </c>
      <c r="G18" s="43"/>
      <c r="H18" s="43"/>
      <c r="I18" s="43"/>
      <c r="J18" s="43"/>
      <c r="K18" s="43"/>
      <c r="L18" s="43"/>
      <c r="M18" s="44">
        <v>1</v>
      </c>
      <c r="N18" s="44">
        <v>6</v>
      </c>
      <c r="O18" s="45"/>
      <c r="P18" s="46"/>
      <c r="Q18" s="47"/>
      <c r="R18" s="48"/>
      <c r="S18" s="49"/>
      <c r="T18" s="50"/>
      <c r="U18" s="51"/>
      <c r="V18" s="51"/>
      <c r="W18" s="51">
        <v>1</v>
      </c>
      <c r="X18" s="52"/>
      <c r="Y18" s="52"/>
      <c r="Z18" s="52"/>
      <c r="AA18" s="53"/>
      <c r="AB18" s="54"/>
      <c r="AC18" s="54"/>
      <c r="AD18" s="55"/>
      <c r="AE18" s="55"/>
      <c r="AF18" s="55"/>
      <c r="AG18" s="55">
        <v>1</v>
      </c>
      <c r="AH18" s="56"/>
      <c r="AI18" s="56"/>
      <c r="AJ18" s="57"/>
      <c r="AK18" s="57"/>
      <c r="AL18" s="57"/>
      <c r="AM18" s="57"/>
      <c r="AN18" s="58"/>
      <c r="AO18" s="58"/>
      <c r="AP18" s="58"/>
      <c r="AQ18" s="59"/>
      <c r="AR18" s="59"/>
      <c r="AS18" s="59"/>
      <c r="AT18" s="59"/>
      <c r="AU18" s="59"/>
      <c r="AV18" s="59"/>
      <c r="AZ18">
        <f t="shared" si="33"/>
        <v>1</v>
      </c>
      <c r="BA18">
        <f t="shared" si="1"/>
        <v>7</v>
      </c>
      <c r="BB18">
        <f t="shared" si="2"/>
        <v>0</v>
      </c>
      <c r="BC18">
        <f t="shared" si="3"/>
        <v>0</v>
      </c>
      <c r="BD18">
        <f t="shared" si="4"/>
        <v>0</v>
      </c>
      <c r="BE18">
        <f t="shared" si="5"/>
        <v>1</v>
      </c>
      <c r="BF18">
        <f t="shared" si="6"/>
        <v>0</v>
      </c>
      <c r="BG18">
        <f t="shared" si="7"/>
        <v>0</v>
      </c>
      <c r="BH18">
        <f t="shared" si="8"/>
        <v>1</v>
      </c>
      <c r="BI18">
        <f t="shared" si="9"/>
        <v>0</v>
      </c>
      <c r="BJ18">
        <f t="shared" si="10"/>
        <v>0</v>
      </c>
      <c r="BK18">
        <f t="shared" si="11"/>
        <v>0</v>
      </c>
      <c r="BL18">
        <f t="shared" si="12"/>
        <v>0</v>
      </c>
      <c r="BM18">
        <f t="shared" si="13"/>
        <v>0</v>
      </c>
      <c r="BO18" s="185">
        <f t="shared" si="14"/>
        <v>1.7000000000000001E-2</v>
      </c>
      <c r="BP18" s="186">
        <f t="shared" si="15"/>
        <v>1.5469999999999999</v>
      </c>
      <c r="BQ18" s="187">
        <f t="shared" si="16"/>
        <v>0</v>
      </c>
      <c r="BR18" s="188">
        <f t="shared" si="17"/>
        <v>0</v>
      </c>
      <c r="BS18" s="189">
        <f t="shared" si="18"/>
        <v>0</v>
      </c>
      <c r="BT18" s="190">
        <f t="shared" si="19"/>
        <v>4.4999999999999998E-2</v>
      </c>
      <c r="BU18" s="191">
        <f t="shared" si="20"/>
        <v>0</v>
      </c>
      <c r="BV18" s="192">
        <f t="shared" si="21"/>
        <v>0</v>
      </c>
      <c r="BW18" s="193">
        <f t="shared" si="22"/>
        <v>0.21099999999999999</v>
      </c>
      <c r="BX18" s="194">
        <f t="shared" si="23"/>
        <v>0</v>
      </c>
      <c r="BY18" s="195">
        <f t="shared" si="24"/>
        <v>0</v>
      </c>
      <c r="BZ18" s="196">
        <f t="shared" si="25"/>
        <v>0</v>
      </c>
      <c r="CA18" s="197">
        <f t="shared" si="26"/>
        <v>0</v>
      </c>
      <c r="CB18" s="110">
        <f t="shared" si="27"/>
        <v>0</v>
      </c>
      <c r="CC18" s="198">
        <v>1</v>
      </c>
      <c r="CD18" s="110">
        <v>0</v>
      </c>
      <c r="CE18" s="110">
        <v>0</v>
      </c>
      <c r="CF18" s="110">
        <v>12</v>
      </c>
      <c r="CG18" s="110">
        <f t="shared" si="28"/>
        <v>2.14</v>
      </c>
      <c r="CH18">
        <f t="shared" si="29"/>
        <v>1.8199999999999998</v>
      </c>
      <c r="CI18">
        <f t="shared" si="30"/>
        <v>0.2782</v>
      </c>
      <c r="CJ18" s="63">
        <f t="shared" si="31"/>
        <v>14.687399999999998</v>
      </c>
      <c r="CK18" s="199"/>
      <c r="CL18" s="200">
        <f t="shared" si="32"/>
        <v>2.2031099999999997</v>
      </c>
      <c r="CM18" s="298"/>
      <c r="CN18" s="200"/>
      <c r="CO18" s="201"/>
      <c r="CP18" s="202"/>
      <c r="CQ18" s="203"/>
      <c r="CR18" s="203"/>
      <c r="CS18" s="204"/>
      <c r="CT18" s="44"/>
      <c r="CU18" s="46"/>
      <c r="CV18" s="205"/>
    </row>
    <row r="19" spans="3:100" x14ac:dyDescent="0.25">
      <c r="C19" s="34" t="s">
        <v>106</v>
      </c>
      <c r="D19" s="36" t="s">
        <v>89</v>
      </c>
      <c r="F19" s="42"/>
      <c r="G19" s="43"/>
      <c r="H19" s="43"/>
      <c r="I19" s="43"/>
      <c r="J19" s="43"/>
      <c r="K19" s="43"/>
      <c r="L19" s="43"/>
      <c r="M19" s="44"/>
      <c r="N19" s="44">
        <v>4</v>
      </c>
      <c r="O19" s="45"/>
      <c r="P19" s="46"/>
      <c r="Q19" s="47"/>
      <c r="R19" s="48"/>
      <c r="S19" s="49"/>
      <c r="T19" s="50"/>
      <c r="U19" s="51"/>
      <c r="V19" s="51"/>
      <c r="W19" s="51"/>
      <c r="X19" s="52"/>
      <c r="Y19" s="52"/>
      <c r="Z19" s="52"/>
      <c r="AA19" s="53"/>
      <c r="AB19" s="54"/>
      <c r="AC19" s="54"/>
      <c r="AD19" s="55"/>
      <c r="AE19" s="55"/>
      <c r="AF19" s="55"/>
      <c r="AG19" s="55">
        <v>4</v>
      </c>
      <c r="AH19" s="56"/>
      <c r="AI19" s="56"/>
      <c r="AJ19" s="57"/>
      <c r="AK19" s="57"/>
      <c r="AL19" s="57"/>
      <c r="AM19" s="57"/>
      <c r="AN19" s="58"/>
      <c r="AO19" s="58"/>
      <c r="AP19" s="58"/>
      <c r="AQ19" s="59"/>
      <c r="AR19" s="59"/>
      <c r="AS19" s="59"/>
      <c r="AT19" s="59"/>
      <c r="AU19" s="59"/>
      <c r="AV19" s="59"/>
      <c r="AZ19">
        <f t="shared" si="33"/>
        <v>0</v>
      </c>
      <c r="BA19">
        <f t="shared" si="1"/>
        <v>4</v>
      </c>
      <c r="BB19">
        <f t="shared" si="2"/>
        <v>0</v>
      </c>
      <c r="BC19">
        <f t="shared" si="3"/>
        <v>0</v>
      </c>
      <c r="BD19">
        <f t="shared" si="4"/>
        <v>0</v>
      </c>
      <c r="BE19">
        <f t="shared" si="5"/>
        <v>0</v>
      </c>
      <c r="BF19">
        <f t="shared" si="6"/>
        <v>0</v>
      </c>
      <c r="BG19">
        <f t="shared" si="7"/>
        <v>0</v>
      </c>
      <c r="BH19">
        <f t="shared" si="8"/>
        <v>4</v>
      </c>
      <c r="BI19">
        <f t="shared" si="9"/>
        <v>0</v>
      </c>
      <c r="BJ19">
        <f t="shared" si="10"/>
        <v>0</v>
      </c>
      <c r="BK19">
        <f t="shared" si="11"/>
        <v>0</v>
      </c>
      <c r="BL19">
        <f t="shared" si="12"/>
        <v>0</v>
      </c>
      <c r="BM19">
        <f t="shared" si="13"/>
        <v>0</v>
      </c>
      <c r="BO19" s="185">
        <f t="shared" si="14"/>
        <v>0</v>
      </c>
      <c r="BP19" s="186">
        <f t="shared" si="15"/>
        <v>0.88400000000000001</v>
      </c>
      <c r="BQ19" s="187">
        <f t="shared" si="16"/>
        <v>0</v>
      </c>
      <c r="BR19" s="188">
        <f t="shared" si="17"/>
        <v>0</v>
      </c>
      <c r="BS19" s="189">
        <f t="shared" si="18"/>
        <v>0</v>
      </c>
      <c r="BT19" s="190">
        <f t="shared" si="19"/>
        <v>0</v>
      </c>
      <c r="BU19" s="191">
        <f t="shared" si="20"/>
        <v>0</v>
      </c>
      <c r="BV19" s="192">
        <f t="shared" si="21"/>
        <v>0</v>
      </c>
      <c r="BW19" s="193">
        <f t="shared" si="22"/>
        <v>0.84399999999999997</v>
      </c>
      <c r="BX19" s="194">
        <f t="shared" si="23"/>
        <v>0</v>
      </c>
      <c r="BY19" s="195">
        <f t="shared" si="24"/>
        <v>0</v>
      </c>
      <c r="BZ19" s="196">
        <f t="shared" si="25"/>
        <v>0</v>
      </c>
      <c r="CA19" s="197">
        <f t="shared" si="26"/>
        <v>0</v>
      </c>
      <c r="CB19" s="110">
        <f t="shared" si="27"/>
        <v>0</v>
      </c>
      <c r="CC19" s="198">
        <v>0</v>
      </c>
      <c r="CD19" s="110">
        <v>0</v>
      </c>
      <c r="CE19" s="110">
        <v>0</v>
      </c>
      <c r="CF19" s="110">
        <v>14</v>
      </c>
      <c r="CG19" s="110">
        <f t="shared" si="28"/>
        <v>2.2400000000000002</v>
      </c>
      <c r="CH19">
        <f t="shared" si="29"/>
        <v>1.728</v>
      </c>
      <c r="CI19">
        <f t="shared" si="30"/>
        <v>0.29120000000000001</v>
      </c>
      <c r="CJ19" s="63">
        <f t="shared" si="31"/>
        <v>14.134400000000001</v>
      </c>
      <c r="CK19" s="199"/>
      <c r="CL19" s="200">
        <f t="shared" si="32"/>
        <v>2.1201600000000003</v>
      </c>
      <c r="CM19" s="298"/>
      <c r="CN19" s="200"/>
      <c r="CO19" s="201"/>
      <c r="CP19" s="202"/>
      <c r="CQ19" s="203"/>
      <c r="CR19" s="203"/>
      <c r="CS19" s="204"/>
      <c r="CT19" s="44"/>
      <c r="CU19" s="46"/>
      <c r="CV19" s="205"/>
    </row>
    <row r="20" spans="3:100" x14ac:dyDescent="0.25">
      <c r="C20" s="34" t="s">
        <v>107</v>
      </c>
      <c r="D20" s="36" t="s">
        <v>89</v>
      </c>
      <c r="F20" s="42"/>
      <c r="G20" s="43"/>
      <c r="H20" s="43"/>
      <c r="I20" s="43"/>
      <c r="J20" s="43"/>
      <c r="K20" s="43"/>
      <c r="L20" s="43"/>
      <c r="M20" s="44">
        <v>1</v>
      </c>
      <c r="N20" s="44"/>
      <c r="O20" s="45"/>
      <c r="P20" s="46"/>
      <c r="Q20" s="47"/>
      <c r="R20" s="48"/>
      <c r="S20" s="49"/>
      <c r="T20" s="50"/>
      <c r="U20" s="51"/>
      <c r="V20" s="51"/>
      <c r="W20" s="51"/>
      <c r="X20" s="52"/>
      <c r="Y20" s="52"/>
      <c r="Z20" s="52"/>
      <c r="AA20" s="53"/>
      <c r="AB20" s="54"/>
      <c r="AC20" s="54"/>
      <c r="AD20" s="55"/>
      <c r="AE20" s="55"/>
      <c r="AF20" s="55"/>
      <c r="AG20" s="55">
        <v>2</v>
      </c>
      <c r="AH20" s="56"/>
      <c r="AI20" s="56"/>
      <c r="AJ20" s="57"/>
      <c r="AK20" s="57"/>
      <c r="AL20" s="57"/>
      <c r="AM20" s="57"/>
      <c r="AN20" s="58"/>
      <c r="AO20" s="58"/>
      <c r="AP20" s="58"/>
      <c r="AQ20" s="59"/>
      <c r="AR20" s="59"/>
      <c r="AS20" s="59"/>
      <c r="AT20" s="59"/>
      <c r="AU20" s="59"/>
      <c r="AV20" s="59"/>
      <c r="AZ20">
        <f t="shared" si="33"/>
        <v>0</v>
      </c>
      <c r="BA20">
        <f t="shared" si="1"/>
        <v>1</v>
      </c>
      <c r="BB20">
        <f t="shared" si="2"/>
        <v>0</v>
      </c>
      <c r="BC20">
        <f t="shared" si="3"/>
        <v>0</v>
      </c>
      <c r="BD20">
        <f t="shared" si="4"/>
        <v>0</v>
      </c>
      <c r="BE20">
        <f t="shared" si="5"/>
        <v>0</v>
      </c>
      <c r="BF20">
        <f t="shared" si="6"/>
        <v>0</v>
      </c>
      <c r="BG20">
        <f t="shared" si="7"/>
        <v>0</v>
      </c>
      <c r="BH20">
        <f t="shared" si="8"/>
        <v>2</v>
      </c>
      <c r="BI20">
        <f t="shared" si="9"/>
        <v>0</v>
      </c>
      <c r="BJ20">
        <f t="shared" si="10"/>
        <v>0</v>
      </c>
      <c r="BK20">
        <f t="shared" si="11"/>
        <v>0</v>
      </c>
      <c r="BL20">
        <f t="shared" si="12"/>
        <v>0</v>
      </c>
      <c r="BM20">
        <f t="shared" si="13"/>
        <v>0</v>
      </c>
      <c r="BO20" s="185">
        <f t="shared" si="14"/>
        <v>0</v>
      </c>
      <c r="BP20" s="186">
        <f t="shared" si="15"/>
        <v>0.221</v>
      </c>
      <c r="BQ20" s="187">
        <f t="shared" si="16"/>
        <v>0</v>
      </c>
      <c r="BR20" s="188">
        <f t="shared" si="17"/>
        <v>0</v>
      </c>
      <c r="BS20" s="189">
        <f t="shared" si="18"/>
        <v>0</v>
      </c>
      <c r="BT20" s="190">
        <f t="shared" si="19"/>
        <v>0</v>
      </c>
      <c r="BU20" s="191">
        <f t="shared" si="20"/>
        <v>0</v>
      </c>
      <c r="BV20" s="192">
        <f t="shared" si="21"/>
        <v>0</v>
      </c>
      <c r="BW20" s="193">
        <f t="shared" si="22"/>
        <v>0.42199999999999999</v>
      </c>
      <c r="BX20" s="194">
        <f t="shared" si="23"/>
        <v>0</v>
      </c>
      <c r="BY20" s="195">
        <f t="shared" si="24"/>
        <v>0</v>
      </c>
      <c r="BZ20" s="196">
        <f t="shared" si="25"/>
        <v>0</v>
      </c>
      <c r="CA20" s="197">
        <f t="shared" si="26"/>
        <v>0</v>
      </c>
      <c r="CB20" s="110">
        <f t="shared" si="27"/>
        <v>0</v>
      </c>
      <c r="CC20" s="198">
        <v>0</v>
      </c>
      <c r="CD20" s="110">
        <v>0</v>
      </c>
      <c r="CE20" s="110">
        <v>0</v>
      </c>
      <c r="CF20" s="110">
        <v>16</v>
      </c>
      <c r="CG20" s="110">
        <f t="shared" si="28"/>
        <v>2.56</v>
      </c>
      <c r="CH20">
        <f t="shared" si="29"/>
        <v>0.64300000000000002</v>
      </c>
      <c r="CI20">
        <f t="shared" si="30"/>
        <v>0.33280000000000004</v>
      </c>
      <c r="CJ20" s="63">
        <f t="shared" si="31"/>
        <v>6.8306000000000004</v>
      </c>
      <c r="CK20" s="199"/>
      <c r="CL20" s="200">
        <f t="shared" si="32"/>
        <v>1.0245900000000001</v>
      </c>
      <c r="CM20" s="298"/>
      <c r="CN20" s="200"/>
      <c r="CO20" s="201"/>
      <c r="CP20" s="202"/>
      <c r="CQ20" s="203"/>
      <c r="CR20" s="203"/>
      <c r="CS20" s="204"/>
      <c r="CT20" s="44"/>
      <c r="CU20" s="46"/>
      <c r="CV20" s="205"/>
    </row>
    <row r="21" spans="3:100" x14ac:dyDescent="0.25">
      <c r="C21" s="34" t="s">
        <v>108</v>
      </c>
      <c r="D21" s="36" t="s">
        <v>89</v>
      </c>
      <c r="F21" s="65"/>
      <c r="G21" s="66"/>
      <c r="H21" s="66"/>
      <c r="I21" s="66"/>
      <c r="J21" s="66"/>
      <c r="K21" s="66"/>
      <c r="L21" s="66"/>
      <c r="M21" s="67">
        <v>2</v>
      </c>
      <c r="N21" s="67">
        <v>6</v>
      </c>
      <c r="O21" s="67"/>
      <c r="P21" s="68"/>
      <c r="Q21" s="68"/>
      <c r="R21" s="69"/>
      <c r="S21" s="69"/>
      <c r="T21" s="70"/>
      <c r="U21" s="71"/>
      <c r="V21" s="71"/>
      <c r="W21" s="71"/>
      <c r="X21" s="72"/>
      <c r="Y21" s="72"/>
      <c r="Z21" s="72"/>
      <c r="AA21" s="73"/>
      <c r="AB21" s="73"/>
      <c r="AC21" s="73"/>
      <c r="AD21" s="74"/>
      <c r="AE21" s="74"/>
      <c r="AF21" s="74"/>
      <c r="AG21" s="74"/>
      <c r="AH21" s="75"/>
      <c r="AI21" s="75"/>
      <c r="AJ21" s="76"/>
      <c r="AK21" s="76"/>
      <c r="AL21" s="76"/>
      <c r="AM21" s="76"/>
      <c r="AN21" s="77"/>
      <c r="AO21" s="77"/>
      <c r="AP21" s="77"/>
      <c r="AQ21" s="78"/>
      <c r="AR21" s="78"/>
      <c r="AS21" s="78"/>
      <c r="AT21" s="78"/>
      <c r="AU21" s="78"/>
      <c r="AV21" s="78"/>
      <c r="AW21" s="64"/>
      <c r="AZ21">
        <f t="shared" si="33"/>
        <v>0</v>
      </c>
      <c r="BA21">
        <f t="shared" si="1"/>
        <v>8</v>
      </c>
      <c r="BB21">
        <f t="shared" si="2"/>
        <v>0</v>
      </c>
      <c r="BC21">
        <f t="shared" si="3"/>
        <v>0</v>
      </c>
      <c r="BD21">
        <f t="shared" si="4"/>
        <v>0</v>
      </c>
      <c r="BE21">
        <f t="shared" si="5"/>
        <v>0</v>
      </c>
      <c r="BF21">
        <f t="shared" si="6"/>
        <v>0</v>
      </c>
      <c r="BG21">
        <f t="shared" si="7"/>
        <v>0</v>
      </c>
      <c r="BH21">
        <f t="shared" si="8"/>
        <v>0</v>
      </c>
      <c r="BI21">
        <f t="shared" si="9"/>
        <v>0</v>
      </c>
      <c r="BJ21" s="87">
        <f t="shared" si="10"/>
        <v>0</v>
      </c>
      <c r="BK21" s="87">
        <f t="shared" si="11"/>
        <v>0</v>
      </c>
      <c r="BL21" s="87">
        <f t="shared" si="12"/>
        <v>0</v>
      </c>
      <c r="BM21" s="87">
        <f t="shared" si="13"/>
        <v>0</v>
      </c>
      <c r="BN21" s="87"/>
      <c r="BO21" s="185">
        <f t="shared" si="14"/>
        <v>0</v>
      </c>
      <c r="BP21" s="186">
        <f t="shared" si="15"/>
        <v>1.768</v>
      </c>
      <c r="BQ21" s="187">
        <f t="shared" si="16"/>
        <v>0</v>
      </c>
      <c r="BR21" s="188">
        <f t="shared" si="17"/>
        <v>0</v>
      </c>
      <c r="BS21" s="189">
        <f t="shared" si="18"/>
        <v>0</v>
      </c>
      <c r="BT21" s="190">
        <f t="shared" si="19"/>
        <v>0</v>
      </c>
      <c r="BU21" s="191">
        <f t="shared" si="20"/>
        <v>0</v>
      </c>
      <c r="BV21" s="192">
        <f t="shared" si="21"/>
        <v>0</v>
      </c>
      <c r="BW21" s="193">
        <f t="shared" si="22"/>
        <v>0</v>
      </c>
      <c r="BX21" s="194">
        <f t="shared" si="23"/>
        <v>0</v>
      </c>
      <c r="BY21" s="195">
        <f t="shared" si="24"/>
        <v>0</v>
      </c>
      <c r="BZ21" s="196">
        <f t="shared" si="25"/>
        <v>0</v>
      </c>
      <c r="CA21" s="197">
        <f t="shared" si="26"/>
        <v>0</v>
      </c>
      <c r="CB21" s="110">
        <f t="shared" si="27"/>
        <v>0</v>
      </c>
      <c r="CC21" s="206">
        <v>0</v>
      </c>
      <c r="CD21" s="126">
        <v>0</v>
      </c>
      <c r="CE21" s="126">
        <v>0</v>
      </c>
      <c r="CF21" s="126">
        <v>21</v>
      </c>
      <c r="CG21" s="126">
        <f t="shared" si="28"/>
        <v>3.36</v>
      </c>
      <c r="CH21" s="87">
        <f t="shared" si="29"/>
        <v>1.768</v>
      </c>
      <c r="CI21" s="87">
        <f t="shared" si="30"/>
        <v>0.43680000000000002</v>
      </c>
      <c r="CJ21" s="108">
        <f t="shared" si="31"/>
        <v>15.4336</v>
      </c>
      <c r="CK21" s="199"/>
      <c r="CL21" s="200">
        <f t="shared" si="32"/>
        <v>2.3150399999999998</v>
      </c>
      <c r="CM21" s="298"/>
      <c r="CN21" s="200"/>
      <c r="CO21" s="201"/>
      <c r="CP21" s="202"/>
      <c r="CQ21" s="203"/>
      <c r="CR21" s="203"/>
      <c r="CS21" s="204"/>
      <c r="CT21" s="44"/>
      <c r="CU21" s="46"/>
      <c r="CV21" s="205"/>
    </row>
    <row r="22" spans="3:100" x14ac:dyDescent="0.25">
      <c r="C22" s="34" t="s">
        <v>109</v>
      </c>
      <c r="D22" s="36" t="s">
        <v>110</v>
      </c>
      <c r="F22" s="42"/>
      <c r="G22" s="43"/>
      <c r="H22" s="43"/>
      <c r="I22" s="43"/>
      <c r="J22" s="43"/>
      <c r="K22" s="43"/>
      <c r="L22" s="43"/>
      <c r="M22" s="44"/>
      <c r="N22" s="44">
        <v>3</v>
      </c>
      <c r="O22" s="45"/>
      <c r="P22" s="46"/>
      <c r="Q22" s="47"/>
      <c r="R22" s="48"/>
      <c r="S22" s="49"/>
      <c r="T22" s="50"/>
      <c r="U22" s="51"/>
      <c r="V22" s="51"/>
      <c r="W22" s="51"/>
      <c r="X22" s="52"/>
      <c r="Y22" s="52"/>
      <c r="Z22" s="52"/>
      <c r="AA22" s="53"/>
      <c r="AB22" s="54"/>
      <c r="AC22" s="54"/>
      <c r="AD22" s="55"/>
      <c r="AE22" s="55"/>
      <c r="AF22" s="55"/>
      <c r="AG22" s="55">
        <v>2</v>
      </c>
      <c r="AH22" s="56"/>
      <c r="AI22" s="56"/>
      <c r="AJ22" s="57"/>
      <c r="AK22" s="57"/>
      <c r="AL22" s="57"/>
      <c r="AM22" s="57"/>
      <c r="AN22" s="58"/>
      <c r="AO22" s="58"/>
      <c r="AP22" s="58"/>
      <c r="AQ22" s="59"/>
      <c r="AR22" s="59"/>
      <c r="AS22" s="59"/>
      <c r="AT22" s="59"/>
      <c r="AU22" s="59">
        <v>1</v>
      </c>
      <c r="AV22" s="59"/>
      <c r="AZ22">
        <f t="shared" si="33"/>
        <v>0</v>
      </c>
      <c r="BA22">
        <f t="shared" si="1"/>
        <v>3</v>
      </c>
      <c r="BB22">
        <f t="shared" si="2"/>
        <v>0</v>
      </c>
      <c r="BC22">
        <f t="shared" si="3"/>
        <v>0</v>
      </c>
      <c r="BD22">
        <f t="shared" si="4"/>
        <v>0</v>
      </c>
      <c r="BE22">
        <f t="shared" si="5"/>
        <v>0</v>
      </c>
      <c r="BF22">
        <f t="shared" si="6"/>
        <v>0</v>
      </c>
      <c r="BG22">
        <f t="shared" si="7"/>
        <v>0</v>
      </c>
      <c r="BH22">
        <f t="shared" si="8"/>
        <v>2</v>
      </c>
      <c r="BI22">
        <f t="shared" si="9"/>
        <v>0</v>
      </c>
      <c r="BJ22">
        <f t="shared" si="10"/>
        <v>0</v>
      </c>
      <c r="BK22">
        <f t="shared" si="11"/>
        <v>0</v>
      </c>
      <c r="BL22">
        <f t="shared" si="12"/>
        <v>1</v>
      </c>
      <c r="BM22">
        <f t="shared" si="13"/>
        <v>0</v>
      </c>
      <c r="BO22" s="185">
        <f t="shared" si="14"/>
        <v>0</v>
      </c>
      <c r="BP22" s="186">
        <f t="shared" si="15"/>
        <v>0.66300000000000003</v>
      </c>
      <c r="BQ22" s="187">
        <f t="shared" si="16"/>
        <v>0</v>
      </c>
      <c r="BR22" s="188">
        <f t="shared" si="17"/>
        <v>0</v>
      </c>
      <c r="BS22" s="189">
        <f t="shared" si="18"/>
        <v>0</v>
      </c>
      <c r="BT22" s="190">
        <f t="shared" si="19"/>
        <v>0</v>
      </c>
      <c r="BU22" s="191">
        <f t="shared" si="20"/>
        <v>0</v>
      </c>
      <c r="BV22" s="192">
        <f t="shared" si="21"/>
        <v>0</v>
      </c>
      <c r="BW22" s="193">
        <f t="shared" si="22"/>
        <v>0.42199999999999999</v>
      </c>
      <c r="BX22" s="194">
        <f t="shared" si="23"/>
        <v>0</v>
      </c>
      <c r="BY22" s="195">
        <f t="shared" si="24"/>
        <v>0</v>
      </c>
      <c r="BZ22" s="196">
        <f t="shared" si="25"/>
        <v>0</v>
      </c>
      <c r="CA22" s="197">
        <f t="shared" si="26"/>
        <v>2.3E-2</v>
      </c>
      <c r="CB22" s="110">
        <f t="shared" si="27"/>
        <v>0</v>
      </c>
      <c r="CC22" s="198">
        <v>0</v>
      </c>
      <c r="CD22" s="110">
        <v>0</v>
      </c>
      <c r="CE22" s="110">
        <v>0</v>
      </c>
      <c r="CF22" s="110">
        <v>12</v>
      </c>
      <c r="CG22" s="110">
        <f t="shared" si="28"/>
        <v>1.92</v>
      </c>
      <c r="CH22">
        <f t="shared" si="29"/>
        <v>1.1079999999999999</v>
      </c>
      <c r="CI22">
        <f t="shared" si="30"/>
        <v>0.24959999999999999</v>
      </c>
      <c r="CJ22" s="63">
        <f t="shared" si="31"/>
        <v>9.5031999999999996</v>
      </c>
      <c r="CK22" s="199"/>
      <c r="CL22" s="200">
        <f t="shared" si="32"/>
        <v>1.4254799999999999</v>
      </c>
      <c r="CM22" s="298"/>
      <c r="CN22" s="200"/>
      <c r="CO22" s="201"/>
      <c r="CP22" s="202"/>
      <c r="CQ22" s="203"/>
      <c r="CR22" s="203"/>
      <c r="CS22" s="204"/>
      <c r="CT22" s="44"/>
      <c r="CU22" s="46"/>
      <c r="CV22" s="205"/>
    </row>
    <row r="23" spans="3:100" x14ac:dyDescent="0.25">
      <c r="C23" s="34" t="s">
        <v>111</v>
      </c>
      <c r="D23" s="36" t="s">
        <v>110</v>
      </c>
      <c r="F23" s="42"/>
      <c r="G23" s="43"/>
      <c r="H23" s="43"/>
      <c r="I23" s="43"/>
      <c r="J23" s="43"/>
      <c r="K23" s="43"/>
      <c r="L23" s="43"/>
      <c r="M23" s="44"/>
      <c r="N23" s="44">
        <v>2</v>
      </c>
      <c r="O23" s="45"/>
      <c r="P23" s="46"/>
      <c r="Q23" s="47"/>
      <c r="R23" s="48"/>
      <c r="S23" s="49"/>
      <c r="T23" s="50"/>
      <c r="U23" s="51"/>
      <c r="V23" s="51"/>
      <c r="W23" s="51"/>
      <c r="X23" s="52"/>
      <c r="Y23" s="52"/>
      <c r="Z23" s="52"/>
      <c r="AA23" s="53"/>
      <c r="AB23" s="54"/>
      <c r="AC23" s="54"/>
      <c r="AD23" s="55"/>
      <c r="AE23" s="55"/>
      <c r="AF23" s="55"/>
      <c r="AG23" s="55">
        <v>2</v>
      </c>
      <c r="AH23" s="56"/>
      <c r="AI23" s="56"/>
      <c r="AJ23" s="57"/>
      <c r="AK23" s="57"/>
      <c r="AL23" s="57"/>
      <c r="AM23" s="57"/>
      <c r="AN23" s="58"/>
      <c r="AO23" s="58"/>
      <c r="AP23" s="58"/>
      <c r="AQ23" s="59"/>
      <c r="AR23" s="59"/>
      <c r="AS23" s="59"/>
      <c r="AT23" s="59"/>
      <c r="AU23" s="59"/>
      <c r="AV23" s="59"/>
      <c r="AZ23">
        <f t="shared" si="33"/>
        <v>0</v>
      </c>
      <c r="BA23">
        <f t="shared" si="1"/>
        <v>2</v>
      </c>
      <c r="BB23">
        <f t="shared" si="2"/>
        <v>0</v>
      </c>
      <c r="BC23">
        <f t="shared" si="3"/>
        <v>0</v>
      </c>
      <c r="BD23">
        <f t="shared" si="4"/>
        <v>0</v>
      </c>
      <c r="BE23">
        <f t="shared" si="5"/>
        <v>0</v>
      </c>
      <c r="BF23">
        <f t="shared" si="6"/>
        <v>0</v>
      </c>
      <c r="BG23">
        <f t="shared" si="7"/>
        <v>0</v>
      </c>
      <c r="BH23">
        <f t="shared" si="8"/>
        <v>2</v>
      </c>
      <c r="BI23">
        <f t="shared" si="9"/>
        <v>0</v>
      </c>
      <c r="BJ23">
        <f t="shared" si="10"/>
        <v>0</v>
      </c>
      <c r="BK23">
        <f t="shared" si="11"/>
        <v>0</v>
      </c>
      <c r="BL23">
        <f t="shared" si="12"/>
        <v>0</v>
      </c>
      <c r="BM23">
        <f t="shared" si="13"/>
        <v>0</v>
      </c>
      <c r="BO23" s="185">
        <f t="shared" si="14"/>
        <v>0</v>
      </c>
      <c r="BP23" s="186">
        <f t="shared" si="15"/>
        <v>0.442</v>
      </c>
      <c r="BQ23" s="187">
        <f t="shared" si="16"/>
        <v>0</v>
      </c>
      <c r="BR23" s="188">
        <f t="shared" si="17"/>
        <v>0</v>
      </c>
      <c r="BS23" s="189">
        <f t="shared" si="18"/>
        <v>0</v>
      </c>
      <c r="BT23" s="190">
        <f t="shared" si="19"/>
        <v>0</v>
      </c>
      <c r="BU23" s="191">
        <f t="shared" si="20"/>
        <v>0</v>
      </c>
      <c r="BV23" s="192">
        <f t="shared" si="21"/>
        <v>0</v>
      </c>
      <c r="BW23" s="193">
        <f t="shared" si="22"/>
        <v>0.42199999999999999</v>
      </c>
      <c r="BX23" s="194">
        <f t="shared" si="23"/>
        <v>0</v>
      </c>
      <c r="BY23" s="195">
        <f t="shared" si="24"/>
        <v>0</v>
      </c>
      <c r="BZ23" s="196">
        <f t="shared" si="25"/>
        <v>0</v>
      </c>
      <c r="CA23" s="197">
        <f t="shared" si="26"/>
        <v>0</v>
      </c>
      <c r="CB23" s="110">
        <f t="shared" si="27"/>
        <v>0</v>
      </c>
      <c r="CC23" s="198">
        <v>0</v>
      </c>
      <c r="CD23" s="110">
        <v>0</v>
      </c>
      <c r="CE23" s="110">
        <v>0</v>
      </c>
      <c r="CF23" s="110">
        <v>17</v>
      </c>
      <c r="CG23" s="110">
        <f t="shared" si="28"/>
        <v>2.72</v>
      </c>
      <c r="CH23">
        <f t="shared" si="29"/>
        <v>0.86399999999999999</v>
      </c>
      <c r="CI23">
        <f t="shared" si="30"/>
        <v>0.35360000000000003</v>
      </c>
      <c r="CJ23" s="63">
        <f t="shared" si="31"/>
        <v>8.5231999999999992</v>
      </c>
      <c r="CK23" s="199"/>
      <c r="CL23" s="200">
        <f t="shared" si="32"/>
        <v>1.2784799999999998</v>
      </c>
      <c r="CM23" s="298"/>
      <c r="CN23" s="200"/>
      <c r="CO23" s="201"/>
      <c r="CP23" s="202"/>
      <c r="CQ23" s="203"/>
      <c r="CR23" s="203"/>
      <c r="CS23" s="204"/>
      <c r="CT23" s="44"/>
      <c r="CU23" s="46"/>
      <c r="CV23" s="205"/>
    </row>
    <row r="24" spans="3:100" x14ac:dyDescent="0.25">
      <c r="C24" s="34" t="s">
        <v>112</v>
      </c>
      <c r="D24" s="36" t="s">
        <v>110</v>
      </c>
      <c r="F24" s="42"/>
      <c r="G24" s="43"/>
      <c r="H24" s="43"/>
      <c r="I24" s="43"/>
      <c r="J24" s="43"/>
      <c r="K24" s="43"/>
      <c r="L24" s="43"/>
      <c r="M24" s="44">
        <v>1</v>
      </c>
      <c r="N24" s="44">
        <v>1</v>
      </c>
      <c r="O24" s="45"/>
      <c r="P24" s="46"/>
      <c r="Q24" s="47"/>
      <c r="R24" s="48"/>
      <c r="S24" s="49"/>
      <c r="T24" s="50"/>
      <c r="U24" s="51"/>
      <c r="V24" s="51"/>
      <c r="W24" s="51"/>
      <c r="X24" s="52"/>
      <c r="Y24" s="52"/>
      <c r="Z24" s="52"/>
      <c r="AA24" s="53"/>
      <c r="AB24" s="54"/>
      <c r="AC24" s="54"/>
      <c r="AD24" s="55"/>
      <c r="AE24" s="55"/>
      <c r="AF24" s="55"/>
      <c r="AG24" s="55">
        <v>2</v>
      </c>
      <c r="AH24" s="56"/>
      <c r="AI24" s="56"/>
      <c r="AJ24" s="57"/>
      <c r="AK24" s="57"/>
      <c r="AL24" s="57"/>
      <c r="AM24" s="57"/>
      <c r="AN24" s="58"/>
      <c r="AO24" s="58"/>
      <c r="AP24" s="58"/>
      <c r="AQ24" s="59"/>
      <c r="AR24" s="59"/>
      <c r="AS24" s="59"/>
      <c r="AT24" s="59"/>
      <c r="AU24" s="59"/>
      <c r="AV24" s="59"/>
      <c r="AZ24">
        <f t="shared" si="33"/>
        <v>0</v>
      </c>
      <c r="BA24">
        <f t="shared" si="1"/>
        <v>2</v>
      </c>
      <c r="BB24">
        <f t="shared" si="2"/>
        <v>0</v>
      </c>
      <c r="BC24">
        <f t="shared" si="3"/>
        <v>0</v>
      </c>
      <c r="BD24">
        <f t="shared" si="4"/>
        <v>0</v>
      </c>
      <c r="BE24">
        <f t="shared" si="5"/>
        <v>0</v>
      </c>
      <c r="BF24">
        <f t="shared" si="6"/>
        <v>0</v>
      </c>
      <c r="BG24">
        <f t="shared" si="7"/>
        <v>0</v>
      </c>
      <c r="BH24">
        <f t="shared" si="8"/>
        <v>2</v>
      </c>
      <c r="BI24">
        <f t="shared" si="9"/>
        <v>0</v>
      </c>
      <c r="BJ24">
        <f t="shared" si="10"/>
        <v>0</v>
      </c>
      <c r="BK24">
        <f t="shared" si="11"/>
        <v>0</v>
      </c>
      <c r="BL24">
        <f t="shared" si="12"/>
        <v>0</v>
      </c>
      <c r="BM24">
        <f t="shared" si="13"/>
        <v>0</v>
      </c>
      <c r="BO24" s="185">
        <f t="shared" si="14"/>
        <v>0</v>
      </c>
      <c r="BP24" s="186">
        <f t="shared" si="15"/>
        <v>0.442</v>
      </c>
      <c r="BQ24" s="187">
        <f t="shared" si="16"/>
        <v>0</v>
      </c>
      <c r="BR24" s="188">
        <f t="shared" si="17"/>
        <v>0</v>
      </c>
      <c r="BS24" s="189">
        <f t="shared" si="18"/>
        <v>0</v>
      </c>
      <c r="BT24" s="190">
        <f t="shared" si="19"/>
        <v>0</v>
      </c>
      <c r="BU24" s="191">
        <f t="shared" si="20"/>
        <v>0</v>
      </c>
      <c r="BV24" s="192">
        <f t="shared" si="21"/>
        <v>0</v>
      </c>
      <c r="BW24" s="193">
        <f t="shared" si="22"/>
        <v>0.42199999999999999</v>
      </c>
      <c r="BX24" s="194">
        <f t="shared" si="23"/>
        <v>0</v>
      </c>
      <c r="BY24" s="195">
        <f t="shared" si="24"/>
        <v>0</v>
      </c>
      <c r="BZ24" s="196">
        <f t="shared" si="25"/>
        <v>0</v>
      </c>
      <c r="CA24" s="197">
        <f t="shared" si="26"/>
        <v>0</v>
      </c>
      <c r="CB24" s="110">
        <f t="shared" si="27"/>
        <v>0</v>
      </c>
      <c r="CC24" s="198">
        <v>0</v>
      </c>
      <c r="CD24" s="110">
        <v>0</v>
      </c>
      <c r="CE24" s="110">
        <v>0</v>
      </c>
      <c r="CF24" s="110">
        <v>20</v>
      </c>
      <c r="CG24" s="110">
        <f t="shared" si="28"/>
        <v>3.2</v>
      </c>
      <c r="CH24">
        <f t="shared" si="29"/>
        <v>0.86399999999999999</v>
      </c>
      <c r="CI24">
        <f t="shared" si="30"/>
        <v>0.41600000000000004</v>
      </c>
      <c r="CJ24" s="63">
        <f t="shared" si="31"/>
        <v>8.9600000000000009</v>
      </c>
      <c r="CK24" s="199"/>
      <c r="CL24" s="200">
        <f t="shared" si="32"/>
        <v>1.3440000000000001</v>
      </c>
      <c r="CM24" s="298"/>
      <c r="CN24" s="200"/>
      <c r="CO24" s="201"/>
      <c r="CP24" s="202"/>
      <c r="CQ24" s="203"/>
      <c r="CR24" s="203"/>
      <c r="CS24" s="204"/>
      <c r="CT24" s="44"/>
      <c r="CU24" s="46"/>
      <c r="CV24" s="205"/>
    </row>
    <row r="25" spans="3:100" x14ac:dyDescent="0.25">
      <c r="C25" s="34" t="s">
        <v>113</v>
      </c>
      <c r="D25" s="36" t="s">
        <v>110</v>
      </c>
      <c r="F25" s="42"/>
      <c r="G25" s="43"/>
      <c r="H25" s="43"/>
      <c r="I25" s="43"/>
      <c r="J25" s="43"/>
      <c r="K25" s="43"/>
      <c r="L25" s="43"/>
      <c r="M25" s="44"/>
      <c r="N25" s="44">
        <v>3</v>
      </c>
      <c r="O25" s="45"/>
      <c r="P25" s="46"/>
      <c r="Q25" s="47"/>
      <c r="R25" s="48"/>
      <c r="S25" s="49"/>
      <c r="T25" s="50"/>
      <c r="U25" s="51"/>
      <c r="V25" s="51"/>
      <c r="W25" s="51">
        <v>2</v>
      </c>
      <c r="X25" s="52"/>
      <c r="Y25" s="52"/>
      <c r="Z25" s="52"/>
      <c r="AA25" s="53"/>
      <c r="AB25" s="54"/>
      <c r="AC25" s="54"/>
      <c r="AD25" s="55"/>
      <c r="AE25" s="55"/>
      <c r="AF25" s="55"/>
      <c r="AG25" s="55"/>
      <c r="AH25" s="56"/>
      <c r="AI25" s="56"/>
      <c r="AJ25" s="57"/>
      <c r="AK25" s="57"/>
      <c r="AL25" s="57"/>
      <c r="AM25" s="57"/>
      <c r="AN25" s="58">
        <v>1</v>
      </c>
      <c r="AO25" s="58"/>
      <c r="AP25" s="58"/>
      <c r="AQ25" s="59"/>
      <c r="AR25" s="59"/>
      <c r="AS25" s="59"/>
      <c r="AT25" s="59"/>
      <c r="AU25" s="59"/>
      <c r="AV25" s="59"/>
      <c r="AZ25">
        <f t="shared" si="33"/>
        <v>0</v>
      </c>
      <c r="BA25">
        <f t="shared" si="1"/>
        <v>3</v>
      </c>
      <c r="BB25">
        <f t="shared" si="2"/>
        <v>0</v>
      </c>
      <c r="BC25">
        <f t="shared" si="3"/>
        <v>0</v>
      </c>
      <c r="BD25">
        <f t="shared" si="4"/>
        <v>0</v>
      </c>
      <c r="BE25">
        <f t="shared" si="5"/>
        <v>2</v>
      </c>
      <c r="BF25">
        <f t="shared" si="6"/>
        <v>0</v>
      </c>
      <c r="BG25">
        <f t="shared" si="7"/>
        <v>0</v>
      </c>
      <c r="BH25">
        <f t="shared" si="8"/>
        <v>0</v>
      </c>
      <c r="BI25">
        <f t="shared" si="9"/>
        <v>0</v>
      </c>
      <c r="BJ25">
        <f t="shared" si="10"/>
        <v>0</v>
      </c>
      <c r="BK25">
        <f t="shared" si="11"/>
        <v>1</v>
      </c>
      <c r="BL25">
        <f t="shared" si="12"/>
        <v>0</v>
      </c>
      <c r="BM25">
        <f t="shared" si="13"/>
        <v>0</v>
      </c>
      <c r="BO25" s="185">
        <f t="shared" si="14"/>
        <v>0</v>
      </c>
      <c r="BP25" s="186">
        <f t="shared" si="15"/>
        <v>0.66300000000000003</v>
      </c>
      <c r="BQ25" s="187">
        <f t="shared" si="16"/>
        <v>0</v>
      </c>
      <c r="BR25" s="188">
        <f t="shared" si="17"/>
        <v>0</v>
      </c>
      <c r="BS25" s="189">
        <f t="shared" si="18"/>
        <v>0</v>
      </c>
      <c r="BT25" s="190">
        <f t="shared" si="19"/>
        <v>0.09</v>
      </c>
      <c r="BU25" s="191">
        <f t="shared" si="20"/>
        <v>0</v>
      </c>
      <c r="BV25" s="192">
        <f t="shared" si="21"/>
        <v>0</v>
      </c>
      <c r="BW25" s="193">
        <f t="shared" si="22"/>
        <v>0</v>
      </c>
      <c r="BX25" s="194">
        <f t="shared" si="23"/>
        <v>0</v>
      </c>
      <c r="BY25" s="195">
        <f t="shared" si="24"/>
        <v>0</v>
      </c>
      <c r="BZ25" s="196">
        <f t="shared" si="25"/>
        <v>8.5000000000000006E-2</v>
      </c>
      <c r="CA25" s="197">
        <f t="shared" si="26"/>
        <v>0</v>
      </c>
      <c r="CB25" s="110">
        <f t="shared" si="27"/>
        <v>0</v>
      </c>
      <c r="CC25" s="198">
        <v>0</v>
      </c>
      <c r="CD25" s="110">
        <v>0</v>
      </c>
      <c r="CE25" s="110">
        <v>0</v>
      </c>
      <c r="CF25" s="110">
        <v>11</v>
      </c>
      <c r="CG25" s="110">
        <f t="shared" si="28"/>
        <v>1.76</v>
      </c>
      <c r="CH25">
        <f t="shared" si="29"/>
        <v>0.83799999999999997</v>
      </c>
      <c r="CI25">
        <f t="shared" si="30"/>
        <v>0.2288</v>
      </c>
      <c r="CJ25" s="63">
        <f t="shared" si="31"/>
        <v>7.4676</v>
      </c>
      <c r="CK25" s="199"/>
      <c r="CL25" s="200">
        <f t="shared" si="32"/>
        <v>1.1201399999999999</v>
      </c>
      <c r="CM25" s="298"/>
      <c r="CN25" s="200"/>
      <c r="CO25" s="201"/>
      <c r="CP25" s="202"/>
      <c r="CQ25" s="203"/>
      <c r="CR25" s="203"/>
      <c r="CS25" s="204"/>
      <c r="CT25" s="44"/>
      <c r="CU25" s="46"/>
      <c r="CV25" s="205"/>
    </row>
    <row r="26" spans="3:100" x14ac:dyDescent="0.25">
      <c r="C26" s="34" t="s">
        <v>114</v>
      </c>
      <c r="D26" s="36" t="s">
        <v>110</v>
      </c>
      <c r="F26" s="42">
        <v>1</v>
      </c>
      <c r="G26" s="43"/>
      <c r="H26" s="43"/>
      <c r="I26" s="43"/>
      <c r="J26" s="43"/>
      <c r="K26" s="43"/>
      <c r="L26" s="43"/>
      <c r="M26" s="44"/>
      <c r="N26" s="44">
        <v>1</v>
      </c>
      <c r="O26" s="45"/>
      <c r="P26" s="46"/>
      <c r="Q26" s="47"/>
      <c r="R26" s="48"/>
      <c r="S26" s="49"/>
      <c r="T26" s="50"/>
      <c r="U26" s="51"/>
      <c r="V26" s="51"/>
      <c r="W26" s="51">
        <v>2</v>
      </c>
      <c r="X26" s="52"/>
      <c r="Y26" s="52"/>
      <c r="Z26" s="52"/>
      <c r="AA26" s="53"/>
      <c r="AB26" s="54"/>
      <c r="AC26" s="54"/>
      <c r="AD26" s="55"/>
      <c r="AE26" s="55"/>
      <c r="AF26" s="55"/>
      <c r="AG26" s="55"/>
      <c r="AH26" s="56"/>
      <c r="AI26" s="56"/>
      <c r="AJ26" s="57"/>
      <c r="AK26" s="57"/>
      <c r="AL26" s="57"/>
      <c r="AM26" s="57"/>
      <c r="AN26" s="58"/>
      <c r="AO26" s="58"/>
      <c r="AP26" s="58"/>
      <c r="AQ26" s="59"/>
      <c r="AR26" s="59"/>
      <c r="AS26" s="59"/>
      <c r="AT26" s="59"/>
      <c r="AU26" s="59"/>
      <c r="AV26" s="59"/>
      <c r="AZ26">
        <f t="shared" si="33"/>
        <v>1</v>
      </c>
      <c r="BA26">
        <f t="shared" si="1"/>
        <v>1</v>
      </c>
      <c r="BB26">
        <f t="shared" si="2"/>
        <v>0</v>
      </c>
      <c r="BC26">
        <f t="shared" si="3"/>
        <v>0</v>
      </c>
      <c r="BD26">
        <f t="shared" si="4"/>
        <v>0</v>
      </c>
      <c r="BE26">
        <f t="shared" si="5"/>
        <v>2</v>
      </c>
      <c r="BF26">
        <f t="shared" si="6"/>
        <v>0</v>
      </c>
      <c r="BG26">
        <f t="shared" si="7"/>
        <v>0</v>
      </c>
      <c r="BH26">
        <f t="shared" si="8"/>
        <v>0</v>
      </c>
      <c r="BI26">
        <f t="shared" si="9"/>
        <v>0</v>
      </c>
      <c r="BJ26">
        <f t="shared" si="10"/>
        <v>0</v>
      </c>
      <c r="BK26">
        <f t="shared" si="11"/>
        <v>0</v>
      </c>
      <c r="BL26">
        <f t="shared" si="12"/>
        <v>0</v>
      </c>
      <c r="BM26">
        <f t="shared" si="13"/>
        <v>0</v>
      </c>
      <c r="BO26" s="185">
        <f t="shared" si="14"/>
        <v>1.7000000000000001E-2</v>
      </c>
      <c r="BP26" s="186">
        <f t="shared" si="15"/>
        <v>0.221</v>
      </c>
      <c r="BQ26" s="187">
        <f t="shared" si="16"/>
        <v>0</v>
      </c>
      <c r="BR26" s="188">
        <f t="shared" si="17"/>
        <v>0</v>
      </c>
      <c r="BS26" s="189">
        <f t="shared" si="18"/>
        <v>0</v>
      </c>
      <c r="BT26" s="190">
        <f t="shared" si="19"/>
        <v>0.09</v>
      </c>
      <c r="BU26" s="191">
        <f t="shared" si="20"/>
        <v>0</v>
      </c>
      <c r="BV26" s="192">
        <f t="shared" si="21"/>
        <v>0</v>
      </c>
      <c r="BW26" s="193">
        <f t="shared" si="22"/>
        <v>0</v>
      </c>
      <c r="BX26" s="194">
        <f t="shared" si="23"/>
        <v>0</v>
      </c>
      <c r="BY26" s="195">
        <f t="shared" si="24"/>
        <v>0</v>
      </c>
      <c r="BZ26" s="196">
        <f t="shared" si="25"/>
        <v>0</v>
      </c>
      <c r="CA26" s="197">
        <f t="shared" si="26"/>
        <v>0</v>
      </c>
      <c r="CB26" s="110">
        <f t="shared" si="27"/>
        <v>0</v>
      </c>
      <c r="CC26" s="198">
        <v>0</v>
      </c>
      <c r="CD26" s="110">
        <v>0</v>
      </c>
      <c r="CE26" s="110">
        <v>0</v>
      </c>
      <c r="CF26" s="110">
        <v>21</v>
      </c>
      <c r="CG26" s="110">
        <f t="shared" si="28"/>
        <v>3.36</v>
      </c>
      <c r="CH26">
        <f t="shared" si="29"/>
        <v>0.32799999999999996</v>
      </c>
      <c r="CI26">
        <f t="shared" si="30"/>
        <v>0.43680000000000002</v>
      </c>
      <c r="CJ26" s="63">
        <f t="shared" si="31"/>
        <v>5.3535999999999992</v>
      </c>
      <c r="CK26" s="199"/>
      <c r="CL26" s="200">
        <f t="shared" si="32"/>
        <v>0.80303999999999987</v>
      </c>
      <c r="CM26" s="298"/>
      <c r="CN26" s="200"/>
      <c r="CO26" s="201"/>
      <c r="CP26" s="202"/>
      <c r="CQ26" s="203"/>
      <c r="CR26" s="203"/>
      <c r="CS26" s="204"/>
      <c r="CT26" s="44"/>
      <c r="CU26" s="46"/>
      <c r="CV26" s="205"/>
    </row>
    <row r="27" spans="3:100" x14ac:dyDescent="0.25">
      <c r="C27" s="34" t="s">
        <v>115</v>
      </c>
      <c r="D27" s="36" t="s">
        <v>110</v>
      </c>
      <c r="F27" s="42">
        <v>2</v>
      </c>
      <c r="G27" s="43"/>
      <c r="H27" s="43"/>
      <c r="I27" s="43"/>
      <c r="J27" s="43"/>
      <c r="K27" s="43"/>
      <c r="L27" s="43"/>
      <c r="M27" s="44"/>
      <c r="N27" s="44">
        <v>3</v>
      </c>
      <c r="O27" s="45"/>
      <c r="P27" s="46"/>
      <c r="Q27" s="47"/>
      <c r="R27" s="48"/>
      <c r="S27" s="49"/>
      <c r="T27" s="50"/>
      <c r="U27" s="51"/>
      <c r="V27" s="51"/>
      <c r="W27" s="51">
        <v>1</v>
      </c>
      <c r="X27" s="52"/>
      <c r="Y27" s="52"/>
      <c r="Z27" s="52"/>
      <c r="AA27" s="53"/>
      <c r="AB27" s="54"/>
      <c r="AC27" s="54"/>
      <c r="AD27" s="55"/>
      <c r="AE27" s="55"/>
      <c r="AF27" s="55"/>
      <c r="AG27" s="55">
        <v>1</v>
      </c>
      <c r="AH27" s="56"/>
      <c r="AI27" s="56"/>
      <c r="AJ27" s="57"/>
      <c r="AK27" s="57"/>
      <c r="AL27" s="57"/>
      <c r="AM27" s="57"/>
      <c r="AN27" s="58"/>
      <c r="AO27" s="58"/>
      <c r="AP27" s="58"/>
      <c r="AQ27" s="59"/>
      <c r="AR27" s="59"/>
      <c r="AS27" s="59"/>
      <c r="AT27" s="59"/>
      <c r="AU27" s="59">
        <v>1</v>
      </c>
      <c r="AV27" s="59"/>
      <c r="AZ27">
        <f t="shared" si="33"/>
        <v>2</v>
      </c>
      <c r="BA27">
        <f t="shared" si="1"/>
        <v>3</v>
      </c>
      <c r="BB27">
        <f t="shared" si="2"/>
        <v>0</v>
      </c>
      <c r="BC27">
        <f t="shared" si="3"/>
        <v>0</v>
      </c>
      <c r="BD27">
        <f t="shared" si="4"/>
        <v>0</v>
      </c>
      <c r="BE27">
        <f t="shared" si="5"/>
        <v>1</v>
      </c>
      <c r="BF27">
        <f t="shared" si="6"/>
        <v>0</v>
      </c>
      <c r="BG27">
        <f t="shared" si="7"/>
        <v>0</v>
      </c>
      <c r="BH27">
        <f t="shared" si="8"/>
        <v>1</v>
      </c>
      <c r="BI27">
        <f t="shared" si="9"/>
        <v>0</v>
      </c>
      <c r="BJ27">
        <f t="shared" si="10"/>
        <v>0</v>
      </c>
      <c r="BK27">
        <f t="shared" si="11"/>
        <v>0</v>
      </c>
      <c r="BL27">
        <f t="shared" si="12"/>
        <v>1</v>
      </c>
      <c r="BM27">
        <f t="shared" si="13"/>
        <v>0</v>
      </c>
      <c r="BO27" s="185">
        <f t="shared" si="14"/>
        <v>3.4000000000000002E-2</v>
      </c>
      <c r="BP27" s="186">
        <f t="shared" si="15"/>
        <v>0.66300000000000003</v>
      </c>
      <c r="BQ27" s="187">
        <f t="shared" si="16"/>
        <v>0</v>
      </c>
      <c r="BR27" s="188">
        <f t="shared" si="17"/>
        <v>0</v>
      </c>
      <c r="BS27" s="189">
        <f t="shared" si="18"/>
        <v>0</v>
      </c>
      <c r="BT27" s="190">
        <f t="shared" si="19"/>
        <v>4.4999999999999998E-2</v>
      </c>
      <c r="BU27" s="191">
        <f t="shared" si="20"/>
        <v>0</v>
      </c>
      <c r="BV27" s="192">
        <f t="shared" si="21"/>
        <v>0</v>
      </c>
      <c r="BW27" s="193">
        <f t="shared" si="22"/>
        <v>0.21099999999999999</v>
      </c>
      <c r="BX27" s="194">
        <f t="shared" si="23"/>
        <v>0</v>
      </c>
      <c r="BY27" s="195">
        <f t="shared" si="24"/>
        <v>0</v>
      </c>
      <c r="BZ27" s="196">
        <f t="shared" si="25"/>
        <v>0</v>
      </c>
      <c r="CA27" s="197">
        <f t="shared" si="26"/>
        <v>2.3E-2</v>
      </c>
      <c r="CB27" s="110">
        <f t="shared" si="27"/>
        <v>0</v>
      </c>
      <c r="CC27" s="198">
        <v>0</v>
      </c>
      <c r="CD27" s="110">
        <v>0</v>
      </c>
      <c r="CE27" s="110">
        <v>0</v>
      </c>
      <c r="CF27" s="110">
        <v>9</v>
      </c>
      <c r="CG27" s="110">
        <f t="shared" si="28"/>
        <v>1.44</v>
      </c>
      <c r="CH27">
        <f t="shared" si="29"/>
        <v>0.97600000000000009</v>
      </c>
      <c r="CI27">
        <f t="shared" si="30"/>
        <v>0.18720000000000001</v>
      </c>
      <c r="CJ27" s="63">
        <f t="shared" si="31"/>
        <v>8.1424000000000003</v>
      </c>
      <c r="CK27" s="199"/>
      <c r="CL27" s="200">
        <f t="shared" si="32"/>
        <v>1.22136</v>
      </c>
      <c r="CM27" s="298"/>
      <c r="CN27" s="200"/>
      <c r="CO27" s="201"/>
      <c r="CP27" s="202"/>
      <c r="CQ27" s="203"/>
      <c r="CR27" s="203"/>
      <c r="CS27" s="204"/>
      <c r="CT27" s="44"/>
      <c r="CU27" s="46"/>
      <c r="CV27" s="205"/>
    </row>
    <row r="28" spans="3:100" x14ac:dyDescent="0.25">
      <c r="C28" s="34" t="s">
        <v>116</v>
      </c>
      <c r="D28" s="36" t="s">
        <v>110</v>
      </c>
      <c r="F28" s="42"/>
      <c r="G28" s="43"/>
      <c r="H28" s="43"/>
      <c r="I28" s="43"/>
      <c r="J28" s="43"/>
      <c r="K28" s="43"/>
      <c r="L28" s="43"/>
      <c r="M28" s="44">
        <v>1</v>
      </c>
      <c r="N28" s="44">
        <v>2</v>
      </c>
      <c r="O28" s="45"/>
      <c r="P28" s="46"/>
      <c r="Q28" s="47"/>
      <c r="R28" s="48"/>
      <c r="S28" s="49"/>
      <c r="T28" s="50"/>
      <c r="U28" s="51"/>
      <c r="V28" s="51"/>
      <c r="W28" s="51"/>
      <c r="X28" s="52"/>
      <c r="Y28" s="52"/>
      <c r="Z28" s="52"/>
      <c r="AA28" s="53"/>
      <c r="AB28" s="54"/>
      <c r="AC28" s="54"/>
      <c r="AD28" s="55"/>
      <c r="AE28" s="55"/>
      <c r="AF28" s="55"/>
      <c r="AG28" s="55"/>
      <c r="AH28" s="56"/>
      <c r="AI28" s="56"/>
      <c r="AJ28" s="57"/>
      <c r="AK28" s="57"/>
      <c r="AL28" s="57"/>
      <c r="AM28" s="57"/>
      <c r="AN28" s="58"/>
      <c r="AO28" s="58"/>
      <c r="AP28" s="58"/>
      <c r="AQ28" s="59"/>
      <c r="AR28" s="59"/>
      <c r="AS28" s="59"/>
      <c r="AT28" s="59"/>
      <c r="AU28" s="59"/>
      <c r="AV28" s="59"/>
      <c r="AZ28">
        <f t="shared" si="33"/>
        <v>0</v>
      </c>
      <c r="BA28">
        <f t="shared" si="1"/>
        <v>3</v>
      </c>
      <c r="BB28">
        <f t="shared" si="2"/>
        <v>0</v>
      </c>
      <c r="BC28">
        <f t="shared" si="3"/>
        <v>0</v>
      </c>
      <c r="BD28">
        <f t="shared" si="4"/>
        <v>0</v>
      </c>
      <c r="BE28">
        <f t="shared" si="5"/>
        <v>0</v>
      </c>
      <c r="BF28">
        <f t="shared" si="6"/>
        <v>0</v>
      </c>
      <c r="BG28">
        <f t="shared" si="7"/>
        <v>0</v>
      </c>
      <c r="BH28">
        <f t="shared" si="8"/>
        <v>0</v>
      </c>
      <c r="BI28">
        <f t="shared" si="9"/>
        <v>0</v>
      </c>
      <c r="BJ28">
        <f t="shared" si="10"/>
        <v>0</v>
      </c>
      <c r="BK28">
        <f t="shared" si="11"/>
        <v>0</v>
      </c>
      <c r="BL28">
        <f t="shared" si="12"/>
        <v>0</v>
      </c>
      <c r="BM28">
        <f t="shared" si="13"/>
        <v>0</v>
      </c>
      <c r="BO28" s="185">
        <f t="shared" si="14"/>
        <v>0</v>
      </c>
      <c r="BP28" s="186">
        <f t="shared" si="15"/>
        <v>0.66300000000000003</v>
      </c>
      <c r="BQ28" s="187">
        <f t="shared" si="16"/>
        <v>0</v>
      </c>
      <c r="BR28" s="188">
        <f t="shared" si="17"/>
        <v>0</v>
      </c>
      <c r="BS28" s="189">
        <f t="shared" si="18"/>
        <v>0</v>
      </c>
      <c r="BT28" s="190">
        <f t="shared" si="19"/>
        <v>0</v>
      </c>
      <c r="BU28" s="191">
        <f t="shared" si="20"/>
        <v>0</v>
      </c>
      <c r="BV28" s="192">
        <f t="shared" si="21"/>
        <v>0</v>
      </c>
      <c r="BW28" s="193">
        <f t="shared" si="22"/>
        <v>0</v>
      </c>
      <c r="BX28" s="194">
        <f t="shared" si="23"/>
        <v>0</v>
      </c>
      <c r="BY28" s="195">
        <f t="shared" si="24"/>
        <v>0</v>
      </c>
      <c r="BZ28" s="196">
        <f t="shared" si="25"/>
        <v>0</v>
      </c>
      <c r="CA28" s="197">
        <f t="shared" si="26"/>
        <v>0</v>
      </c>
      <c r="CB28" s="110">
        <f t="shared" si="27"/>
        <v>0</v>
      </c>
      <c r="CC28" s="198">
        <v>0</v>
      </c>
      <c r="CD28" s="110">
        <v>0</v>
      </c>
      <c r="CE28" s="110">
        <v>0</v>
      </c>
      <c r="CF28" s="110">
        <v>18</v>
      </c>
      <c r="CG28" s="110">
        <f t="shared" si="28"/>
        <v>2.88</v>
      </c>
      <c r="CH28">
        <f t="shared" si="29"/>
        <v>0.66300000000000003</v>
      </c>
      <c r="CI28">
        <f t="shared" si="30"/>
        <v>0.37440000000000001</v>
      </c>
      <c r="CJ28" s="63">
        <f t="shared" si="31"/>
        <v>7.2618000000000009</v>
      </c>
      <c r="CK28" s="199"/>
      <c r="CL28" s="200">
        <f t="shared" si="32"/>
        <v>1.0892700000000002</v>
      </c>
      <c r="CM28" s="298"/>
      <c r="CN28" s="200"/>
      <c r="CO28" s="201"/>
      <c r="CP28" s="202"/>
      <c r="CQ28" s="203"/>
      <c r="CR28" s="203"/>
      <c r="CS28" s="204"/>
      <c r="CT28" s="44"/>
      <c r="CU28" s="46"/>
      <c r="CV28" s="205"/>
    </row>
    <row r="29" spans="3:100" x14ac:dyDescent="0.25">
      <c r="C29" s="34" t="s">
        <v>117</v>
      </c>
      <c r="D29" s="36" t="s">
        <v>110</v>
      </c>
      <c r="F29" s="42">
        <v>1</v>
      </c>
      <c r="G29" s="43"/>
      <c r="H29" s="43"/>
      <c r="I29" s="43"/>
      <c r="J29" s="43"/>
      <c r="K29" s="43"/>
      <c r="L29" s="43"/>
      <c r="M29" s="44"/>
      <c r="N29" s="44"/>
      <c r="O29" s="45"/>
      <c r="P29" s="46"/>
      <c r="Q29" s="47"/>
      <c r="R29" s="48"/>
      <c r="S29" s="49"/>
      <c r="T29" s="50"/>
      <c r="U29" s="51"/>
      <c r="V29" s="51"/>
      <c r="W29" s="51">
        <v>1</v>
      </c>
      <c r="X29" s="52"/>
      <c r="Y29" s="52"/>
      <c r="Z29" s="52"/>
      <c r="AA29" s="53"/>
      <c r="AB29" s="54"/>
      <c r="AC29" s="54"/>
      <c r="AD29" s="55"/>
      <c r="AE29" s="55"/>
      <c r="AF29" s="55"/>
      <c r="AG29" s="55"/>
      <c r="AH29" s="56"/>
      <c r="AI29" s="56"/>
      <c r="AJ29" s="57"/>
      <c r="AK29" s="57"/>
      <c r="AL29" s="57"/>
      <c r="AM29" s="57"/>
      <c r="AN29" s="58"/>
      <c r="AO29" s="58"/>
      <c r="AP29" s="58"/>
      <c r="AQ29" s="59"/>
      <c r="AR29" s="59"/>
      <c r="AS29" s="59"/>
      <c r="AT29" s="59"/>
      <c r="AU29" s="59"/>
      <c r="AV29" s="59"/>
      <c r="AZ29">
        <f t="shared" si="33"/>
        <v>1</v>
      </c>
      <c r="BA29">
        <f t="shared" si="1"/>
        <v>0</v>
      </c>
      <c r="BB29">
        <f t="shared" si="2"/>
        <v>0</v>
      </c>
      <c r="BC29">
        <f t="shared" si="3"/>
        <v>0</v>
      </c>
      <c r="BD29">
        <f t="shared" si="4"/>
        <v>0</v>
      </c>
      <c r="BE29">
        <f t="shared" si="5"/>
        <v>1</v>
      </c>
      <c r="BF29">
        <f t="shared" si="6"/>
        <v>0</v>
      </c>
      <c r="BG29">
        <f t="shared" si="7"/>
        <v>0</v>
      </c>
      <c r="BH29">
        <f t="shared" si="8"/>
        <v>0</v>
      </c>
      <c r="BI29">
        <f t="shared" si="9"/>
        <v>0</v>
      </c>
      <c r="BJ29">
        <f t="shared" si="10"/>
        <v>0</v>
      </c>
      <c r="BK29">
        <f t="shared" si="11"/>
        <v>0</v>
      </c>
      <c r="BL29">
        <f t="shared" si="12"/>
        <v>0</v>
      </c>
      <c r="BM29">
        <f t="shared" si="13"/>
        <v>0</v>
      </c>
      <c r="BO29" s="185">
        <f t="shared" si="14"/>
        <v>1.7000000000000001E-2</v>
      </c>
      <c r="BP29" s="186">
        <f t="shared" si="15"/>
        <v>0</v>
      </c>
      <c r="BQ29" s="187">
        <f t="shared" si="16"/>
        <v>0</v>
      </c>
      <c r="BR29" s="188">
        <f t="shared" si="17"/>
        <v>0</v>
      </c>
      <c r="BS29" s="189">
        <f t="shared" si="18"/>
        <v>0</v>
      </c>
      <c r="BT29" s="190">
        <f t="shared" si="19"/>
        <v>4.4999999999999998E-2</v>
      </c>
      <c r="BU29" s="191">
        <f t="shared" si="20"/>
        <v>0</v>
      </c>
      <c r="BV29" s="192">
        <f t="shared" si="21"/>
        <v>0</v>
      </c>
      <c r="BW29" s="193">
        <f t="shared" si="22"/>
        <v>0</v>
      </c>
      <c r="BX29" s="194">
        <f t="shared" si="23"/>
        <v>0</v>
      </c>
      <c r="BY29" s="195">
        <f t="shared" si="24"/>
        <v>0</v>
      </c>
      <c r="BZ29" s="196">
        <f t="shared" si="25"/>
        <v>0</v>
      </c>
      <c r="CA29" s="197">
        <f t="shared" si="26"/>
        <v>0</v>
      </c>
      <c r="CB29" s="110">
        <f t="shared" si="27"/>
        <v>0</v>
      </c>
      <c r="CC29" s="198">
        <v>0</v>
      </c>
      <c r="CD29" s="110">
        <v>0</v>
      </c>
      <c r="CE29" s="110">
        <v>0</v>
      </c>
      <c r="CF29" s="110">
        <v>16</v>
      </c>
      <c r="CG29" s="110">
        <f t="shared" si="28"/>
        <v>2.56</v>
      </c>
      <c r="CH29">
        <f t="shared" si="29"/>
        <v>6.2E-2</v>
      </c>
      <c r="CI29">
        <f t="shared" si="30"/>
        <v>0.33280000000000004</v>
      </c>
      <c r="CJ29" s="63">
        <f t="shared" si="31"/>
        <v>2.7636000000000003</v>
      </c>
      <c r="CK29" s="199"/>
      <c r="CL29" s="200">
        <f t="shared" si="32"/>
        <v>0.41454000000000002</v>
      </c>
      <c r="CM29" s="298"/>
      <c r="CN29" s="200"/>
      <c r="CO29" s="201"/>
      <c r="CP29" s="202"/>
      <c r="CQ29" s="203"/>
      <c r="CR29" s="203"/>
      <c r="CS29" s="204"/>
      <c r="CT29" s="44"/>
      <c r="CU29" s="46"/>
      <c r="CV29" s="205"/>
    </row>
    <row r="30" spans="3:100" x14ac:dyDescent="0.25">
      <c r="C30" s="34" t="s">
        <v>118</v>
      </c>
      <c r="D30" s="36" t="s">
        <v>110</v>
      </c>
      <c r="F30" s="42"/>
      <c r="G30" s="43"/>
      <c r="H30" s="43"/>
      <c r="I30" s="43"/>
      <c r="J30" s="43"/>
      <c r="K30" s="43"/>
      <c r="L30" s="43"/>
      <c r="M30" s="44"/>
      <c r="N30" s="44">
        <v>6</v>
      </c>
      <c r="O30" s="45"/>
      <c r="P30" s="46"/>
      <c r="Q30" s="47"/>
      <c r="R30" s="48"/>
      <c r="S30" s="49"/>
      <c r="T30" s="50"/>
      <c r="U30" s="51"/>
      <c r="V30" s="51"/>
      <c r="W30" s="51">
        <v>1</v>
      </c>
      <c r="X30" s="52"/>
      <c r="Y30" s="52"/>
      <c r="Z30" s="52"/>
      <c r="AA30" s="53"/>
      <c r="AB30" s="54"/>
      <c r="AC30" s="54"/>
      <c r="AD30" s="55"/>
      <c r="AE30" s="55"/>
      <c r="AF30" s="55"/>
      <c r="AG30" s="55"/>
      <c r="AH30" s="56"/>
      <c r="AI30" s="56"/>
      <c r="AJ30" s="57"/>
      <c r="AK30" s="57"/>
      <c r="AL30" s="57"/>
      <c r="AM30" s="57"/>
      <c r="AN30" s="58"/>
      <c r="AO30" s="58"/>
      <c r="AP30" s="58"/>
      <c r="AQ30" s="59"/>
      <c r="AR30" s="59"/>
      <c r="AS30" s="59"/>
      <c r="AT30" s="59"/>
      <c r="AU30" s="59"/>
      <c r="AV30" s="59"/>
      <c r="AZ30">
        <f t="shared" si="33"/>
        <v>0</v>
      </c>
      <c r="BA30">
        <f t="shared" si="1"/>
        <v>6</v>
      </c>
      <c r="BB30">
        <f t="shared" si="2"/>
        <v>0</v>
      </c>
      <c r="BC30">
        <f t="shared" si="3"/>
        <v>0</v>
      </c>
      <c r="BD30">
        <f t="shared" si="4"/>
        <v>0</v>
      </c>
      <c r="BE30">
        <f t="shared" si="5"/>
        <v>1</v>
      </c>
      <c r="BF30">
        <f t="shared" si="6"/>
        <v>0</v>
      </c>
      <c r="BG30">
        <f t="shared" si="7"/>
        <v>0</v>
      </c>
      <c r="BH30">
        <f t="shared" si="8"/>
        <v>0</v>
      </c>
      <c r="BI30">
        <f t="shared" si="9"/>
        <v>0</v>
      </c>
      <c r="BJ30">
        <f t="shared" si="10"/>
        <v>0</v>
      </c>
      <c r="BK30">
        <f t="shared" si="11"/>
        <v>0</v>
      </c>
      <c r="BL30">
        <f t="shared" si="12"/>
        <v>0</v>
      </c>
      <c r="BM30">
        <f t="shared" si="13"/>
        <v>0</v>
      </c>
      <c r="BO30" s="185">
        <f t="shared" si="14"/>
        <v>0</v>
      </c>
      <c r="BP30" s="186">
        <f t="shared" si="15"/>
        <v>1.3260000000000001</v>
      </c>
      <c r="BQ30" s="187">
        <f t="shared" si="16"/>
        <v>0</v>
      </c>
      <c r="BR30" s="188">
        <f t="shared" si="17"/>
        <v>0</v>
      </c>
      <c r="BS30" s="189">
        <f t="shared" si="18"/>
        <v>0</v>
      </c>
      <c r="BT30" s="190">
        <f t="shared" si="19"/>
        <v>4.4999999999999998E-2</v>
      </c>
      <c r="BU30" s="191">
        <f t="shared" si="20"/>
        <v>0</v>
      </c>
      <c r="BV30" s="192">
        <f t="shared" si="21"/>
        <v>0</v>
      </c>
      <c r="BW30" s="193">
        <f t="shared" si="22"/>
        <v>0</v>
      </c>
      <c r="BX30" s="194">
        <f t="shared" si="23"/>
        <v>0</v>
      </c>
      <c r="BY30" s="195">
        <f t="shared" si="24"/>
        <v>0</v>
      </c>
      <c r="BZ30" s="196">
        <f t="shared" si="25"/>
        <v>0</v>
      </c>
      <c r="CA30" s="197">
        <f t="shared" si="26"/>
        <v>0</v>
      </c>
      <c r="CB30" s="110">
        <f t="shared" si="27"/>
        <v>0</v>
      </c>
      <c r="CC30" s="198">
        <v>0</v>
      </c>
      <c r="CD30" s="110">
        <v>0</v>
      </c>
      <c r="CE30" s="110">
        <v>0</v>
      </c>
      <c r="CF30" s="110">
        <v>8</v>
      </c>
      <c r="CG30" s="110">
        <f t="shared" si="28"/>
        <v>1.28</v>
      </c>
      <c r="CH30">
        <f t="shared" si="29"/>
        <v>1.371</v>
      </c>
      <c r="CI30">
        <f t="shared" si="30"/>
        <v>0.16640000000000002</v>
      </c>
      <c r="CJ30" s="63">
        <f t="shared" si="31"/>
        <v>10.761800000000001</v>
      </c>
      <c r="CK30" s="199"/>
      <c r="CL30" s="200">
        <f t="shared" si="32"/>
        <v>1.6142700000000001</v>
      </c>
      <c r="CM30" s="298"/>
      <c r="CN30" s="200"/>
      <c r="CO30" s="201"/>
      <c r="CP30" s="202"/>
      <c r="CQ30" s="203"/>
      <c r="CR30" s="203"/>
      <c r="CS30" s="204"/>
      <c r="CT30" s="44"/>
      <c r="CU30" s="46"/>
      <c r="CV30" s="205"/>
    </row>
    <row r="31" spans="3:100" x14ac:dyDescent="0.25">
      <c r="C31" s="34" t="s">
        <v>119</v>
      </c>
      <c r="D31" s="36" t="s">
        <v>110</v>
      </c>
      <c r="F31" s="42"/>
      <c r="G31" s="43"/>
      <c r="H31" s="43"/>
      <c r="I31" s="43"/>
      <c r="J31" s="43"/>
      <c r="K31" s="43"/>
      <c r="L31" s="43"/>
      <c r="M31" s="44"/>
      <c r="N31" s="44">
        <v>3</v>
      </c>
      <c r="O31" s="45"/>
      <c r="P31" s="46"/>
      <c r="Q31" s="47"/>
      <c r="R31" s="48"/>
      <c r="S31" s="49"/>
      <c r="T31" s="50"/>
      <c r="U31" s="51"/>
      <c r="V31" s="51"/>
      <c r="W31" s="51"/>
      <c r="X31" s="52"/>
      <c r="Y31" s="52"/>
      <c r="Z31" s="52"/>
      <c r="AA31" s="53"/>
      <c r="AB31" s="54"/>
      <c r="AC31" s="54"/>
      <c r="AD31" s="55"/>
      <c r="AE31" s="55"/>
      <c r="AF31" s="55"/>
      <c r="AG31" s="55"/>
      <c r="AH31" s="56"/>
      <c r="AI31" s="56"/>
      <c r="AJ31" s="57"/>
      <c r="AK31" s="57"/>
      <c r="AL31" s="57"/>
      <c r="AM31" s="57"/>
      <c r="AN31" s="58"/>
      <c r="AO31" s="58"/>
      <c r="AP31" s="58"/>
      <c r="AQ31" s="59"/>
      <c r="AR31" s="59"/>
      <c r="AS31" s="59"/>
      <c r="AT31" s="59"/>
      <c r="AU31" s="59">
        <v>1</v>
      </c>
      <c r="AV31" s="59"/>
      <c r="AZ31">
        <f t="shared" si="33"/>
        <v>0</v>
      </c>
      <c r="BA31">
        <f t="shared" si="1"/>
        <v>3</v>
      </c>
      <c r="BB31">
        <f t="shared" si="2"/>
        <v>0</v>
      </c>
      <c r="BC31">
        <f t="shared" si="3"/>
        <v>0</v>
      </c>
      <c r="BD31">
        <f t="shared" si="4"/>
        <v>0</v>
      </c>
      <c r="BE31">
        <f t="shared" si="5"/>
        <v>0</v>
      </c>
      <c r="BF31">
        <f t="shared" si="6"/>
        <v>0</v>
      </c>
      <c r="BG31">
        <f t="shared" si="7"/>
        <v>0</v>
      </c>
      <c r="BH31">
        <f t="shared" si="8"/>
        <v>0</v>
      </c>
      <c r="BI31">
        <f t="shared" si="9"/>
        <v>0</v>
      </c>
      <c r="BJ31">
        <f t="shared" si="10"/>
        <v>0</v>
      </c>
      <c r="BK31">
        <f t="shared" si="11"/>
        <v>0</v>
      </c>
      <c r="BL31">
        <f t="shared" si="12"/>
        <v>1</v>
      </c>
      <c r="BM31">
        <f t="shared" si="13"/>
        <v>0</v>
      </c>
      <c r="BO31" s="185">
        <f t="shared" si="14"/>
        <v>0</v>
      </c>
      <c r="BP31" s="186">
        <f t="shared" si="15"/>
        <v>0.66300000000000003</v>
      </c>
      <c r="BQ31" s="187">
        <f t="shared" si="16"/>
        <v>0</v>
      </c>
      <c r="BR31" s="188">
        <f t="shared" si="17"/>
        <v>0</v>
      </c>
      <c r="BS31" s="189">
        <f t="shared" si="18"/>
        <v>0</v>
      </c>
      <c r="BT31" s="190">
        <f t="shared" si="19"/>
        <v>0</v>
      </c>
      <c r="BU31" s="191">
        <f t="shared" si="20"/>
        <v>0</v>
      </c>
      <c r="BV31" s="192">
        <f t="shared" si="21"/>
        <v>0</v>
      </c>
      <c r="BW31" s="193">
        <f t="shared" si="22"/>
        <v>0</v>
      </c>
      <c r="BX31" s="194">
        <f t="shared" si="23"/>
        <v>0</v>
      </c>
      <c r="BY31" s="195">
        <f t="shared" si="24"/>
        <v>0</v>
      </c>
      <c r="BZ31" s="196">
        <f t="shared" si="25"/>
        <v>0</v>
      </c>
      <c r="CA31" s="197">
        <f t="shared" si="26"/>
        <v>2.3E-2</v>
      </c>
      <c r="CB31" s="110">
        <f t="shared" si="27"/>
        <v>0</v>
      </c>
      <c r="CC31" s="198">
        <v>0</v>
      </c>
      <c r="CD31" s="110">
        <v>0</v>
      </c>
      <c r="CE31" s="110">
        <v>0</v>
      </c>
      <c r="CF31" s="110">
        <v>9</v>
      </c>
      <c r="CG31" s="110">
        <f t="shared" si="28"/>
        <v>1.44</v>
      </c>
      <c r="CH31">
        <f t="shared" si="29"/>
        <v>0.68600000000000005</v>
      </c>
      <c r="CI31">
        <f t="shared" si="30"/>
        <v>0.18720000000000001</v>
      </c>
      <c r="CJ31" s="63">
        <f t="shared" si="31"/>
        <v>6.1124000000000009</v>
      </c>
      <c r="CK31" s="199"/>
      <c r="CL31" s="200">
        <f t="shared" si="32"/>
        <v>0.91686000000000012</v>
      </c>
      <c r="CM31" s="298"/>
      <c r="CN31" s="200"/>
      <c r="CO31" s="201"/>
      <c r="CP31" s="202"/>
      <c r="CQ31" s="203"/>
      <c r="CR31" s="203"/>
      <c r="CS31" s="204"/>
      <c r="CT31" s="44"/>
      <c r="CU31" s="46"/>
      <c r="CV31" s="205"/>
    </row>
    <row r="32" spans="3:100" x14ac:dyDescent="0.25">
      <c r="C32" s="34" t="s">
        <v>120</v>
      </c>
      <c r="D32" s="36" t="s">
        <v>110</v>
      </c>
      <c r="F32" s="42">
        <v>1</v>
      </c>
      <c r="G32" s="43"/>
      <c r="H32" s="43"/>
      <c r="I32" s="43"/>
      <c r="J32" s="43"/>
      <c r="K32" s="43"/>
      <c r="L32" s="43"/>
      <c r="M32" s="44"/>
      <c r="N32" s="44">
        <v>2</v>
      </c>
      <c r="O32" s="45"/>
      <c r="P32" s="46"/>
      <c r="Q32" s="47"/>
      <c r="R32" s="48"/>
      <c r="S32" s="49"/>
      <c r="T32" s="50"/>
      <c r="U32" s="51"/>
      <c r="V32" s="51"/>
      <c r="W32" s="51"/>
      <c r="X32" s="52"/>
      <c r="Y32" s="52"/>
      <c r="Z32" s="52"/>
      <c r="AA32" s="53"/>
      <c r="AB32" s="54"/>
      <c r="AC32" s="54"/>
      <c r="AD32" s="55"/>
      <c r="AE32" s="55"/>
      <c r="AF32" s="55"/>
      <c r="AG32" s="55"/>
      <c r="AH32" s="56"/>
      <c r="AI32" s="56"/>
      <c r="AJ32" s="57"/>
      <c r="AK32" s="57"/>
      <c r="AL32" s="57"/>
      <c r="AM32" s="57"/>
      <c r="AN32" s="58"/>
      <c r="AO32" s="58"/>
      <c r="AP32" s="58"/>
      <c r="AQ32" s="59"/>
      <c r="AR32" s="59"/>
      <c r="AS32" s="59"/>
      <c r="AT32" s="59"/>
      <c r="AU32" s="59"/>
      <c r="AV32" s="59"/>
      <c r="AZ32">
        <f t="shared" si="33"/>
        <v>1</v>
      </c>
      <c r="BA32">
        <f t="shared" si="1"/>
        <v>2</v>
      </c>
      <c r="BB32">
        <f t="shared" si="2"/>
        <v>0</v>
      </c>
      <c r="BC32">
        <f t="shared" si="3"/>
        <v>0</v>
      </c>
      <c r="BD32">
        <f t="shared" si="4"/>
        <v>0</v>
      </c>
      <c r="BE32">
        <f t="shared" si="5"/>
        <v>0</v>
      </c>
      <c r="BF32">
        <f t="shared" si="6"/>
        <v>0</v>
      </c>
      <c r="BG32">
        <f t="shared" si="7"/>
        <v>0</v>
      </c>
      <c r="BH32">
        <f t="shared" si="8"/>
        <v>0</v>
      </c>
      <c r="BI32">
        <f t="shared" si="9"/>
        <v>0</v>
      </c>
      <c r="BJ32">
        <f t="shared" si="10"/>
        <v>0</v>
      </c>
      <c r="BK32">
        <f t="shared" si="11"/>
        <v>0</v>
      </c>
      <c r="BL32">
        <f t="shared" si="12"/>
        <v>0</v>
      </c>
      <c r="BM32">
        <f t="shared" si="13"/>
        <v>0</v>
      </c>
      <c r="BO32" s="185">
        <f t="shared" si="14"/>
        <v>1.7000000000000001E-2</v>
      </c>
      <c r="BP32" s="186">
        <f t="shared" si="15"/>
        <v>0.442</v>
      </c>
      <c r="BQ32" s="187">
        <f t="shared" si="16"/>
        <v>0</v>
      </c>
      <c r="BR32" s="188">
        <f t="shared" si="17"/>
        <v>0</v>
      </c>
      <c r="BS32" s="189">
        <f t="shared" si="18"/>
        <v>0</v>
      </c>
      <c r="BT32" s="190">
        <f t="shared" si="19"/>
        <v>0</v>
      </c>
      <c r="BU32" s="191">
        <f t="shared" si="20"/>
        <v>0</v>
      </c>
      <c r="BV32" s="192">
        <f t="shared" si="21"/>
        <v>0</v>
      </c>
      <c r="BW32" s="193">
        <f t="shared" si="22"/>
        <v>0</v>
      </c>
      <c r="BX32" s="194">
        <f t="shared" si="23"/>
        <v>0</v>
      </c>
      <c r="BY32" s="195">
        <f t="shared" si="24"/>
        <v>0</v>
      </c>
      <c r="BZ32" s="196">
        <f t="shared" si="25"/>
        <v>0</v>
      </c>
      <c r="CA32" s="197">
        <f t="shared" si="26"/>
        <v>0</v>
      </c>
      <c r="CB32" s="110">
        <f t="shared" si="27"/>
        <v>0</v>
      </c>
      <c r="CC32" s="198">
        <v>0</v>
      </c>
      <c r="CD32" s="110">
        <v>0</v>
      </c>
      <c r="CE32" s="110">
        <v>0</v>
      </c>
      <c r="CF32" s="110">
        <v>14</v>
      </c>
      <c r="CG32" s="110">
        <f t="shared" si="28"/>
        <v>2.2400000000000002</v>
      </c>
      <c r="CH32">
        <f t="shared" si="29"/>
        <v>0.45900000000000002</v>
      </c>
      <c r="CI32">
        <f t="shared" si="30"/>
        <v>0.29120000000000001</v>
      </c>
      <c r="CJ32" s="63">
        <f t="shared" si="31"/>
        <v>5.2514000000000003</v>
      </c>
      <c r="CK32" s="199"/>
      <c r="CL32" s="200">
        <f t="shared" si="32"/>
        <v>0.78771000000000002</v>
      </c>
      <c r="CM32" s="298"/>
      <c r="CN32" s="200"/>
      <c r="CO32" s="201"/>
      <c r="CP32" s="202"/>
      <c r="CQ32" s="203"/>
      <c r="CR32" s="203"/>
      <c r="CS32" s="204"/>
      <c r="CT32" s="44"/>
      <c r="CU32" s="46"/>
      <c r="CV32" s="205"/>
    </row>
    <row r="33" spans="3:100" x14ac:dyDescent="0.25">
      <c r="C33" s="34" t="s">
        <v>121</v>
      </c>
      <c r="D33" s="36" t="s">
        <v>110</v>
      </c>
      <c r="F33" s="42">
        <v>1</v>
      </c>
      <c r="G33" s="43"/>
      <c r="H33" s="43"/>
      <c r="I33" s="43"/>
      <c r="J33" s="43"/>
      <c r="K33" s="43"/>
      <c r="L33" s="43"/>
      <c r="M33" s="44"/>
      <c r="N33" s="44"/>
      <c r="O33" s="45"/>
      <c r="P33" s="46"/>
      <c r="Q33" s="47"/>
      <c r="R33" s="48"/>
      <c r="S33" s="49"/>
      <c r="T33" s="50"/>
      <c r="U33" s="51"/>
      <c r="V33" s="51"/>
      <c r="W33" s="51"/>
      <c r="X33" s="52"/>
      <c r="Y33" s="52"/>
      <c r="Z33" s="52"/>
      <c r="AA33" s="53"/>
      <c r="AB33" s="54"/>
      <c r="AC33" s="54"/>
      <c r="AD33" s="55"/>
      <c r="AE33" s="55"/>
      <c r="AF33" s="55"/>
      <c r="AG33" s="55">
        <v>1</v>
      </c>
      <c r="AH33" s="56"/>
      <c r="AI33" s="56"/>
      <c r="AJ33" s="57"/>
      <c r="AK33" s="57"/>
      <c r="AL33" s="57"/>
      <c r="AM33" s="57"/>
      <c r="AN33" s="58"/>
      <c r="AO33" s="58"/>
      <c r="AP33" s="58"/>
      <c r="AQ33" s="59"/>
      <c r="AR33" s="59"/>
      <c r="AS33" s="59"/>
      <c r="AT33" s="59"/>
      <c r="AU33" s="59"/>
      <c r="AV33" s="59"/>
      <c r="AZ33">
        <f t="shared" si="33"/>
        <v>1</v>
      </c>
      <c r="BA33">
        <f t="shared" si="1"/>
        <v>0</v>
      </c>
      <c r="BB33">
        <f t="shared" si="2"/>
        <v>0</v>
      </c>
      <c r="BC33">
        <f t="shared" si="3"/>
        <v>0</v>
      </c>
      <c r="BD33">
        <f t="shared" si="4"/>
        <v>0</v>
      </c>
      <c r="BE33">
        <f t="shared" si="5"/>
        <v>0</v>
      </c>
      <c r="BF33">
        <f t="shared" si="6"/>
        <v>0</v>
      </c>
      <c r="BG33">
        <f t="shared" si="7"/>
        <v>0</v>
      </c>
      <c r="BH33">
        <f t="shared" si="8"/>
        <v>1</v>
      </c>
      <c r="BI33">
        <f t="shared" si="9"/>
        <v>0</v>
      </c>
      <c r="BJ33">
        <f t="shared" si="10"/>
        <v>0</v>
      </c>
      <c r="BK33">
        <f t="shared" si="11"/>
        <v>0</v>
      </c>
      <c r="BL33">
        <f t="shared" si="12"/>
        <v>0</v>
      </c>
      <c r="BM33">
        <f t="shared" si="13"/>
        <v>0</v>
      </c>
      <c r="BO33" s="185">
        <f t="shared" si="14"/>
        <v>1.7000000000000001E-2</v>
      </c>
      <c r="BP33" s="186">
        <f t="shared" si="15"/>
        <v>0</v>
      </c>
      <c r="BQ33" s="187">
        <f t="shared" si="16"/>
        <v>0</v>
      </c>
      <c r="BR33" s="188">
        <f t="shared" si="17"/>
        <v>0</v>
      </c>
      <c r="BS33" s="189">
        <f t="shared" si="18"/>
        <v>0</v>
      </c>
      <c r="BT33" s="190">
        <f t="shared" si="19"/>
        <v>0</v>
      </c>
      <c r="BU33" s="191">
        <f t="shared" si="20"/>
        <v>0</v>
      </c>
      <c r="BV33" s="192">
        <f t="shared" si="21"/>
        <v>0</v>
      </c>
      <c r="BW33" s="193">
        <f t="shared" si="22"/>
        <v>0.21099999999999999</v>
      </c>
      <c r="BX33" s="194">
        <f t="shared" si="23"/>
        <v>0</v>
      </c>
      <c r="BY33" s="195">
        <f t="shared" si="24"/>
        <v>0</v>
      </c>
      <c r="BZ33" s="196">
        <f t="shared" si="25"/>
        <v>0</v>
      </c>
      <c r="CA33" s="197">
        <f t="shared" si="26"/>
        <v>0</v>
      </c>
      <c r="CB33" s="110">
        <f t="shared" si="27"/>
        <v>0</v>
      </c>
      <c r="CC33" s="198">
        <v>0</v>
      </c>
      <c r="CD33" s="110">
        <v>0</v>
      </c>
      <c r="CE33" s="110">
        <v>0</v>
      </c>
      <c r="CF33" s="110">
        <v>10</v>
      </c>
      <c r="CG33" s="110">
        <f t="shared" si="28"/>
        <v>1.6</v>
      </c>
      <c r="CH33">
        <f t="shared" si="29"/>
        <v>0.22799999999999998</v>
      </c>
      <c r="CI33">
        <f t="shared" si="30"/>
        <v>0.20800000000000002</v>
      </c>
      <c r="CJ33" s="63">
        <f t="shared" si="31"/>
        <v>3.052</v>
      </c>
      <c r="CK33" s="199"/>
      <c r="CL33" s="200">
        <f t="shared" si="32"/>
        <v>0.45779999999999998</v>
      </c>
      <c r="CM33" s="298"/>
      <c r="CN33" s="200"/>
      <c r="CO33" s="201"/>
      <c r="CP33" s="202"/>
      <c r="CQ33" s="203"/>
      <c r="CR33" s="203"/>
      <c r="CS33" s="204"/>
      <c r="CT33" s="44"/>
      <c r="CU33" s="46"/>
      <c r="CV33" s="205"/>
    </row>
    <row r="34" spans="3:100" x14ac:dyDescent="0.25">
      <c r="C34" s="34" t="s">
        <v>122</v>
      </c>
      <c r="D34" s="36" t="s">
        <v>110</v>
      </c>
      <c r="F34" s="42"/>
      <c r="G34" s="43"/>
      <c r="H34" s="43"/>
      <c r="I34" s="43"/>
      <c r="J34" s="43"/>
      <c r="K34" s="43"/>
      <c r="L34" s="43"/>
      <c r="M34" s="44"/>
      <c r="N34" s="44">
        <v>6</v>
      </c>
      <c r="O34" s="45"/>
      <c r="P34" s="46"/>
      <c r="Q34" s="47"/>
      <c r="R34" s="48"/>
      <c r="S34" s="49"/>
      <c r="T34" s="50"/>
      <c r="U34" s="51"/>
      <c r="V34" s="51"/>
      <c r="W34" s="51"/>
      <c r="X34" s="52"/>
      <c r="Y34" s="52"/>
      <c r="Z34" s="52">
        <v>1</v>
      </c>
      <c r="AA34" s="53"/>
      <c r="AB34" s="54"/>
      <c r="AC34" s="54"/>
      <c r="AD34" s="55"/>
      <c r="AE34" s="55"/>
      <c r="AF34" s="55"/>
      <c r="AG34" s="55"/>
      <c r="AH34" s="56"/>
      <c r="AI34" s="56"/>
      <c r="AJ34" s="57"/>
      <c r="AK34" s="57"/>
      <c r="AL34" s="57"/>
      <c r="AM34" s="57"/>
      <c r="AN34" s="58"/>
      <c r="AO34" s="58"/>
      <c r="AP34" s="58"/>
      <c r="AQ34" s="59"/>
      <c r="AR34" s="59"/>
      <c r="AS34" s="59"/>
      <c r="AT34" s="59"/>
      <c r="AU34" s="59"/>
      <c r="AV34" s="59"/>
      <c r="AZ34">
        <f t="shared" si="33"/>
        <v>0</v>
      </c>
      <c r="BA34">
        <f t="shared" si="1"/>
        <v>6</v>
      </c>
      <c r="BB34">
        <f t="shared" si="2"/>
        <v>0</v>
      </c>
      <c r="BC34">
        <f t="shared" si="3"/>
        <v>0</v>
      </c>
      <c r="BD34">
        <f t="shared" si="4"/>
        <v>0</v>
      </c>
      <c r="BE34">
        <f t="shared" si="5"/>
        <v>0</v>
      </c>
      <c r="BF34">
        <f t="shared" si="6"/>
        <v>1</v>
      </c>
      <c r="BG34">
        <f t="shared" si="7"/>
        <v>0</v>
      </c>
      <c r="BH34">
        <f t="shared" si="8"/>
        <v>0</v>
      </c>
      <c r="BI34">
        <f t="shared" si="9"/>
        <v>0</v>
      </c>
      <c r="BJ34">
        <f t="shared" si="10"/>
        <v>0</v>
      </c>
      <c r="BK34">
        <f t="shared" si="11"/>
        <v>0</v>
      </c>
      <c r="BL34">
        <f t="shared" si="12"/>
        <v>0</v>
      </c>
      <c r="BM34">
        <f t="shared" si="13"/>
        <v>0</v>
      </c>
      <c r="BO34" s="185">
        <f t="shared" si="14"/>
        <v>0</v>
      </c>
      <c r="BP34" s="186">
        <f t="shared" si="15"/>
        <v>1.3260000000000001</v>
      </c>
      <c r="BQ34" s="187">
        <f t="shared" si="16"/>
        <v>0</v>
      </c>
      <c r="BR34" s="188">
        <f t="shared" si="17"/>
        <v>0</v>
      </c>
      <c r="BS34" s="189">
        <f t="shared" si="18"/>
        <v>0</v>
      </c>
      <c r="BT34" s="190">
        <f t="shared" si="19"/>
        <v>0</v>
      </c>
      <c r="BU34" s="191">
        <f t="shared" si="20"/>
        <v>0.16600000000000001</v>
      </c>
      <c r="BV34" s="192">
        <f t="shared" si="21"/>
        <v>0</v>
      </c>
      <c r="BW34" s="193">
        <f t="shared" si="22"/>
        <v>0</v>
      </c>
      <c r="BX34" s="194">
        <f t="shared" si="23"/>
        <v>0</v>
      </c>
      <c r="BY34" s="195">
        <f t="shared" si="24"/>
        <v>0</v>
      </c>
      <c r="BZ34" s="196">
        <f t="shared" si="25"/>
        <v>0</v>
      </c>
      <c r="CA34" s="197">
        <f t="shared" si="26"/>
        <v>0</v>
      </c>
      <c r="CB34" s="110">
        <f t="shared" si="27"/>
        <v>0</v>
      </c>
      <c r="CC34" s="198">
        <v>0</v>
      </c>
      <c r="CD34" s="110">
        <v>0</v>
      </c>
      <c r="CE34" s="110">
        <v>0</v>
      </c>
      <c r="CF34" s="110">
        <v>13</v>
      </c>
      <c r="CG34" s="110">
        <f t="shared" si="28"/>
        <v>2.08</v>
      </c>
      <c r="CH34">
        <f t="shared" si="29"/>
        <v>1.492</v>
      </c>
      <c r="CI34">
        <f t="shared" si="30"/>
        <v>0.27040000000000003</v>
      </c>
      <c r="CJ34" s="63">
        <f t="shared" si="31"/>
        <v>12.3368</v>
      </c>
      <c r="CK34" s="199"/>
      <c r="CL34" s="200">
        <f t="shared" si="32"/>
        <v>1.8505199999999999</v>
      </c>
      <c r="CM34" s="298"/>
      <c r="CN34" s="200"/>
      <c r="CO34" s="201"/>
      <c r="CP34" s="202"/>
      <c r="CQ34" s="203"/>
      <c r="CR34" s="203"/>
      <c r="CS34" s="204"/>
      <c r="CT34" s="44"/>
      <c r="CU34" s="46"/>
      <c r="CV34" s="205"/>
    </row>
    <row r="35" spans="3:100" x14ac:dyDescent="0.25">
      <c r="C35" s="34" t="s">
        <v>123</v>
      </c>
      <c r="D35" s="36" t="s">
        <v>110</v>
      </c>
      <c r="F35" s="42"/>
      <c r="G35" s="43"/>
      <c r="H35" s="43"/>
      <c r="I35" s="43"/>
      <c r="J35" s="43"/>
      <c r="K35" s="43"/>
      <c r="L35" s="43"/>
      <c r="M35" s="44"/>
      <c r="N35" s="44">
        <v>3</v>
      </c>
      <c r="O35" s="45"/>
      <c r="P35" s="46"/>
      <c r="Q35" s="47"/>
      <c r="R35" s="48"/>
      <c r="S35" s="49"/>
      <c r="T35" s="50"/>
      <c r="U35" s="51"/>
      <c r="V35" s="51"/>
      <c r="W35" s="51"/>
      <c r="X35" s="52"/>
      <c r="Y35" s="52"/>
      <c r="Z35" s="52"/>
      <c r="AA35" s="53"/>
      <c r="AB35" s="54"/>
      <c r="AC35" s="54"/>
      <c r="AD35" s="55"/>
      <c r="AE35" s="55"/>
      <c r="AF35" s="55"/>
      <c r="AG35" s="55">
        <v>1</v>
      </c>
      <c r="AH35" s="56"/>
      <c r="AI35" s="56"/>
      <c r="AJ35" s="57"/>
      <c r="AK35" s="57"/>
      <c r="AL35" s="57"/>
      <c r="AM35" s="57"/>
      <c r="AN35" s="58"/>
      <c r="AO35" s="58"/>
      <c r="AP35" s="58"/>
      <c r="AQ35" s="59"/>
      <c r="AR35" s="59"/>
      <c r="AS35" s="59"/>
      <c r="AT35" s="59"/>
      <c r="AU35" s="59"/>
      <c r="AV35" s="59"/>
      <c r="AW35">
        <v>1</v>
      </c>
      <c r="AZ35">
        <f t="shared" si="33"/>
        <v>0</v>
      </c>
      <c r="BA35">
        <f t="shared" si="1"/>
        <v>3</v>
      </c>
      <c r="BB35">
        <f t="shared" si="2"/>
        <v>0</v>
      </c>
      <c r="BC35">
        <f t="shared" si="3"/>
        <v>0</v>
      </c>
      <c r="BD35">
        <f t="shared" si="4"/>
        <v>0</v>
      </c>
      <c r="BE35">
        <f t="shared" si="5"/>
        <v>0</v>
      </c>
      <c r="BF35">
        <f t="shared" si="6"/>
        <v>0</v>
      </c>
      <c r="BG35">
        <f t="shared" si="7"/>
        <v>0</v>
      </c>
      <c r="BH35">
        <f t="shared" si="8"/>
        <v>1</v>
      </c>
      <c r="BI35">
        <f t="shared" si="9"/>
        <v>0</v>
      </c>
      <c r="BJ35">
        <f t="shared" si="10"/>
        <v>0</v>
      </c>
      <c r="BK35">
        <f t="shared" si="11"/>
        <v>0</v>
      </c>
      <c r="BL35">
        <f t="shared" si="12"/>
        <v>0</v>
      </c>
      <c r="BM35">
        <f t="shared" si="13"/>
        <v>1</v>
      </c>
      <c r="BO35" s="185">
        <f t="shared" si="14"/>
        <v>0</v>
      </c>
      <c r="BP35" s="186">
        <f t="shared" si="15"/>
        <v>0.66300000000000003</v>
      </c>
      <c r="BQ35" s="187">
        <f t="shared" si="16"/>
        <v>0</v>
      </c>
      <c r="BR35" s="188">
        <f t="shared" si="17"/>
        <v>0</v>
      </c>
      <c r="BS35" s="189">
        <f t="shared" si="18"/>
        <v>0</v>
      </c>
      <c r="BT35" s="190">
        <f t="shared" si="19"/>
        <v>0</v>
      </c>
      <c r="BU35" s="191">
        <f t="shared" si="20"/>
        <v>0</v>
      </c>
      <c r="BV35" s="192">
        <f t="shared" si="21"/>
        <v>0</v>
      </c>
      <c r="BW35" s="193">
        <f t="shared" si="22"/>
        <v>0.21099999999999999</v>
      </c>
      <c r="BX35" s="194">
        <f t="shared" si="23"/>
        <v>0</v>
      </c>
      <c r="BY35" s="195">
        <f t="shared" si="24"/>
        <v>0</v>
      </c>
      <c r="BZ35" s="196">
        <f t="shared" si="25"/>
        <v>0</v>
      </c>
      <c r="CA35" s="197">
        <f t="shared" si="26"/>
        <v>0</v>
      </c>
      <c r="CB35" s="110">
        <f t="shared" si="27"/>
        <v>2.5000000000000001E-2</v>
      </c>
      <c r="CC35" s="198">
        <v>0</v>
      </c>
      <c r="CD35" s="110">
        <v>0</v>
      </c>
      <c r="CE35" s="110">
        <v>0</v>
      </c>
      <c r="CF35" s="110">
        <v>14</v>
      </c>
      <c r="CG35" s="110">
        <f t="shared" si="28"/>
        <v>2.2400000000000002</v>
      </c>
      <c r="CH35">
        <f t="shared" si="29"/>
        <v>0.89900000000000002</v>
      </c>
      <c r="CI35">
        <f t="shared" si="30"/>
        <v>0.29120000000000001</v>
      </c>
      <c r="CJ35" s="63">
        <f t="shared" si="31"/>
        <v>8.3313999999999986</v>
      </c>
      <c r="CK35" s="199"/>
      <c r="CL35" s="200">
        <f t="shared" si="32"/>
        <v>1.2497099999999997</v>
      </c>
      <c r="CM35" s="298"/>
      <c r="CN35" s="200"/>
      <c r="CO35" s="201"/>
      <c r="CP35" s="202"/>
      <c r="CQ35" s="203"/>
      <c r="CR35" s="203"/>
      <c r="CS35" s="204"/>
      <c r="CT35" s="44"/>
      <c r="CU35" s="46"/>
      <c r="CV35" s="205"/>
    </row>
    <row r="36" spans="3:100" x14ac:dyDescent="0.25">
      <c r="C36" s="34" t="s">
        <v>124</v>
      </c>
      <c r="D36" s="36" t="s">
        <v>110</v>
      </c>
      <c r="F36" s="42"/>
      <c r="G36" s="43"/>
      <c r="H36" s="43"/>
      <c r="I36" s="43"/>
      <c r="J36" s="43"/>
      <c r="K36" s="43"/>
      <c r="L36" s="43"/>
      <c r="M36" s="44">
        <v>1</v>
      </c>
      <c r="N36" s="44">
        <v>2</v>
      </c>
      <c r="O36" s="45"/>
      <c r="P36" s="46"/>
      <c r="Q36" s="47"/>
      <c r="R36" s="48"/>
      <c r="S36" s="49"/>
      <c r="T36" s="50"/>
      <c r="U36" s="51"/>
      <c r="V36" s="51"/>
      <c r="W36" s="51">
        <v>1</v>
      </c>
      <c r="X36" s="52"/>
      <c r="Y36" s="52"/>
      <c r="Z36" s="52"/>
      <c r="AA36" s="53"/>
      <c r="AB36" s="54"/>
      <c r="AC36" s="54"/>
      <c r="AD36" s="55"/>
      <c r="AE36" s="55"/>
      <c r="AF36" s="55"/>
      <c r="AG36" s="55">
        <v>1</v>
      </c>
      <c r="AH36" s="56"/>
      <c r="AI36" s="56"/>
      <c r="AJ36" s="57"/>
      <c r="AK36" s="57"/>
      <c r="AL36" s="57"/>
      <c r="AM36" s="57"/>
      <c r="AN36" s="58"/>
      <c r="AO36" s="58"/>
      <c r="AP36" s="58"/>
      <c r="AQ36" s="59"/>
      <c r="AR36" s="59"/>
      <c r="AS36" s="59"/>
      <c r="AT36" s="59"/>
      <c r="AU36" s="59"/>
      <c r="AV36" s="59"/>
      <c r="AZ36">
        <f t="shared" si="33"/>
        <v>0</v>
      </c>
      <c r="BA36">
        <f t="shared" si="1"/>
        <v>3</v>
      </c>
      <c r="BB36">
        <f t="shared" si="2"/>
        <v>0</v>
      </c>
      <c r="BC36">
        <f t="shared" si="3"/>
        <v>0</v>
      </c>
      <c r="BD36">
        <f t="shared" si="4"/>
        <v>0</v>
      </c>
      <c r="BE36">
        <f t="shared" si="5"/>
        <v>1</v>
      </c>
      <c r="BF36">
        <f t="shared" si="6"/>
        <v>0</v>
      </c>
      <c r="BG36">
        <f t="shared" si="7"/>
        <v>0</v>
      </c>
      <c r="BH36">
        <f t="shared" si="8"/>
        <v>1</v>
      </c>
      <c r="BI36">
        <f t="shared" si="9"/>
        <v>0</v>
      </c>
      <c r="BJ36">
        <f t="shared" si="10"/>
        <v>0</v>
      </c>
      <c r="BK36">
        <f t="shared" si="11"/>
        <v>0</v>
      </c>
      <c r="BL36">
        <f t="shared" si="12"/>
        <v>0</v>
      </c>
      <c r="BM36">
        <f t="shared" si="13"/>
        <v>0</v>
      </c>
      <c r="BO36" s="185">
        <f t="shared" si="14"/>
        <v>0</v>
      </c>
      <c r="BP36" s="186">
        <f t="shared" si="15"/>
        <v>0.66300000000000003</v>
      </c>
      <c r="BQ36" s="187">
        <f t="shared" si="16"/>
        <v>0</v>
      </c>
      <c r="BR36" s="188">
        <f t="shared" si="17"/>
        <v>0</v>
      </c>
      <c r="BS36" s="189">
        <f t="shared" si="18"/>
        <v>0</v>
      </c>
      <c r="BT36" s="190">
        <f t="shared" si="19"/>
        <v>4.4999999999999998E-2</v>
      </c>
      <c r="BU36" s="191">
        <f t="shared" si="20"/>
        <v>0</v>
      </c>
      <c r="BV36" s="192">
        <f t="shared" si="21"/>
        <v>0</v>
      </c>
      <c r="BW36" s="193">
        <f t="shared" si="22"/>
        <v>0.21099999999999999</v>
      </c>
      <c r="BX36" s="194">
        <f t="shared" si="23"/>
        <v>0</v>
      </c>
      <c r="BY36" s="195">
        <f t="shared" si="24"/>
        <v>0</v>
      </c>
      <c r="BZ36" s="196">
        <f t="shared" si="25"/>
        <v>0</v>
      </c>
      <c r="CA36" s="197">
        <f t="shared" si="26"/>
        <v>0</v>
      </c>
      <c r="CB36" s="110">
        <f t="shared" si="27"/>
        <v>0</v>
      </c>
      <c r="CC36" s="198">
        <v>0</v>
      </c>
      <c r="CD36" s="110">
        <v>0</v>
      </c>
      <c r="CE36" s="110">
        <v>0</v>
      </c>
      <c r="CF36" s="110">
        <v>15</v>
      </c>
      <c r="CG36" s="110">
        <f t="shared" si="28"/>
        <v>2.4</v>
      </c>
      <c r="CH36">
        <f t="shared" si="29"/>
        <v>0.91900000000000004</v>
      </c>
      <c r="CI36">
        <f t="shared" si="30"/>
        <v>0.312</v>
      </c>
      <c r="CJ36" s="63">
        <f t="shared" si="31"/>
        <v>8.6170000000000009</v>
      </c>
      <c r="CK36" s="199"/>
      <c r="CL36" s="200">
        <f t="shared" si="32"/>
        <v>1.2925500000000001</v>
      </c>
      <c r="CM36" s="298"/>
      <c r="CN36" s="200"/>
      <c r="CO36" s="201"/>
      <c r="CP36" s="202"/>
      <c r="CQ36" s="203"/>
      <c r="CR36" s="203"/>
      <c r="CS36" s="204"/>
      <c r="CT36" s="44"/>
      <c r="CU36" s="46"/>
      <c r="CV36" s="205"/>
    </row>
    <row r="37" spans="3:100" x14ac:dyDescent="0.25">
      <c r="C37" s="34" t="s">
        <v>125</v>
      </c>
      <c r="D37" s="36" t="s">
        <v>110</v>
      </c>
      <c r="F37" s="42"/>
      <c r="G37" s="43"/>
      <c r="H37" s="43"/>
      <c r="I37" s="43"/>
      <c r="J37" s="43"/>
      <c r="K37" s="43"/>
      <c r="L37" s="43"/>
      <c r="M37" s="44"/>
      <c r="N37" s="44">
        <v>2</v>
      </c>
      <c r="O37" s="45"/>
      <c r="P37" s="46"/>
      <c r="Q37" s="47"/>
      <c r="R37" s="48"/>
      <c r="S37" s="49"/>
      <c r="T37" s="50"/>
      <c r="U37" s="51"/>
      <c r="V37" s="51"/>
      <c r="W37" s="51"/>
      <c r="X37" s="52"/>
      <c r="Y37" s="52"/>
      <c r="Z37" s="52"/>
      <c r="AA37" s="53"/>
      <c r="AB37" s="54"/>
      <c r="AC37" s="54"/>
      <c r="AD37" s="55"/>
      <c r="AE37" s="55"/>
      <c r="AF37" s="55"/>
      <c r="AG37" s="55">
        <v>1</v>
      </c>
      <c r="AH37" s="56"/>
      <c r="AI37" s="56"/>
      <c r="AJ37" s="57"/>
      <c r="AK37" s="57"/>
      <c r="AL37" s="57"/>
      <c r="AM37" s="57"/>
      <c r="AN37" s="58"/>
      <c r="AO37" s="58"/>
      <c r="AP37" s="58"/>
      <c r="AQ37" s="59"/>
      <c r="AR37" s="59"/>
      <c r="AS37" s="59"/>
      <c r="AT37" s="59"/>
      <c r="AU37" s="59"/>
      <c r="AV37" s="59"/>
      <c r="AZ37">
        <f t="shared" si="33"/>
        <v>0</v>
      </c>
      <c r="BA37">
        <f t="shared" si="1"/>
        <v>2</v>
      </c>
      <c r="BB37">
        <f t="shared" si="2"/>
        <v>0</v>
      </c>
      <c r="BC37">
        <f t="shared" si="3"/>
        <v>0</v>
      </c>
      <c r="BD37">
        <f t="shared" si="4"/>
        <v>0</v>
      </c>
      <c r="BE37">
        <f t="shared" si="5"/>
        <v>0</v>
      </c>
      <c r="BF37">
        <f t="shared" si="6"/>
        <v>0</v>
      </c>
      <c r="BG37">
        <f t="shared" si="7"/>
        <v>0</v>
      </c>
      <c r="BH37">
        <f t="shared" si="8"/>
        <v>1</v>
      </c>
      <c r="BI37">
        <f t="shared" si="9"/>
        <v>0</v>
      </c>
      <c r="BJ37">
        <f t="shared" si="10"/>
        <v>0</v>
      </c>
      <c r="BK37">
        <f t="shared" si="11"/>
        <v>0</v>
      </c>
      <c r="BL37">
        <f t="shared" si="12"/>
        <v>0</v>
      </c>
      <c r="BM37">
        <f t="shared" si="13"/>
        <v>0</v>
      </c>
      <c r="BO37" s="185">
        <f t="shared" si="14"/>
        <v>0</v>
      </c>
      <c r="BP37" s="186">
        <f t="shared" si="15"/>
        <v>0.442</v>
      </c>
      <c r="BQ37" s="187">
        <f t="shared" si="16"/>
        <v>0</v>
      </c>
      <c r="BR37" s="188">
        <f t="shared" si="17"/>
        <v>0</v>
      </c>
      <c r="BS37" s="189">
        <f t="shared" si="18"/>
        <v>0</v>
      </c>
      <c r="BT37" s="190">
        <f t="shared" si="19"/>
        <v>0</v>
      </c>
      <c r="BU37" s="191">
        <f t="shared" si="20"/>
        <v>0</v>
      </c>
      <c r="BV37" s="192">
        <f t="shared" si="21"/>
        <v>0</v>
      </c>
      <c r="BW37" s="193">
        <f t="shared" si="22"/>
        <v>0.21099999999999999</v>
      </c>
      <c r="BX37" s="194">
        <f t="shared" si="23"/>
        <v>0</v>
      </c>
      <c r="BY37" s="195">
        <f t="shared" si="24"/>
        <v>0</v>
      </c>
      <c r="BZ37" s="196">
        <f t="shared" si="25"/>
        <v>0</v>
      </c>
      <c r="CA37" s="197">
        <f t="shared" si="26"/>
        <v>0</v>
      </c>
      <c r="CB37" s="110">
        <f t="shared" si="27"/>
        <v>0</v>
      </c>
      <c r="CC37" s="198">
        <v>0</v>
      </c>
      <c r="CD37" s="110">
        <v>0</v>
      </c>
      <c r="CE37" s="110">
        <v>0</v>
      </c>
      <c r="CF37" s="110">
        <v>23</v>
      </c>
      <c r="CG37" s="110">
        <f t="shared" si="28"/>
        <v>3.68</v>
      </c>
      <c r="CH37">
        <f t="shared" si="29"/>
        <v>0.65300000000000002</v>
      </c>
      <c r="CI37">
        <f t="shared" si="30"/>
        <v>0.47840000000000005</v>
      </c>
      <c r="CJ37" s="63">
        <f t="shared" si="31"/>
        <v>7.9198000000000013</v>
      </c>
      <c r="CK37" s="199"/>
      <c r="CL37" s="200">
        <f t="shared" si="32"/>
        <v>1.1879700000000002</v>
      </c>
      <c r="CM37" s="298"/>
      <c r="CN37" s="200"/>
      <c r="CO37" s="201"/>
      <c r="CP37" s="202"/>
      <c r="CQ37" s="203"/>
      <c r="CR37" s="203"/>
      <c r="CS37" s="204"/>
      <c r="CT37" s="44"/>
      <c r="CU37" s="46"/>
      <c r="CV37" s="205"/>
    </row>
    <row r="38" spans="3:100" x14ac:dyDescent="0.25">
      <c r="C38" s="34" t="s">
        <v>126</v>
      </c>
      <c r="D38" s="36" t="s">
        <v>110</v>
      </c>
      <c r="F38" s="42">
        <v>1</v>
      </c>
      <c r="G38" s="43"/>
      <c r="H38" s="43"/>
      <c r="I38" s="43"/>
      <c r="J38" s="43"/>
      <c r="K38" s="43"/>
      <c r="L38" s="43"/>
      <c r="M38" s="44"/>
      <c r="N38" s="44">
        <v>2</v>
      </c>
      <c r="O38" s="45"/>
      <c r="P38" s="46"/>
      <c r="Q38" s="47"/>
      <c r="R38" s="48"/>
      <c r="S38" s="49"/>
      <c r="T38" s="50"/>
      <c r="U38" s="51"/>
      <c r="V38" s="51"/>
      <c r="W38" s="51"/>
      <c r="X38" s="52"/>
      <c r="Y38" s="52"/>
      <c r="Z38" s="52"/>
      <c r="AA38" s="53"/>
      <c r="AB38" s="54"/>
      <c r="AC38" s="54"/>
      <c r="AD38" s="55"/>
      <c r="AE38" s="55"/>
      <c r="AF38" s="55"/>
      <c r="AG38" s="55">
        <v>1</v>
      </c>
      <c r="AH38" s="56"/>
      <c r="AI38" s="56"/>
      <c r="AJ38" s="57"/>
      <c r="AK38" s="57"/>
      <c r="AL38" s="57"/>
      <c r="AM38" s="57"/>
      <c r="AN38" s="58"/>
      <c r="AO38" s="58"/>
      <c r="AP38" s="58"/>
      <c r="AQ38" s="59"/>
      <c r="AR38" s="59"/>
      <c r="AS38" s="59"/>
      <c r="AT38" s="59"/>
      <c r="AU38" s="59"/>
      <c r="AV38" s="59"/>
      <c r="AZ38">
        <f t="shared" si="33"/>
        <v>1</v>
      </c>
      <c r="BA38">
        <f t="shared" si="1"/>
        <v>2</v>
      </c>
      <c r="BB38">
        <f t="shared" si="2"/>
        <v>0</v>
      </c>
      <c r="BC38">
        <f t="shared" si="3"/>
        <v>0</v>
      </c>
      <c r="BD38">
        <f t="shared" si="4"/>
        <v>0</v>
      </c>
      <c r="BE38">
        <f t="shared" si="5"/>
        <v>0</v>
      </c>
      <c r="BF38">
        <f t="shared" si="6"/>
        <v>0</v>
      </c>
      <c r="BG38">
        <f t="shared" si="7"/>
        <v>0</v>
      </c>
      <c r="BH38">
        <f t="shared" si="8"/>
        <v>1</v>
      </c>
      <c r="BI38">
        <f t="shared" si="9"/>
        <v>0</v>
      </c>
      <c r="BJ38">
        <f t="shared" si="10"/>
        <v>0</v>
      </c>
      <c r="BK38">
        <f t="shared" si="11"/>
        <v>0</v>
      </c>
      <c r="BL38">
        <f t="shared" si="12"/>
        <v>0</v>
      </c>
      <c r="BM38">
        <f t="shared" si="13"/>
        <v>0</v>
      </c>
      <c r="BO38" s="185">
        <f t="shared" si="14"/>
        <v>1.7000000000000001E-2</v>
      </c>
      <c r="BP38" s="186">
        <f t="shared" si="15"/>
        <v>0.442</v>
      </c>
      <c r="BQ38" s="187">
        <f t="shared" si="16"/>
        <v>0</v>
      </c>
      <c r="BR38" s="188">
        <f t="shared" si="17"/>
        <v>0</v>
      </c>
      <c r="BS38" s="189">
        <f t="shared" si="18"/>
        <v>0</v>
      </c>
      <c r="BT38" s="190">
        <f t="shared" si="19"/>
        <v>0</v>
      </c>
      <c r="BU38" s="191">
        <f t="shared" si="20"/>
        <v>0</v>
      </c>
      <c r="BV38" s="192">
        <f t="shared" si="21"/>
        <v>0</v>
      </c>
      <c r="BW38" s="193">
        <f t="shared" si="22"/>
        <v>0.21099999999999999</v>
      </c>
      <c r="BX38" s="194">
        <f t="shared" si="23"/>
        <v>0</v>
      </c>
      <c r="BY38" s="195">
        <f t="shared" si="24"/>
        <v>0</v>
      </c>
      <c r="BZ38" s="196">
        <f t="shared" si="25"/>
        <v>0</v>
      </c>
      <c r="CA38" s="197">
        <f t="shared" si="26"/>
        <v>0</v>
      </c>
      <c r="CB38" s="110">
        <f t="shared" si="27"/>
        <v>0</v>
      </c>
      <c r="CC38" s="198">
        <v>0</v>
      </c>
      <c r="CD38" s="110">
        <v>0</v>
      </c>
      <c r="CE38" s="110">
        <v>0</v>
      </c>
      <c r="CF38" s="110">
        <v>18</v>
      </c>
      <c r="CG38" s="110">
        <f t="shared" si="28"/>
        <v>2.88</v>
      </c>
      <c r="CH38">
        <f t="shared" si="29"/>
        <v>0.67</v>
      </c>
      <c r="CI38">
        <f t="shared" si="30"/>
        <v>0.37440000000000001</v>
      </c>
      <c r="CJ38" s="63">
        <f t="shared" si="31"/>
        <v>7.3108000000000004</v>
      </c>
      <c r="CK38" s="199"/>
      <c r="CL38" s="200">
        <f t="shared" si="32"/>
        <v>1.0966199999999999</v>
      </c>
      <c r="CM38" s="298"/>
      <c r="CN38" s="200"/>
      <c r="CO38" s="201"/>
      <c r="CP38" s="202"/>
      <c r="CQ38" s="203"/>
      <c r="CR38" s="203"/>
      <c r="CS38" s="204"/>
      <c r="CT38" s="44"/>
      <c r="CU38" s="46"/>
      <c r="CV38" s="205"/>
    </row>
    <row r="39" spans="3:100" x14ac:dyDescent="0.25">
      <c r="C39" s="34" t="s">
        <v>127</v>
      </c>
      <c r="D39" s="36" t="s">
        <v>110</v>
      </c>
      <c r="F39" s="42"/>
      <c r="G39" s="43"/>
      <c r="H39" s="43"/>
      <c r="I39" s="43"/>
      <c r="J39" s="43"/>
      <c r="K39" s="43"/>
      <c r="L39" s="43"/>
      <c r="M39" s="44"/>
      <c r="N39" s="44">
        <v>4</v>
      </c>
      <c r="O39" s="45"/>
      <c r="P39" s="46"/>
      <c r="Q39" s="47"/>
      <c r="R39" s="48"/>
      <c r="S39" s="49"/>
      <c r="T39" s="50"/>
      <c r="U39" s="51"/>
      <c r="V39" s="51"/>
      <c r="W39" s="51"/>
      <c r="X39" s="52"/>
      <c r="Y39" s="52"/>
      <c r="Z39" s="52"/>
      <c r="AA39" s="53"/>
      <c r="AB39" s="54"/>
      <c r="AC39" s="54"/>
      <c r="AD39" s="55"/>
      <c r="AE39" s="55"/>
      <c r="AF39" s="55"/>
      <c r="AG39" s="55">
        <v>1</v>
      </c>
      <c r="AH39" s="56"/>
      <c r="AI39" s="56"/>
      <c r="AJ39" s="57"/>
      <c r="AK39" s="57"/>
      <c r="AL39" s="57"/>
      <c r="AM39" s="57"/>
      <c r="AN39" s="58"/>
      <c r="AO39" s="58"/>
      <c r="AP39" s="58"/>
      <c r="AQ39" s="59"/>
      <c r="AR39" s="59"/>
      <c r="AS39" s="59"/>
      <c r="AT39" s="59"/>
      <c r="AU39" s="59"/>
      <c r="AV39" s="59"/>
      <c r="AZ39">
        <f t="shared" si="33"/>
        <v>0</v>
      </c>
      <c r="BA39">
        <f t="shared" si="1"/>
        <v>4</v>
      </c>
      <c r="BB39">
        <f t="shared" si="2"/>
        <v>0</v>
      </c>
      <c r="BC39">
        <f t="shared" si="3"/>
        <v>0</v>
      </c>
      <c r="BD39">
        <f t="shared" si="4"/>
        <v>0</v>
      </c>
      <c r="BE39">
        <f t="shared" si="5"/>
        <v>0</v>
      </c>
      <c r="BF39">
        <f t="shared" si="6"/>
        <v>0</v>
      </c>
      <c r="BG39">
        <f t="shared" si="7"/>
        <v>0</v>
      </c>
      <c r="BH39">
        <f t="shared" si="8"/>
        <v>1</v>
      </c>
      <c r="BI39">
        <f t="shared" si="9"/>
        <v>0</v>
      </c>
      <c r="BJ39">
        <f t="shared" si="10"/>
        <v>0</v>
      </c>
      <c r="BK39">
        <f t="shared" si="11"/>
        <v>0</v>
      </c>
      <c r="BL39">
        <f t="shared" si="12"/>
        <v>0</v>
      </c>
      <c r="BM39">
        <f t="shared" si="13"/>
        <v>0</v>
      </c>
      <c r="BO39" s="185">
        <f t="shared" si="14"/>
        <v>0</v>
      </c>
      <c r="BP39" s="186">
        <f t="shared" si="15"/>
        <v>0.88400000000000001</v>
      </c>
      <c r="BQ39" s="187">
        <f t="shared" si="16"/>
        <v>0</v>
      </c>
      <c r="BR39" s="188">
        <f t="shared" si="17"/>
        <v>0</v>
      </c>
      <c r="BS39" s="189">
        <f t="shared" si="18"/>
        <v>0</v>
      </c>
      <c r="BT39" s="190">
        <f t="shared" si="19"/>
        <v>0</v>
      </c>
      <c r="BU39" s="191">
        <f t="shared" si="20"/>
        <v>0</v>
      </c>
      <c r="BV39" s="192">
        <f t="shared" si="21"/>
        <v>0</v>
      </c>
      <c r="BW39" s="193">
        <f t="shared" si="22"/>
        <v>0.21099999999999999</v>
      </c>
      <c r="BX39" s="194">
        <f t="shared" si="23"/>
        <v>0</v>
      </c>
      <c r="BY39" s="195">
        <f t="shared" si="24"/>
        <v>0</v>
      </c>
      <c r="BZ39" s="196">
        <f t="shared" si="25"/>
        <v>0</v>
      </c>
      <c r="CA39" s="197">
        <f t="shared" si="26"/>
        <v>0</v>
      </c>
      <c r="CB39" s="110">
        <f t="shared" si="27"/>
        <v>0</v>
      </c>
      <c r="CC39" s="198">
        <v>0</v>
      </c>
      <c r="CD39" s="110">
        <v>0</v>
      </c>
      <c r="CE39" s="110">
        <v>0</v>
      </c>
      <c r="CF39" s="110">
        <v>15</v>
      </c>
      <c r="CG39" s="110">
        <f t="shared" si="28"/>
        <v>2.4</v>
      </c>
      <c r="CH39">
        <f t="shared" si="29"/>
        <v>1.095</v>
      </c>
      <c r="CI39">
        <f t="shared" si="30"/>
        <v>0.312</v>
      </c>
      <c r="CJ39" s="63">
        <f t="shared" si="31"/>
        <v>9.8490000000000002</v>
      </c>
      <c r="CK39" s="199"/>
      <c r="CL39" s="200">
        <f t="shared" si="32"/>
        <v>1.4773499999999999</v>
      </c>
      <c r="CM39" s="298"/>
      <c r="CN39" s="200"/>
      <c r="CO39" s="201"/>
      <c r="CP39" s="202"/>
      <c r="CQ39" s="203"/>
      <c r="CR39" s="203"/>
      <c r="CS39" s="204"/>
      <c r="CT39" s="44"/>
      <c r="CU39" s="46"/>
      <c r="CV39" s="205"/>
    </row>
    <row r="40" spans="3:100" x14ac:dyDescent="0.25">
      <c r="C40" s="34" t="s">
        <v>128</v>
      </c>
      <c r="D40" s="36" t="s">
        <v>110</v>
      </c>
      <c r="F40" s="42"/>
      <c r="G40" s="43"/>
      <c r="H40" s="43"/>
      <c r="I40" s="43"/>
      <c r="J40" s="43"/>
      <c r="K40" s="43"/>
      <c r="L40" s="43"/>
      <c r="M40" s="44"/>
      <c r="N40" s="44">
        <v>2</v>
      </c>
      <c r="O40" s="45"/>
      <c r="P40" s="46"/>
      <c r="Q40" s="47"/>
      <c r="R40" s="48"/>
      <c r="S40" s="49"/>
      <c r="T40" s="50"/>
      <c r="U40" s="51"/>
      <c r="V40" s="51"/>
      <c r="W40" s="51"/>
      <c r="X40" s="52"/>
      <c r="Y40" s="52"/>
      <c r="Z40" s="52"/>
      <c r="AA40" s="53"/>
      <c r="AB40" s="54"/>
      <c r="AC40" s="54"/>
      <c r="AD40" s="55"/>
      <c r="AE40" s="55"/>
      <c r="AF40" s="55"/>
      <c r="AG40" s="55">
        <v>2</v>
      </c>
      <c r="AH40" s="56"/>
      <c r="AI40" s="56"/>
      <c r="AJ40" s="57"/>
      <c r="AK40" s="57"/>
      <c r="AL40" s="57"/>
      <c r="AM40" s="57"/>
      <c r="AN40" s="58"/>
      <c r="AO40" s="58"/>
      <c r="AP40" s="58"/>
      <c r="AQ40" s="59"/>
      <c r="AR40" s="59"/>
      <c r="AS40" s="59"/>
      <c r="AT40" s="59"/>
      <c r="AU40" s="59">
        <v>1</v>
      </c>
      <c r="AV40" s="59"/>
      <c r="AZ40">
        <f t="shared" si="33"/>
        <v>0</v>
      </c>
      <c r="BA40">
        <f t="shared" si="1"/>
        <v>2</v>
      </c>
      <c r="BB40">
        <f t="shared" si="2"/>
        <v>0</v>
      </c>
      <c r="BC40">
        <f t="shared" si="3"/>
        <v>0</v>
      </c>
      <c r="BD40">
        <f t="shared" si="4"/>
        <v>0</v>
      </c>
      <c r="BE40">
        <f t="shared" si="5"/>
        <v>0</v>
      </c>
      <c r="BF40">
        <f t="shared" si="6"/>
        <v>0</v>
      </c>
      <c r="BG40">
        <f t="shared" si="7"/>
        <v>0</v>
      </c>
      <c r="BH40">
        <f t="shared" si="8"/>
        <v>2</v>
      </c>
      <c r="BI40">
        <f t="shared" si="9"/>
        <v>0</v>
      </c>
      <c r="BJ40">
        <f t="shared" si="10"/>
        <v>0</v>
      </c>
      <c r="BK40">
        <f t="shared" si="11"/>
        <v>0</v>
      </c>
      <c r="BL40">
        <f t="shared" si="12"/>
        <v>1</v>
      </c>
      <c r="BM40">
        <f t="shared" si="13"/>
        <v>0</v>
      </c>
      <c r="BO40" s="185">
        <f t="shared" si="14"/>
        <v>0</v>
      </c>
      <c r="BP40" s="186">
        <f t="shared" si="15"/>
        <v>0.442</v>
      </c>
      <c r="BQ40" s="187">
        <f t="shared" si="16"/>
        <v>0</v>
      </c>
      <c r="BR40" s="188">
        <f t="shared" si="17"/>
        <v>0</v>
      </c>
      <c r="BS40" s="189">
        <f t="shared" si="18"/>
        <v>0</v>
      </c>
      <c r="BT40" s="190">
        <f t="shared" si="19"/>
        <v>0</v>
      </c>
      <c r="BU40" s="191">
        <f t="shared" si="20"/>
        <v>0</v>
      </c>
      <c r="BV40" s="192">
        <f t="shared" si="21"/>
        <v>0</v>
      </c>
      <c r="BW40" s="193">
        <f t="shared" si="22"/>
        <v>0.42199999999999999</v>
      </c>
      <c r="BX40" s="194">
        <f t="shared" si="23"/>
        <v>0</v>
      </c>
      <c r="BY40" s="195">
        <f t="shared" si="24"/>
        <v>0</v>
      </c>
      <c r="BZ40" s="196">
        <f t="shared" si="25"/>
        <v>0</v>
      </c>
      <c r="CA40" s="197">
        <f t="shared" si="26"/>
        <v>2.3E-2</v>
      </c>
      <c r="CB40" s="110">
        <f t="shared" si="27"/>
        <v>0</v>
      </c>
      <c r="CC40" s="198">
        <v>0</v>
      </c>
      <c r="CD40" s="110">
        <v>0</v>
      </c>
      <c r="CE40" s="110">
        <v>0</v>
      </c>
      <c r="CF40" s="110">
        <v>10</v>
      </c>
      <c r="CG40" s="110">
        <f t="shared" si="28"/>
        <v>1.6</v>
      </c>
      <c r="CH40">
        <f t="shared" si="29"/>
        <v>0.88700000000000001</v>
      </c>
      <c r="CI40">
        <f t="shared" si="30"/>
        <v>0.20800000000000002</v>
      </c>
      <c r="CJ40" s="63">
        <f t="shared" si="31"/>
        <v>7.665</v>
      </c>
      <c r="CK40" s="199"/>
      <c r="CL40" s="200">
        <f t="shared" si="32"/>
        <v>1.14975</v>
      </c>
      <c r="CM40" s="298"/>
      <c r="CN40" s="200"/>
      <c r="CO40" s="201"/>
      <c r="CP40" s="202"/>
      <c r="CQ40" s="203"/>
      <c r="CR40" s="203"/>
      <c r="CS40" s="204"/>
      <c r="CT40" s="44"/>
      <c r="CU40" s="46"/>
      <c r="CV40" s="205"/>
    </row>
    <row r="41" spans="3:100" x14ac:dyDescent="0.25">
      <c r="C41" s="34" t="s">
        <v>129</v>
      </c>
      <c r="D41" s="36" t="s">
        <v>110</v>
      </c>
      <c r="F41" s="65"/>
      <c r="G41" s="66"/>
      <c r="H41" s="66"/>
      <c r="I41" s="66"/>
      <c r="J41" s="66"/>
      <c r="K41" s="66"/>
      <c r="L41" s="66"/>
      <c r="M41" s="67">
        <v>1</v>
      </c>
      <c r="N41" s="67">
        <v>5</v>
      </c>
      <c r="O41" s="67"/>
      <c r="P41" s="68"/>
      <c r="Q41" s="68"/>
      <c r="R41" s="69"/>
      <c r="S41" s="69"/>
      <c r="T41" s="70"/>
      <c r="U41" s="71"/>
      <c r="V41" s="71"/>
      <c r="W41" s="71"/>
      <c r="X41" s="72"/>
      <c r="Y41" s="72"/>
      <c r="Z41" s="72"/>
      <c r="AA41" s="73"/>
      <c r="AB41" s="73"/>
      <c r="AC41" s="73"/>
      <c r="AD41" s="74"/>
      <c r="AE41" s="74"/>
      <c r="AF41" s="74"/>
      <c r="AG41" s="74"/>
      <c r="AH41" s="75"/>
      <c r="AI41" s="75"/>
      <c r="AJ41" s="76"/>
      <c r="AK41" s="76"/>
      <c r="AL41" s="76"/>
      <c r="AM41" s="76"/>
      <c r="AN41" s="77"/>
      <c r="AO41" s="77"/>
      <c r="AP41" s="77"/>
      <c r="AQ41" s="78"/>
      <c r="AR41" s="78"/>
      <c r="AS41" s="78"/>
      <c r="AT41" s="78"/>
      <c r="AU41" s="78"/>
      <c r="AV41" s="78"/>
      <c r="AW41" s="64"/>
      <c r="AZ41">
        <f t="shared" si="33"/>
        <v>0</v>
      </c>
      <c r="BA41">
        <f t="shared" si="1"/>
        <v>6</v>
      </c>
      <c r="BB41">
        <f t="shared" si="2"/>
        <v>0</v>
      </c>
      <c r="BC41">
        <f t="shared" si="3"/>
        <v>0</v>
      </c>
      <c r="BD41">
        <f t="shared" si="4"/>
        <v>0</v>
      </c>
      <c r="BE41">
        <f t="shared" si="5"/>
        <v>0</v>
      </c>
      <c r="BF41">
        <f t="shared" si="6"/>
        <v>0</v>
      </c>
      <c r="BG41">
        <f t="shared" si="7"/>
        <v>0</v>
      </c>
      <c r="BH41">
        <f t="shared" si="8"/>
        <v>0</v>
      </c>
      <c r="BI41">
        <f t="shared" si="9"/>
        <v>0</v>
      </c>
      <c r="BJ41" s="87">
        <f t="shared" si="10"/>
        <v>0</v>
      </c>
      <c r="BK41" s="87">
        <f t="shared" si="11"/>
        <v>0</v>
      </c>
      <c r="BL41" s="87">
        <f t="shared" si="12"/>
        <v>0</v>
      </c>
      <c r="BM41" s="87">
        <f t="shared" si="13"/>
        <v>0</v>
      </c>
      <c r="BN41" s="87"/>
      <c r="BO41" s="185">
        <f t="shared" si="14"/>
        <v>0</v>
      </c>
      <c r="BP41" s="186">
        <f t="shared" si="15"/>
        <v>1.3260000000000001</v>
      </c>
      <c r="BQ41" s="187">
        <f t="shared" si="16"/>
        <v>0</v>
      </c>
      <c r="BR41" s="188">
        <f t="shared" si="17"/>
        <v>0</v>
      </c>
      <c r="BS41" s="189">
        <f t="shared" si="18"/>
        <v>0</v>
      </c>
      <c r="BT41" s="190">
        <f t="shared" si="19"/>
        <v>0</v>
      </c>
      <c r="BU41" s="191">
        <f t="shared" si="20"/>
        <v>0</v>
      </c>
      <c r="BV41" s="192">
        <f t="shared" si="21"/>
        <v>0</v>
      </c>
      <c r="BW41" s="193">
        <f t="shared" si="22"/>
        <v>0</v>
      </c>
      <c r="BX41" s="194">
        <f t="shared" si="23"/>
        <v>0</v>
      </c>
      <c r="BY41" s="195">
        <f t="shared" si="24"/>
        <v>0</v>
      </c>
      <c r="BZ41" s="196">
        <f t="shared" si="25"/>
        <v>0</v>
      </c>
      <c r="CA41" s="197">
        <f t="shared" si="26"/>
        <v>0</v>
      </c>
      <c r="CB41" s="110">
        <f t="shared" si="27"/>
        <v>0</v>
      </c>
      <c r="CC41" s="206">
        <v>0</v>
      </c>
      <c r="CD41" s="126">
        <v>0</v>
      </c>
      <c r="CE41" s="126">
        <v>0</v>
      </c>
      <c r="CF41" s="126">
        <v>14</v>
      </c>
      <c r="CG41" s="126">
        <f t="shared" si="28"/>
        <v>2.2400000000000002</v>
      </c>
      <c r="CH41" s="87">
        <f t="shared" si="29"/>
        <v>1.3260000000000001</v>
      </c>
      <c r="CI41" s="87">
        <f t="shared" si="30"/>
        <v>0.29120000000000001</v>
      </c>
      <c r="CJ41" s="108">
        <f t="shared" si="31"/>
        <v>11.320399999999999</v>
      </c>
      <c r="CK41" s="199"/>
      <c r="CL41" s="200">
        <f t="shared" si="32"/>
        <v>1.6980599999999999</v>
      </c>
      <c r="CM41" s="298"/>
      <c r="CN41" s="200"/>
      <c r="CO41" s="201"/>
      <c r="CP41" s="202"/>
      <c r="CQ41" s="203"/>
      <c r="CR41" s="203"/>
      <c r="CS41" s="204"/>
      <c r="CT41" s="44"/>
      <c r="CU41" s="46"/>
      <c r="CV41" s="205"/>
    </row>
    <row r="42" spans="3:100" x14ac:dyDescent="0.25">
      <c r="C42" s="34" t="s">
        <v>130</v>
      </c>
      <c r="D42" s="36" t="s">
        <v>131</v>
      </c>
      <c r="F42" s="42"/>
      <c r="G42" s="43"/>
      <c r="H42" s="43"/>
      <c r="I42" s="43"/>
      <c r="J42" s="43"/>
      <c r="K42" s="43"/>
      <c r="L42" s="43"/>
      <c r="M42" s="44"/>
      <c r="N42" s="44">
        <v>3</v>
      </c>
      <c r="O42" s="45"/>
      <c r="P42" s="46"/>
      <c r="Q42" s="47"/>
      <c r="R42" s="48"/>
      <c r="S42" s="49"/>
      <c r="T42" s="50"/>
      <c r="U42" s="51"/>
      <c r="V42" s="51"/>
      <c r="W42" s="51"/>
      <c r="X42" s="52"/>
      <c r="Y42" s="52"/>
      <c r="Z42" s="52"/>
      <c r="AA42" s="53"/>
      <c r="AB42" s="54"/>
      <c r="AC42" s="54"/>
      <c r="AD42" s="55"/>
      <c r="AE42" s="55"/>
      <c r="AF42" s="55"/>
      <c r="AG42" s="55"/>
      <c r="AH42" s="56"/>
      <c r="AI42" s="56"/>
      <c r="AJ42" s="57"/>
      <c r="AK42" s="57"/>
      <c r="AL42" s="57"/>
      <c r="AM42" s="57"/>
      <c r="AN42" s="58"/>
      <c r="AO42" s="58"/>
      <c r="AP42" s="58"/>
      <c r="AQ42" s="59"/>
      <c r="AR42" s="59"/>
      <c r="AS42" s="59"/>
      <c r="AT42" s="59"/>
      <c r="AU42" s="59"/>
      <c r="AV42" s="59"/>
      <c r="AZ42">
        <f t="shared" si="33"/>
        <v>0</v>
      </c>
      <c r="BA42">
        <f t="shared" si="1"/>
        <v>3</v>
      </c>
      <c r="BB42">
        <f t="shared" si="2"/>
        <v>0</v>
      </c>
      <c r="BC42">
        <f t="shared" si="3"/>
        <v>0</v>
      </c>
      <c r="BD42">
        <f t="shared" si="4"/>
        <v>0</v>
      </c>
      <c r="BE42">
        <f t="shared" si="5"/>
        <v>0</v>
      </c>
      <c r="BF42">
        <f t="shared" si="6"/>
        <v>0</v>
      </c>
      <c r="BG42">
        <f t="shared" si="7"/>
        <v>0</v>
      </c>
      <c r="BH42">
        <f t="shared" si="8"/>
        <v>0</v>
      </c>
      <c r="BI42">
        <f t="shared" si="9"/>
        <v>0</v>
      </c>
      <c r="BJ42">
        <f t="shared" si="10"/>
        <v>0</v>
      </c>
      <c r="BK42">
        <f t="shared" si="11"/>
        <v>0</v>
      </c>
      <c r="BL42">
        <f t="shared" si="12"/>
        <v>0</v>
      </c>
      <c r="BM42">
        <f t="shared" si="13"/>
        <v>0</v>
      </c>
      <c r="BO42" s="185">
        <f t="shared" si="14"/>
        <v>0</v>
      </c>
      <c r="BP42" s="186">
        <f t="shared" si="15"/>
        <v>0.66300000000000003</v>
      </c>
      <c r="BQ42" s="187">
        <f t="shared" si="16"/>
        <v>0</v>
      </c>
      <c r="BR42" s="188">
        <f t="shared" si="17"/>
        <v>0</v>
      </c>
      <c r="BS42" s="189">
        <f t="shared" si="18"/>
        <v>0</v>
      </c>
      <c r="BT42" s="190">
        <f t="shared" si="19"/>
        <v>0</v>
      </c>
      <c r="BU42" s="191">
        <f t="shared" si="20"/>
        <v>0</v>
      </c>
      <c r="BV42" s="192">
        <f t="shared" si="21"/>
        <v>0</v>
      </c>
      <c r="BW42" s="193">
        <f t="shared" si="22"/>
        <v>0</v>
      </c>
      <c r="BX42" s="194">
        <f t="shared" si="23"/>
        <v>0</v>
      </c>
      <c r="BY42" s="195">
        <f t="shared" si="24"/>
        <v>0</v>
      </c>
      <c r="BZ42" s="196">
        <f t="shared" si="25"/>
        <v>0</v>
      </c>
      <c r="CA42" s="197">
        <f t="shared" si="26"/>
        <v>0</v>
      </c>
      <c r="CB42" s="110">
        <f t="shared" si="27"/>
        <v>0</v>
      </c>
      <c r="CC42" s="198">
        <v>0</v>
      </c>
      <c r="CD42" s="110">
        <v>0</v>
      </c>
      <c r="CE42" s="110">
        <v>0</v>
      </c>
      <c r="CF42" s="110">
        <v>8</v>
      </c>
      <c r="CG42" s="110">
        <f t="shared" si="28"/>
        <v>1.28</v>
      </c>
      <c r="CH42">
        <f t="shared" si="29"/>
        <v>0.66300000000000003</v>
      </c>
      <c r="CI42">
        <f t="shared" si="30"/>
        <v>0.16640000000000002</v>
      </c>
      <c r="CJ42" s="63">
        <f t="shared" si="31"/>
        <v>5.8058000000000005</v>
      </c>
      <c r="CK42" s="199"/>
      <c r="CL42" s="200">
        <f t="shared" si="32"/>
        <v>0.87087000000000003</v>
      </c>
      <c r="CM42" s="298"/>
      <c r="CN42" s="200"/>
      <c r="CO42" s="201"/>
      <c r="CP42" s="202"/>
      <c r="CQ42" s="203"/>
      <c r="CR42" s="203"/>
      <c r="CS42" s="204"/>
      <c r="CT42" s="44"/>
      <c r="CU42" s="46"/>
      <c r="CV42" s="205"/>
    </row>
    <row r="43" spans="3:100" x14ac:dyDescent="0.25">
      <c r="C43" s="34" t="s">
        <v>132</v>
      </c>
      <c r="D43" s="36" t="s">
        <v>131</v>
      </c>
      <c r="F43" s="42"/>
      <c r="G43" s="43"/>
      <c r="H43" s="43"/>
      <c r="I43" s="43"/>
      <c r="J43" s="43"/>
      <c r="K43" s="43"/>
      <c r="L43" s="43"/>
      <c r="M43" s="44"/>
      <c r="N43" s="44">
        <v>4</v>
      </c>
      <c r="O43" s="45"/>
      <c r="P43" s="46"/>
      <c r="Q43" s="47"/>
      <c r="R43" s="48"/>
      <c r="S43" s="49"/>
      <c r="T43" s="50"/>
      <c r="U43" s="51"/>
      <c r="V43" s="51"/>
      <c r="W43" s="51"/>
      <c r="X43" s="52">
        <v>1</v>
      </c>
      <c r="Y43" s="52"/>
      <c r="Z43" s="52"/>
      <c r="AA43" s="53"/>
      <c r="AB43" s="54"/>
      <c r="AC43" s="54"/>
      <c r="AD43" s="55"/>
      <c r="AE43" s="55"/>
      <c r="AF43" s="55"/>
      <c r="AG43" s="55"/>
      <c r="AH43" s="56"/>
      <c r="AI43" s="56"/>
      <c r="AJ43" s="57"/>
      <c r="AK43" s="57"/>
      <c r="AL43" s="57"/>
      <c r="AM43" s="57"/>
      <c r="AN43" s="58"/>
      <c r="AO43" s="58"/>
      <c r="AP43" s="58"/>
      <c r="AQ43" s="59"/>
      <c r="AR43" s="59"/>
      <c r="AS43" s="59"/>
      <c r="AT43" s="59"/>
      <c r="AU43" s="59"/>
      <c r="AV43" s="59"/>
      <c r="AZ43">
        <f t="shared" si="33"/>
        <v>0</v>
      </c>
      <c r="BA43">
        <f t="shared" si="1"/>
        <v>4</v>
      </c>
      <c r="BB43">
        <f t="shared" si="2"/>
        <v>0</v>
      </c>
      <c r="BC43">
        <f t="shared" si="3"/>
        <v>0</v>
      </c>
      <c r="BD43">
        <f t="shared" si="4"/>
        <v>0</v>
      </c>
      <c r="BE43">
        <f t="shared" si="5"/>
        <v>0</v>
      </c>
      <c r="BF43">
        <f t="shared" si="6"/>
        <v>1</v>
      </c>
      <c r="BG43">
        <f t="shared" si="7"/>
        <v>0</v>
      </c>
      <c r="BH43">
        <f t="shared" si="8"/>
        <v>0</v>
      </c>
      <c r="BI43">
        <f t="shared" si="9"/>
        <v>0</v>
      </c>
      <c r="BJ43">
        <f t="shared" si="10"/>
        <v>0</v>
      </c>
      <c r="BK43">
        <f t="shared" si="11"/>
        <v>0</v>
      </c>
      <c r="BL43">
        <f t="shared" si="12"/>
        <v>0</v>
      </c>
      <c r="BM43">
        <f t="shared" si="13"/>
        <v>0</v>
      </c>
      <c r="BO43" s="185">
        <f t="shared" si="14"/>
        <v>0</v>
      </c>
      <c r="BP43" s="186">
        <f t="shared" si="15"/>
        <v>0.88400000000000001</v>
      </c>
      <c r="BQ43" s="187">
        <f t="shared" si="16"/>
        <v>0</v>
      </c>
      <c r="BR43" s="188">
        <f t="shared" si="17"/>
        <v>0</v>
      </c>
      <c r="BS43" s="189">
        <f t="shared" si="18"/>
        <v>0</v>
      </c>
      <c r="BT43" s="190">
        <f t="shared" si="19"/>
        <v>0</v>
      </c>
      <c r="BU43" s="191">
        <f t="shared" si="20"/>
        <v>0.16600000000000001</v>
      </c>
      <c r="BV43" s="192">
        <f t="shared" si="21"/>
        <v>0</v>
      </c>
      <c r="BW43" s="193">
        <f t="shared" si="22"/>
        <v>0</v>
      </c>
      <c r="BX43" s="194">
        <f t="shared" si="23"/>
        <v>0</v>
      </c>
      <c r="BY43" s="195">
        <f t="shared" si="24"/>
        <v>0</v>
      </c>
      <c r="BZ43" s="196">
        <f t="shared" si="25"/>
        <v>0</v>
      </c>
      <c r="CA43" s="197">
        <f t="shared" si="26"/>
        <v>0</v>
      </c>
      <c r="CB43" s="110">
        <f t="shared" si="27"/>
        <v>0</v>
      </c>
      <c r="CC43" s="198">
        <v>0</v>
      </c>
      <c r="CD43" s="110">
        <v>0</v>
      </c>
      <c r="CE43" s="110">
        <v>0</v>
      </c>
      <c r="CF43" s="110">
        <v>11</v>
      </c>
      <c r="CG43" s="110">
        <f t="shared" si="28"/>
        <v>1.76</v>
      </c>
      <c r="CH43">
        <f t="shared" si="29"/>
        <v>1.05</v>
      </c>
      <c r="CI43">
        <f t="shared" si="30"/>
        <v>0.2288</v>
      </c>
      <c r="CJ43" s="63">
        <f t="shared" si="31"/>
        <v>8.9515999999999991</v>
      </c>
      <c r="CK43" s="199"/>
      <c r="CL43" s="200">
        <f t="shared" si="32"/>
        <v>1.3427399999999998</v>
      </c>
      <c r="CM43" s="298"/>
      <c r="CN43" s="200"/>
      <c r="CO43" s="201"/>
      <c r="CP43" s="202"/>
      <c r="CQ43" s="203"/>
      <c r="CR43" s="203"/>
      <c r="CS43" s="204"/>
      <c r="CT43" s="44"/>
      <c r="CU43" s="46"/>
      <c r="CV43" s="205"/>
    </row>
    <row r="44" spans="3:100" x14ac:dyDescent="0.25">
      <c r="C44" s="34" t="s">
        <v>133</v>
      </c>
      <c r="D44" s="36" t="s">
        <v>131</v>
      </c>
      <c r="F44" s="42"/>
      <c r="G44" s="43"/>
      <c r="H44" s="43"/>
      <c r="I44" s="43"/>
      <c r="J44" s="43"/>
      <c r="K44" s="43"/>
      <c r="L44" s="43"/>
      <c r="M44" s="44"/>
      <c r="N44" s="44">
        <v>10</v>
      </c>
      <c r="O44" s="45"/>
      <c r="P44" s="46"/>
      <c r="Q44" s="47"/>
      <c r="R44" s="48"/>
      <c r="S44" s="49"/>
      <c r="T44" s="50"/>
      <c r="U44" s="51"/>
      <c r="V44" s="51"/>
      <c r="W44" s="51"/>
      <c r="X44" s="52"/>
      <c r="Y44" s="52"/>
      <c r="Z44" s="52"/>
      <c r="AA44" s="53"/>
      <c r="AB44" s="54"/>
      <c r="AC44" s="54"/>
      <c r="AD44" s="55"/>
      <c r="AE44" s="55"/>
      <c r="AF44" s="55"/>
      <c r="AG44" s="55"/>
      <c r="AH44" s="56"/>
      <c r="AI44" s="56"/>
      <c r="AJ44" s="57"/>
      <c r="AK44" s="57"/>
      <c r="AL44" s="57"/>
      <c r="AM44" s="57"/>
      <c r="AN44" s="58"/>
      <c r="AO44" s="58"/>
      <c r="AP44" s="58"/>
      <c r="AQ44" s="59"/>
      <c r="AR44" s="59"/>
      <c r="AS44" s="59"/>
      <c r="AT44" s="59"/>
      <c r="AU44" s="59"/>
      <c r="AV44" s="59"/>
      <c r="AZ44">
        <f t="shared" si="33"/>
        <v>0</v>
      </c>
      <c r="BA44">
        <f t="shared" si="1"/>
        <v>10</v>
      </c>
      <c r="BB44">
        <f t="shared" si="2"/>
        <v>0</v>
      </c>
      <c r="BC44">
        <f t="shared" si="3"/>
        <v>0</v>
      </c>
      <c r="BD44">
        <f t="shared" si="4"/>
        <v>0</v>
      </c>
      <c r="BE44">
        <f t="shared" si="5"/>
        <v>0</v>
      </c>
      <c r="BF44">
        <f t="shared" si="6"/>
        <v>0</v>
      </c>
      <c r="BG44">
        <f t="shared" si="7"/>
        <v>0</v>
      </c>
      <c r="BH44">
        <f t="shared" si="8"/>
        <v>0</v>
      </c>
      <c r="BI44">
        <f t="shared" si="9"/>
        <v>0</v>
      </c>
      <c r="BJ44">
        <f t="shared" si="10"/>
        <v>0</v>
      </c>
      <c r="BK44">
        <f t="shared" si="11"/>
        <v>0</v>
      </c>
      <c r="BL44">
        <f t="shared" si="12"/>
        <v>0</v>
      </c>
      <c r="BM44">
        <f t="shared" si="13"/>
        <v>0</v>
      </c>
      <c r="BO44" s="185">
        <f t="shared" si="14"/>
        <v>0</v>
      </c>
      <c r="BP44" s="186">
        <f t="shared" si="15"/>
        <v>2.21</v>
      </c>
      <c r="BQ44" s="187">
        <f t="shared" si="16"/>
        <v>0</v>
      </c>
      <c r="BR44" s="188">
        <f t="shared" si="17"/>
        <v>0</v>
      </c>
      <c r="BS44" s="189">
        <f t="shared" si="18"/>
        <v>0</v>
      </c>
      <c r="BT44" s="190">
        <f t="shared" si="19"/>
        <v>0</v>
      </c>
      <c r="BU44" s="191">
        <f t="shared" si="20"/>
        <v>0</v>
      </c>
      <c r="BV44" s="192">
        <f t="shared" si="21"/>
        <v>0</v>
      </c>
      <c r="BW44" s="193">
        <f t="shared" si="22"/>
        <v>0</v>
      </c>
      <c r="BX44" s="194">
        <f t="shared" si="23"/>
        <v>0</v>
      </c>
      <c r="BY44" s="195">
        <f t="shared" si="24"/>
        <v>0</v>
      </c>
      <c r="BZ44" s="196">
        <f t="shared" si="25"/>
        <v>0</v>
      </c>
      <c r="CA44" s="197">
        <f t="shared" si="26"/>
        <v>0</v>
      </c>
      <c r="CB44" s="110">
        <f t="shared" si="27"/>
        <v>0</v>
      </c>
      <c r="CC44" s="198">
        <v>0</v>
      </c>
      <c r="CD44" s="110">
        <v>0</v>
      </c>
      <c r="CE44" s="110">
        <v>0</v>
      </c>
      <c r="CF44" s="110">
        <v>12</v>
      </c>
      <c r="CG44" s="110">
        <f t="shared" si="28"/>
        <v>1.92</v>
      </c>
      <c r="CH44">
        <f t="shared" si="29"/>
        <v>2.21</v>
      </c>
      <c r="CI44">
        <f t="shared" si="30"/>
        <v>0.24959999999999999</v>
      </c>
      <c r="CJ44" s="63">
        <f t="shared" si="31"/>
        <v>17.217199999999998</v>
      </c>
      <c r="CK44" s="199"/>
      <c r="CL44" s="200">
        <f t="shared" si="32"/>
        <v>2.5825799999999997</v>
      </c>
      <c r="CM44" s="298"/>
      <c r="CN44" s="200"/>
      <c r="CO44" s="201"/>
      <c r="CP44" s="202"/>
      <c r="CQ44" s="203"/>
      <c r="CR44" s="203"/>
      <c r="CS44" s="204"/>
      <c r="CT44" s="44"/>
      <c r="CU44" s="46"/>
      <c r="CV44" s="205"/>
    </row>
    <row r="45" spans="3:100" x14ac:dyDescent="0.25">
      <c r="C45" s="34" t="s">
        <v>134</v>
      </c>
      <c r="D45" s="36" t="s">
        <v>131</v>
      </c>
      <c r="F45" s="42"/>
      <c r="G45" s="43"/>
      <c r="H45" s="43"/>
      <c r="I45" s="43"/>
      <c r="J45" s="43"/>
      <c r="K45" s="43"/>
      <c r="L45" s="43"/>
      <c r="M45" s="44"/>
      <c r="N45" s="44">
        <v>4</v>
      </c>
      <c r="O45" s="45"/>
      <c r="P45" s="46"/>
      <c r="Q45" s="47"/>
      <c r="R45" s="48"/>
      <c r="S45" s="49"/>
      <c r="T45" s="50"/>
      <c r="U45" s="51"/>
      <c r="V45" s="51"/>
      <c r="W45" s="51"/>
      <c r="X45" s="52"/>
      <c r="Y45" s="52"/>
      <c r="Z45" s="52"/>
      <c r="AA45" s="53"/>
      <c r="AB45" s="54"/>
      <c r="AC45" s="54"/>
      <c r="AD45" s="55"/>
      <c r="AE45" s="55"/>
      <c r="AF45" s="55"/>
      <c r="AG45" s="55"/>
      <c r="AH45" s="56"/>
      <c r="AI45" s="56"/>
      <c r="AJ45" s="57"/>
      <c r="AK45" s="57"/>
      <c r="AL45" s="57"/>
      <c r="AM45" s="57"/>
      <c r="AN45" s="58"/>
      <c r="AO45" s="58"/>
      <c r="AP45" s="58"/>
      <c r="AQ45" s="59"/>
      <c r="AR45" s="59"/>
      <c r="AS45" s="59"/>
      <c r="AT45" s="59"/>
      <c r="AU45" s="59"/>
      <c r="AV45" s="59"/>
      <c r="AZ45">
        <f t="shared" si="33"/>
        <v>0</v>
      </c>
      <c r="BA45">
        <f t="shared" si="1"/>
        <v>4</v>
      </c>
      <c r="BB45">
        <f t="shared" si="2"/>
        <v>0</v>
      </c>
      <c r="BC45">
        <f t="shared" si="3"/>
        <v>0</v>
      </c>
      <c r="BD45">
        <f t="shared" si="4"/>
        <v>0</v>
      </c>
      <c r="BE45">
        <f t="shared" si="5"/>
        <v>0</v>
      </c>
      <c r="BF45">
        <f t="shared" si="6"/>
        <v>0</v>
      </c>
      <c r="BG45">
        <f t="shared" si="7"/>
        <v>0</v>
      </c>
      <c r="BH45">
        <f t="shared" si="8"/>
        <v>0</v>
      </c>
      <c r="BI45">
        <f t="shared" si="9"/>
        <v>0</v>
      </c>
      <c r="BJ45">
        <f t="shared" si="10"/>
        <v>0</v>
      </c>
      <c r="BK45">
        <f t="shared" si="11"/>
        <v>0</v>
      </c>
      <c r="BL45">
        <f t="shared" si="12"/>
        <v>0</v>
      </c>
      <c r="BM45">
        <f t="shared" si="13"/>
        <v>0</v>
      </c>
      <c r="BO45" s="185">
        <f t="shared" si="14"/>
        <v>0</v>
      </c>
      <c r="BP45" s="186">
        <f t="shared" si="15"/>
        <v>0.88400000000000001</v>
      </c>
      <c r="BQ45" s="187">
        <f t="shared" si="16"/>
        <v>0</v>
      </c>
      <c r="BR45" s="188">
        <f t="shared" si="17"/>
        <v>0</v>
      </c>
      <c r="BS45" s="189">
        <f t="shared" si="18"/>
        <v>0</v>
      </c>
      <c r="BT45" s="190">
        <f t="shared" si="19"/>
        <v>0</v>
      </c>
      <c r="BU45" s="191">
        <f t="shared" si="20"/>
        <v>0</v>
      </c>
      <c r="BV45" s="192">
        <f t="shared" si="21"/>
        <v>0</v>
      </c>
      <c r="BW45" s="193">
        <f t="shared" si="22"/>
        <v>0</v>
      </c>
      <c r="BX45" s="194">
        <f t="shared" si="23"/>
        <v>0</v>
      </c>
      <c r="BY45" s="195">
        <f t="shared" si="24"/>
        <v>0</v>
      </c>
      <c r="BZ45" s="196">
        <f t="shared" si="25"/>
        <v>0</v>
      </c>
      <c r="CA45" s="197">
        <f t="shared" si="26"/>
        <v>0</v>
      </c>
      <c r="CB45" s="110">
        <f t="shared" si="27"/>
        <v>0</v>
      </c>
      <c r="CC45" s="198">
        <v>0</v>
      </c>
      <c r="CD45" s="110">
        <v>0</v>
      </c>
      <c r="CE45" s="110">
        <v>0</v>
      </c>
      <c r="CF45" s="110">
        <v>6</v>
      </c>
      <c r="CG45" s="110">
        <f t="shared" si="28"/>
        <v>0.96</v>
      </c>
      <c r="CH45">
        <f t="shared" si="29"/>
        <v>0.88400000000000001</v>
      </c>
      <c r="CI45">
        <f t="shared" si="30"/>
        <v>0.12479999999999999</v>
      </c>
      <c r="CJ45" s="63">
        <f t="shared" si="31"/>
        <v>7.0615999999999994</v>
      </c>
      <c r="CK45" s="199"/>
      <c r="CL45" s="200">
        <f t="shared" si="32"/>
        <v>1.05924</v>
      </c>
      <c r="CM45" s="298"/>
      <c r="CN45" s="200"/>
      <c r="CO45" s="201"/>
      <c r="CP45" s="202"/>
      <c r="CQ45" s="203"/>
      <c r="CR45" s="203"/>
      <c r="CS45" s="204"/>
      <c r="CT45" s="44"/>
      <c r="CU45" s="46"/>
      <c r="CV45" s="205"/>
    </row>
    <row r="46" spans="3:100" x14ac:dyDescent="0.25">
      <c r="C46" s="34" t="s">
        <v>135</v>
      </c>
      <c r="D46" s="36" t="s">
        <v>131</v>
      </c>
      <c r="F46" s="42"/>
      <c r="G46" s="43"/>
      <c r="H46" s="43"/>
      <c r="I46" s="43"/>
      <c r="J46" s="43"/>
      <c r="K46" s="43"/>
      <c r="L46" s="43"/>
      <c r="M46" s="44">
        <v>1</v>
      </c>
      <c r="N46" s="44">
        <v>3</v>
      </c>
      <c r="O46" s="45"/>
      <c r="P46" s="46"/>
      <c r="Q46" s="47"/>
      <c r="R46" s="48"/>
      <c r="S46" s="49"/>
      <c r="T46" s="50"/>
      <c r="U46" s="51"/>
      <c r="V46" s="51"/>
      <c r="W46" s="51"/>
      <c r="X46" s="52"/>
      <c r="Y46" s="52"/>
      <c r="Z46" s="52"/>
      <c r="AA46" s="53"/>
      <c r="AB46" s="54"/>
      <c r="AC46" s="54"/>
      <c r="AD46" s="55"/>
      <c r="AE46" s="55"/>
      <c r="AF46" s="55"/>
      <c r="AG46" s="55">
        <v>1</v>
      </c>
      <c r="AH46" s="56"/>
      <c r="AI46" s="56"/>
      <c r="AJ46" s="57"/>
      <c r="AK46" s="57"/>
      <c r="AL46" s="57"/>
      <c r="AM46" s="57"/>
      <c r="AN46" s="58"/>
      <c r="AO46" s="58"/>
      <c r="AP46" s="58"/>
      <c r="AQ46" s="59"/>
      <c r="AR46" s="59"/>
      <c r="AS46" s="59"/>
      <c r="AT46" s="59"/>
      <c r="AU46" s="59"/>
      <c r="AV46" s="59"/>
      <c r="AZ46">
        <f t="shared" si="33"/>
        <v>0</v>
      </c>
      <c r="BA46">
        <f t="shared" si="1"/>
        <v>4</v>
      </c>
      <c r="BB46">
        <f t="shared" si="2"/>
        <v>0</v>
      </c>
      <c r="BC46">
        <f t="shared" si="3"/>
        <v>0</v>
      </c>
      <c r="BD46">
        <f t="shared" si="4"/>
        <v>0</v>
      </c>
      <c r="BE46">
        <f t="shared" si="5"/>
        <v>0</v>
      </c>
      <c r="BF46">
        <f t="shared" si="6"/>
        <v>0</v>
      </c>
      <c r="BG46">
        <f t="shared" si="7"/>
        <v>0</v>
      </c>
      <c r="BH46">
        <f t="shared" si="8"/>
        <v>1</v>
      </c>
      <c r="BI46">
        <f t="shared" si="9"/>
        <v>0</v>
      </c>
      <c r="BJ46">
        <f t="shared" si="10"/>
        <v>0</v>
      </c>
      <c r="BK46">
        <f t="shared" si="11"/>
        <v>0</v>
      </c>
      <c r="BL46">
        <f t="shared" si="12"/>
        <v>0</v>
      </c>
      <c r="BM46">
        <f t="shared" si="13"/>
        <v>0</v>
      </c>
      <c r="BO46" s="185">
        <f t="shared" si="14"/>
        <v>0</v>
      </c>
      <c r="BP46" s="186">
        <f t="shared" si="15"/>
        <v>0.88400000000000001</v>
      </c>
      <c r="BQ46" s="187">
        <f t="shared" si="16"/>
        <v>0</v>
      </c>
      <c r="BR46" s="188">
        <f t="shared" si="17"/>
        <v>0</v>
      </c>
      <c r="BS46" s="189">
        <f t="shared" si="18"/>
        <v>0</v>
      </c>
      <c r="BT46" s="190">
        <f t="shared" si="19"/>
        <v>0</v>
      </c>
      <c r="BU46" s="191">
        <f t="shared" si="20"/>
        <v>0</v>
      </c>
      <c r="BV46" s="192">
        <f t="shared" si="21"/>
        <v>0</v>
      </c>
      <c r="BW46" s="193">
        <f t="shared" si="22"/>
        <v>0.21099999999999999</v>
      </c>
      <c r="BX46" s="194">
        <f t="shared" si="23"/>
        <v>0</v>
      </c>
      <c r="BY46" s="195">
        <f t="shared" si="24"/>
        <v>0</v>
      </c>
      <c r="BZ46" s="196">
        <f t="shared" si="25"/>
        <v>0</v>
      </c>
      <c r="CA46" s="197">
        <f t="shared" si="26"/>
        <v>0</v>
      </c>
      <c r="CB46" s="110">
        <f t="shared" si="27"/>
        <v>0</v>
      </c>
      <c r="CC46" s="198">
        <v>0</v>
      </c>
      <c r="CD46" s="110">
        <v>0</v>
      </c>
      <c r="CE46" s="110">
        <v>0</v>
      </c>
      <c r="CF46" s="110">
        <v>9</v>
      </c>
      <c r="CG46" s="110">
        <f t="shared" si="28"/>
        <v>1.44</v>
      </c>
      <c r="CH46">
        <f t="shared" si="29"/>
        <v>1.095</v>
      </c>
      <c r="CI46">
        <f t="shared" si="30"/>
        <v>0.18720000000000001</v>
      </c>
      <c r="CJ46" s="63">
        <f t="shared" si="31"/>
        <v>8.9754000000000005</v>
      </c>
      <c r="CK46" s="199"/>
      <c r="CL46" s="200">
        <f t="shared" si="32"/>
        <v>1.3463100000000001</v>
      </c>
      <c r="CM46" s="298"/>
      <c r="CN46" s="200"/>
      <c r="CO46" s="201"/>
      <c r="CP46" s="202"/>
      <c r="CQ46" s="203"/>
      <c r="CR46" s="203"/>
      <c r="CS46" s="204"/>
      <c r="CT46" s="44"/>
      <c r="CU46" s="46"/>
      <c r="CV46" s="205"/>
    </row>
    <row r="47" spans="3:100" x14ac:dyDescent="0.25">
      <c r="C47" s="34" t="s">
        <v>136</v>
      </c>
      <c r="D47" s="36" t="s">
        <v>131</v>
      </c>
      <c r="F47" s="42"/>
      <c r="G47" s="43"/>
      <c r="H47" s="43">
        <v>1</v>
      </c>
      <c r="I47" s="43"/>
      <c r="J47" s="43"/>
      <c r="K47" s="43"/>
      <c r="L47" s="43"/>
      <c r="M47" s="44">
        <v>1</v>
      </c>
      <c r="N47" s="44">
        <v>3</v>
      </c>
      <c r="O47" s="45"/>
      <c r="P47" s="46"/>
      <c r="Q47" s="47"/>
      <c r="R47" s="48"/>
      <c r="S47" s="49"/>
      <c r="T47" s="50"/>
      <c r="U47" s="51"/>
      <c r="V47" s="51"/>
      <c r="W47" s="51"/>
      <c r="X47" s="52"/>
      <c r="Y47" s="52"/>
      <c r="Z47" s="52"/>
      <c r="AA47" s="53"/>
      <c r="AB47" s="54"/>
      <c r="AC47" s="54"/>
      <c r="AD47" s="55"/>
      <c r="AE47" s="55"/>
      <c r="AF47" s="55"/>
      <c r="AG47" s="55"/>
      <c r="AH47" s="56"/>
      <c r="AI47" s="56"/>
      <c r="AJ47" s="57"/>
      <c r="AK47" s="57"/>
      <c r="AL47" s="57"/>
      <c r="AM47" s="57"/>
      <c r="AN47" s="58"/>
      <c r="AO47" s="58"/>
      <c r="AP47" s="58"/>
      <c r="AQ47" s="59"/>
      <c r="AR47" s="59"/>
      <c r="AS47" s="59"/>
      <c r="AT47" s="59"/>
      <c r="AU47" s="59"/>
      <c r="AV47" s="59"/>
      <c r="AZ47">
        <f t="shared" si="33"/>
        <v>1</v>
      </c>
      <c r="BA47">
        <f t="shared" si="1"/>
        <v>4</v>
      </c>
      <c r="BB47">
        <f t="shared" si="2"/>
        <v>0</v>
      </c>
      <c r="BC47">
        <f t="shared" si="3"/>
        <v>0</v>
      </c>
      <c r="BD47">
        <f t="shared" si="4"/>
        <v>0</v>
      </c>
      <c r="BE47">
        <f t="shared" si="5"/>
        <v>0</v>
      </c>
      <c r="BF47">
        <f t="shared" si="6"/>
        <v>0</v>
      </c>
      <c r="BG47">
        <f t="shared" si="7"/>
        <v>0</v>
      </c>
      <c r="BH47">
        <f t="shared" si="8"/>
        <v>0</v>
      </c>
      <c r="BI47">
        <f t="shared" si="9"/>
        <v>0</v>
      </c>
      <c r="BJ47">
        <f t="shared" si="10"/>
        <v>0</v>
      </c>
      <c r="BK47">
        <f t="shared" si="11"/>
        <v>0</v>
      </c>
      <c r="BL47">
        <f t="shared" si="12"/>
        <v>0</v>
      </c>
      <c r="BM47">
        <f t="shared" si="13"/>
        <v>0</v>
      </c>
      <c r="BO47" s="185">
        <f t="shared" si="14"/>
        <v>1.7000000000000001E-2</v>
      </c>
      <c r="BP47" s="186">
        <f t="shared" si="15"/>
        <v>0.88400000000000001</v>
      </c>
      <c r="BQ47" s="187">
        <f t="shared" si="16"/>
        <v>0</v>
      </c>
      <c r="BR47" s="188">
        <f t="shared" si="17"/>
        <v>0</v>
      </c>
      <c r="BS47" s="189">
        <f t="shared" si="18"/>
        <v>0</v>
      </c>
      <c r="BT47" s="190">
        <f t="shared" si="19"/>
        <v>0</v>
      </c>
      <c r="BU47" s="191">
        <f t="shared" si="20"/>
        <v>0</v>
      </c>
      <c r="BV47" s="192">
        <f t="shared" si="21"/>
        <v>0</v>
      </c>
      <c r="BW47" s="193">
        <f t="shared" si="22"/>
        <v>0</v>
      </c>
      <c r="BX47" s="194">
        <f t="shared" si="23"/>
        <v>0</v>
      </c>
      <c r="BY47" s="195">
        <f t="shared" si="24"/>
        <v>0</v>
      </c>
      <c r="BZ47" s="196">
        <f t="shared" si="25"/>
        <v>0</v>
      </c>
      <c r="CA47" s="197">
        <f t="shared" si="26"/>
        <v>0</v>
      </c>
      <c r="CB47" s="110">
        <f t="shared" si="27"/>
        <v>0</v>
      </c>
      <c r="CC47" s="198">
        <v>0</v>
      </c>
      <c r="CD47" s="110">
        <v>0</v>
      </c>
      <c r="CE47" s="110">
        <v>0</v>
      </c>
      <c r="CF47" s="110">
        <v>7</v>
      </c>
      <c r="CG47" s="110">
        <f t="shared" si="28"/>
        <v>1.1200000000000001</v>
      </c>
      <c r="CH47">
        <f t="shared" si="29"/>
        <v>0.90100000000000002</v>
      </c>
      <c r="CI47">
        <f t="shared" si="30"/>
        <v>0.14560000000000001</v>
      </c>
      <c r="CJ47" s="63">
        <f t="shared" si="31"/>
        <v>7.3262</v>
      </c>
      <c r="CK47" s="200"/>
      <c r="CL47" s="200">
        <f t="shared" si="32"/>
        <v>1.09893</v>
      </c>
      <c r="CM47" s="298"/>
      <c r="CN47" s="200"/>
      <c r="CO47" s="201"/>
      <c r="CP47" s="202"/>
      <c r="CQ47" s="203"/>
      <c r="CR47" s="203"/>
      <c r="CS47" s="204"/>
      <c r="CT47" s="44"/>
      <c r="CU47" s="46"/>
      <c r="CV47" s="205"/>
    </row>
    <row r="48" spans="3:100" x14ac:dyDescent="0.25">
      <c r="C48" s="34" t="s">
        <v>137</v>
      </c>
      <c r="D48" s="36" t="s">
        <v>131</v>
      </c>
      <c r="F48" s="42"/>
      <c r="G48" s="43"/>
      <c r="H48" s="43"/>
      <c r="I48" s="43"/>
      <c r="J48" s="43"/>
      <c r="K48" s="43"/>
      <c r="L48" s="43"/>
      <c r="M48" s="44">
        <v>1</v>
      </c>
      <c r="N48" s="44">
        <v>3</v>
      </c>
      <c r="O48" s="45"/>
      <c r="P48" s="46"/>
      <c r="Q48" s="47"/>
      <c r="R48" s="48"/>
      <c r="S48" s="49"/>
      <c r="T48" s="50"/>
      <c r="U48" s="51"/>
      <c r="V48" s="51"/>
      <c r="W48" s="51"/>
      <c r="X48" s="52"/>
      <c r="Y48" s="52"/>
      <c r="Z48" s="52"/>
      <c r="AA48" s="53"/>
      <c r="AB48" s="54"/>
      <c r="AC48" s="54"/>
      <c r="AD48" s="55"/>
      <c r="AE48" s="55"/>
      <c r="AF48" s="55"/>
      <c r="AG48" s="55"/>
      <c r="AH48" s="56"/>
      <c r="AI48" s="56"/>
      <c r="AJ48" s="57"/>
      <c r="AK48" s="57"/>
      <c r="AL48" s="57"/>
      <c r="AM48" s="57"/>
      <c r="AN48" s="58"/>
      <c r="AO48" s="58"/>
      <c r="AP48" s="58"/>
      <c r="AQ48" s="59"/>
      <c r="AR48" s="59"/>
      <c r="AS48" s="59"/>
      <c r="AT48" s="59"/>
      <c r="AU48" s="59"/>
      <c r="AV48" s="59"/>
      <c r="AW48">
        <v>1</v>
      </c>
      <c r="AZ48">
        <f t="shared" si="33"/>
        <v>0</v>
      </c>
      <c r="BA48">
        <f t="shared" si="1"/>
        <v>4</v>
      </c>
      <c r="BB48">
        <f t="shared" si="2"/>
        <v>0</v>
      </c>
      <c r="BC48">
        <f t="shared" si="3"/>
        <v>0</v>
      </c>
      <c r="BD48">
        <f t="shared" si="4"/>
        <v>0</v>
      </c>
      <c r="BE48">
        <f t="shared" si="5"/>
        <v>0</v>
      </c>
      <c r="BF48">
        <f t="shared" si="6"/>
        <v>0</v>
      </c>
      <c r="BG48">
        <f t="shared" si="7"/>
        <v>0</v>
      </c>
      <c r="BH48">
        <f t="shared" si="8"/>
        <v>0</v>
      </c>
      <c r="BI48">
        <f t="shared" si="9"/>
        <v>0</v>
      </c>
      <c r="BJ48">
        <f t="shared" si="10"/>
        <v>0</v>
      </c>
      <c r="BK48">
        <f t="shared" si="11"/>
        <v>0</v>
      </c>
      <c r="BL48">
        <f t="shared" si="12"/>
        <v>0</v>
      </c>
      <c r="BM48">
        <f t="shared" si="13"/>
        <v>1</v>
      </c>
      <c r="BO48" s="185">
        <f t="shared" si="14"/>
        <v>0</v>
      </c>
      <c r="BP48" s="186">
        <f t="shared" si="15"/>
        <v>0.88400000000000001</v>
      </c>
      <c r="BQ48" s="187">
        <f t="shared" si="16"/>
        <v>0</v>
      </c>
      <c r="BR48" s="188">
        <f t="shared" si="17"/>
        <v>0</v>
      </c>
      <c r="BS48" s="189">
        <f t="shared" si="18"/>
        <v>0</v>
      </c>
      <c r="BT48" s="190">
        <f t="shared" si="19"/>
        <v>0</v>
      </c>
      <c r="BU48" s="191">
        <f t="shared" si="20"/>
        <v>0</v>
      </c>
      <c r="BV48" s="192">
        <f t="shared" si="21"/>
        <v>0</v>
      </c>
      <c r="BW48" s="193">
        <f t="shared" si="22"/>
        <v>0</v>
      </c>
      <c r="BX48" s="194">
        <f t="shared" si="23"/>
        <v>0</v>
      </c>
      <c r="BY48" s="195">
        <f t="shared" si="24"/>
        <v>0</v>
      </c>
      <c r="BZ48" s="196">
        <f t="shared" si="25"/>
        <v>0</v>
      </c>
      <c r="CA48" s="197">
        <f t="shared" si="26"/>
        <v>0</v>
      </c>
      <c r="CB48" s="110">
        <f t="shared" si="27"/>
        <v>2.5000000000000001E-2</v>
      </c>
      <c r="CC48" s="198">
        <v>0</v>
      </c>
      <c r="CD48" s="110">
        <v>0</v>
      </c>
      <c r="CE48" s="110">
        <v>0</v>
      </c>
      <c r="CF48" s="110">
        <v>12</v>
      </c>
      <c r="CG48" s="110">
        <f t="shared" si="28"/>
        <v>1.92</v>
      </c>
      <c r="CH48">
        <f t="shared" si="29"/>
        <v>0.90900000000000003</v>
      </c>
      <c r="CI48">
        <f t="shared" si="30"/>
        <v>0.24959999999999999</v>
      </c>
      <c r="CJ48" s="63">
        <f t="shared" si="31"/>
        <v>8.1102000000000007</v>
      </c>
      <c r="CK48" s="200"/>
      <c r="CL48" s="200">
        <f t="shared" si="32"/>
        <v>1.2165300000000001</v>
      </c>
      <c r="CM48" s="298"/>
      <c r="CN48" s="200"/>
      <c r="CO48" s="201"/>
      <c r="CP48" s="202"/>
      <c r="CQ48" s="203"/>
      <c r="CR48" s="203"/>
      <c r="CS48" s="204"/>
      <c r="CT48" s="44"/>
      <c r="CU48" s="46"/>
      <c r="CV48" s="205"/>
    </row>
    <row r="49" spans="3:100" x14ac:dyDescent="0.25">
      <c r="C49" s="34" t="s">
        <v>138</v>
      </c>
      <c r="D49" s="36" t="s">
        <v>131</v>
      </c>
      <c r="F49" s="42"/>
      <c r="G49" s="43"/>
      <c r="H49" s="43"/>
      <c r="I49" s="43"/>
      <c r="J49" s="43"/>
      <c r="K49" s="43"/>
      <c r="L49" s="43"/>
      <c r="M49" s="44"/>
      <c r="N49" s="44">
        <v>3</v>
      </c>
      <c r="O49" s="45"/>
      <c r="P49" s="46"/>
      <c r="Q49" s="47"/>
      <c r="R49" s="48"/>
      <c r="S49" s="49"/>
      <c r="T49" s="50"/>
      <c r="U49" s="51"/>
      <c r="V49" s="51"/>
      <c r="W49" s="51"/>
      <c r="X49" s="52"/>
      <c r="Y49" s="52"/>
      <c r="Z49" s="52"/>
      <c r="AA49" s="53"/>
      <c r="AB49" s="54"/>
      <c r="AC49" s="54"/>
      <c r="AD49" s="55"/>
      <c r="AE49" s="55"/>
      <c r="AF49" s="55"/>
      <c r="AG49" s="55"/>
      <c r="AH49" s="56"/>
      <c r="AI49" s="56"/>
      <c r="AJ49" s="57"/>
      <c r="AK49" s="57"/>
      <c r="AL49" s="57"/>
      <c r="AM49" s="57"/>
      <c r="AN49" s="58"/>
      <c r="AO49" s="58"/>
      <c r="AP49" s="58"/>
      <c r="AQ49" s="59"/>
      <c r="AR49" s="59"/>
      <c r="AS49" s="59"/>
      <c r="AT49" s="59"/>
      <c r="AU49" s="59"/>
      <c r="AV49" s="59"/>
      <c r="AZ49">
        <f t="shared" si="33"/>
        <v>0</v>
      </c>
      <c r="BA49">
        <f t="shared" si="1"/>
        <v>3</v>
      </c>
      <c r="BB49">
        <f t="shared" si="2"/>
        <v>0</v>
      </c>
      <c r="BC49">
        <f t="shared" si="3"/>
        <v>0</v>
      </c>
      <c r="BD49">
        <f t="shared" si="4"/>
        <v>0</v>
      </c>
      <c r="BE49">
        <f t="shared" si="5"/>
        <v>0</v>
      </c>
      <c r="BF49">
        <f t="shared" si="6"/>
        <v>0</v>
      </c>
      <c r="BG49">
        <f t="shared" si="7"/>
        <v>0</v>
      </c>
      <c r="BH49">
        <f t="shared" si="8"/>
        <v>0</v>
      </c>
      <c r="BI49">
        <f t="shared" si="9"/>
        <v>0</v>
      </c>
      <c r="BJ49">
        <f t="shared" si="10"/>
        <v>0</v>
      </c>
      <c r="BK49">
        <f t="shared" si="11"/>
        <v>0</v>
      </c>
      <c r="BL49">
        <f t="shared" si="12"/>
        <v>0</v>
      </c>
      <c r="BM49">
        <f t="shared" si="13"/>
        <v>0</v>
      </c>
      <c r="BO49" s="185">
        <f t="shared" si="14"/>
        <v>0</v>
      </c>
      <c r="BP49" s="186">
        <f t="shared" si="15"/>
        <v>0.66300000000000003</v>
      </c>
      <c r="BQ49" s="187">
        <f t="shared" si="16"/>
        <v>0</v>
      </c>
      <c r="BR49" s="188">
        <f t="shared" si="17"/>
        <v>0</v>
      </c>
      <c r="BS49" s="189">
        <f t="shared" si="18"/>
        <v>0</v>
      </c>
      <c r="BT49" s="190">
        <f t="shared" si="19"/>
        <v>0</v>
      </c>
      <c r="BU49" s="191">
        <f t="shared" si="20"/>
        <v>0</v>
      </c>
      <c r="BV49" s="192">
        <f t="shared" si="21"/>
        <v>0</v>
      </c>
      <c r="BW49" s="193">
        <f t="shared" si="22"/>
        <v>0</v>
      </c>
      <c r="BX49" s="194">
        <f t="shared" si="23"/>
        <v>0</v>
      </c>
      <c r="BY49" s="195">
        <f t="shared" si="24"/>
        <v>0</v>
      </c>
      <c r="BZ49" s="196">
        <f t="shared" si="25"/>
        <v>0</v>
      </c>
      <c r="CA49" s="197">
        <f t="shared" si="26"/>
        <v>0</v>
      </c>
      <c r="CB49" s="110">
        <f t="shared" si="27"/>
        <v>0</v>
      </c>
      <c r="CC49" s="198">
        <v>0</v>
      </c>
      <c r="CD49" s="110">
        <v>0</v>
      </c>
      <c r="CE49" s="110">
        <v>0</v>
      </c>
      <c r="CF49" s="110">
        <v>8</v>
      </c>
      <c r="CG49" s="110">
        <f t="shared" si="28"/>
        <v>1.28</v>
      </c>
      <c r="CH49">
        <f t="shared" si="29"/>
        <v>0.66300000000000003</v>
      </c>
      <c r="CI49">
        <f t="shared" si="30"/>
        <v>0.16640000000000002</v>
      </c>
      <c r="CJ49" s="63">
        <f t="shared" si="31"/>
        <v>5.8058000000000005</v>
      </c>
      <c r="CK49" s="200"/>
      <c r="CL49" s="200">
        <f t="shared" si="32"/>
        <v>0.87087000000000003</v>
      </c>
      <c r="CM49" s="298"/>
      <c r="CN49" s="200"/>
      <c r="CO49" s="201"/>
      <c r="CP49" s="202"/>
      <c r="CQ49" s="203"/>
      <c r="CR49" s="203"/>
      <c r="CS49" s="204"/>
      <c r="CT49" s="44"/>
      <c r="CU49" s="46"/>
      <c r="CV49" s="205"/>
    </row>
    <row r="50" spans="3:100" x14ac:dyDescent="0.25">
      <c r="C50" s="34" t="s">
        <v>139</v>
      </c>
      <c r="D50" s="36" t="s">
        <v>131</v>
      </c>
      <c r="F50" s="42"/>
      <c r="G50" s="43"/>
      <c r="H50" s="43">
        <v>1</v>
      </c>
      <c r="I50" s="43"/>
      <c r="J50" s="43"/>
      <c r="K50" s="43"/>
      <c r="L50" s="43"/>
      <c r="M50" s="44">
        <v>1</v>
      </c>
      <c r="N50" s="44">
        <v>2</v>
      </c>
      <c r="O50" s="45">
        <v>2</v>
      </c>
      <c r="P50" s="46"/>
      <c r="Q50" s="47"/>
      <c r="R50" s="48"/>
      <c r="S50" s="49"/>
      <c r="T50" s="50"/>
      <c r="U50" s="51"/>
      <c r="V50" s="51"/>
      <c r="W50" s="51"/>
      <c r="X50" s="52"/>
      <c r="Y50" s="52"/>
      <c r="Z50" s="52"/>
      <c r="AA50" s="53"/>
      <c r="AB50" s="54"/>
      <c r="AC50" s="54"/>
      <c r="AD50" s="55"/>
      <c r="AE50" s="55"/>
      <c r="AF50" s="55"/>
      <c r="AG50" s="55">
        <v>2</v>
      </c>
      <c r="AH50" s="56"/>
      <c r="AI50" s="56"/>
      <c r="AJ50" s="57"/>
      <c r="AK50" s="57"/>
      <c r="AL50" s="57"/>
      <c r="AM50" s="57"/>
      <c r="AN50" s="58"/>
      <c r="AO50" s="58"/>
      <c r="AP50" s="58"/>
      <c r="AQ50" s="59"/>
      <c r="AR50" s="59"/>
      <c r="AS50" s="59"/>
      <c r="AT50" s="59"/>
      <c r="AU50" s="59"/>
      <c r="AV50" s="59"/>
      <c r="AZ50">
        <f t="shared" si="33"/>
        <v>1</v>
      </c>
      <c r="BA50">
        <f t="shared" si="1"/>
        <v>5</v>
      </c>
      <c r="BB50">
        <f t="shared" si="2"/>
        <v>0</v>
      </c>
      <c r="BC50">
        <f t="shared" si="3"/>
        <v>0</v>
      </c>
      <c r="BD50">
        <f t="shared" si="4"/>
        <v>0</v>
      </c>
      <c r="BE50">
        <f t="shared" si="5"/>
        <v>0</v>
      </c>
      <c r="BF50">
        <f t="shared" si="6"/>
        <v>0</v>
      </c>
      <c r="BG50">
        <f t="shared" si="7"/>
        <v>0</v>
      </c>
      <c r="BH50">
        <f t="shared" si="8"/>
        <v>2</v>
      </c>
      <c r="BI50">
        <f t="shared" si="9"/>
        <v>0</v>
      </c>
      <c r="BJ50">
        <f t="shared" si="10"/>
        <v>0</v>
      </c>
      <c r="BK50">
        <f t="shared" si="11"/>
        <v>0</v>
      </c>
      <c r="BL50">
        <f t="shared" si="12"/>
        <v>0</v>
      </c>
      <c r="BM50">
        <f t="shared" si="13"/>
        <v>0</v>
      </c>
      <c r="BO50" s="185">
        <f t="shared" si="14"/>
        <v>1.7000000000000001E-2</v>
      </c>
      <c r="BP50" s="186">
        <f t="shared" si="15"/>
        <v>1.105</v>
      </c>
      <c r="BQ50" s="187">
        <f t="shared" si="16"/>
        <v>0</v>
      </c>
      <c r="BR50" s="188">
        <f t="shared" si="17"/>
        <v>0</v>
      </c>
      <c r="BS50" s="189">
        <f t="shared" si="18"/>
        <v>0</v>
      </c>
      <c r="BT50" s="190">
        <f t="shared" si="19"/>
        <v>0</v>
      </c>
      <c r="BU50" s="191">
        <f t="shared" si="20"/>
        <v>0</v>
      </c>
      <c r="BV50" s="192">
        <f t="shared" si="21"/>
        <v>0</v>
      </c>
      <c r="BW50" s="193">
        <f t="shared" si="22"/>
        <v>0.42199999999999999</v>
      </c>
      <c r="BX50" s="194">
        <f t="shared" si="23"/>
        <v>0</v>
      </c>
      <c r="BY50" s="195">
        <f t="shared" si="24"/>
        <v>0</v>
      </c>
      <c r="BZ50" s="196">
        <f t="shared" si="25"/>
        <v>0</v>
      </c>
      <c r="CA50" s="197">
        <f t="shared" si="26"/>
        <v>0</v>
      </c>
      <c r="CB50" s="110">
        <f t="shared" si="27"/>
        <v>0</v>
      </c>
      <c r="CC50" s="198">
        <v>0</v>
      </c>
      <c r="CD50" s="110">
        <v>0</v>
      </c>
      <c r="CE50" s="110">
        <v>0</v>
      </c>
      <c r="CF50" s="110">
        <v>25</v>
      </c>
      <c r="CG50" s="110">
        <f t="shared" si="28"/>
        <v>4</v>
      </c>
      <c r="CH50">
        <f t="shared" si="29"/>
        <v>1.5439999999999998</v>
      </c>
      <c r="CI50">
        <f t="shared" si="30"/>
        <v>0.52</v>
      </c>
      <c r="CJ50" s="63">
        <f t="shared" si="31"/>
        <v>14.448</v>
      </c>
      <c r="CK50" s="200"/>
      <c r="CL50" s="200">
        <f t="shared" si="32"/>
        <v>2.1671999999999998</v>
      </c>
      <c r="CM50" s="298"/>
      <c r="CN50" s="200"/>
      <c r="CO50" s="201"/>
      <c r="CP50" s="202"/>
      <c r="CQ50" s="203"/>
      <c r="CR50" s="203"/>
      <c r="CS50" s="204"/>
      <c r="CT50" s="44"/>
      <c r="CU50" s="46"/>
      <c r="CV50" s="205"/>
    </row>
    <row r="51" spans="3:100" x14ac:dyDescent="0.25">
      <c r="C51" s="34" t="s">
        <v>140</v>
      </c>
      <c r="D51" s="36" t="s">
        <v>131</v>
      </c>
      <c r="F51" s="42"/>
      <c r="G51" s="43"/>
      <c r="H51" s="43">
        <v>3</v>
      </c>
      <c r="I51" s="43"/>
      <c r="J51" s="43"/>
      <c r="K51" s="43"/>
      <c r="L51" s="43"/>
      <c r="M51" s="44">
        <v>3</v>
      </c>
      <c r="N51" s="44">
        <v>2</v>
      </c>
      <c r="O51" s="45"/>
      <c r="P51" s="46"/>
      <c r="Q51" s="47"/>
      <c r="R51" s="48"/>
      <c r="S51" s="49"/>
      <c r="T51" s="50"/>
      <c r="U51" s="51"/>
      <c r="V51" s="51"/>
      <c r="W51" s="51"/>
      <c r="X51" s="52"/>
      <c r="Y51" s="52"/>
      <c r="Z51" s="52"/>
      <c r="AA51" s="53"/>
      <c r="AB51" s="54"/>
      <c r="AC51" s="54"/>
      <c r="AD51" s="55"/>
      <c r="AE51" s="55"/>
      <c r="AF51" s="55"/>
      <c r="AG51" s="55">
        <v>3</v>
      </c>
      <c r="AH51" s="56"/>
      <c r="AI51" s="56"/>
      <c r="AJ51" s="57"/>
      <c r="AK51" s="57"/>
      <c r="AL51" s="57"/>
      <c r="AM51" s="57"/>
      <c r="AN51" s="58"/>
      <c r="AO51" s="58"/>
      <c r="AP51" s="58"/>
      <c r="AQ51" s="59"/>
      <c r="AR51" s="59"/>
      <c r="AS51" s="59"/>
      <c r="AT51" s="59"/>
      <c r="AU51" s="59"/>
      <c r="AV51" s="59"/>
      <c r="AZ51">
        <f t="shared" si="33"/>
        <v>3</v>
      </c>
      <c r="BA51">
        <f t="shared" si="1"/>
        <v>5</v>
      </c>
      <c r="BB51">
        <f t="shared" si="2"/>
        <v>0</v>
      </c>
      <c r="BC51">
        <f t="shared" si="3"/>
        <v>0</v>
      </c>
      <c r="BD51">
        <f t="shared" si="4"/>
        <v>0</v>
      </c>
      <c r="BE51">
        <f t="shared" si="5"/>
        <v>0</v>
      </c>
      <c r="BF51">
        <f t="shared" si="6"/>
        <v>0</v>
      </c>
      <c r="BG51">
        <f t="shared" si="7"/>
        <v>0</v>
      </c>
      <c r="BH51">
        <f t="shared" si="8"/>
        <v>3</v>
      </c>
      <c r="BI51">
        <f t="shared" si="9"/>
        <v>0</v>
      </c>
      <c r="BJ51">
        <f t="shared" si="10"/>
        <v>0</v>
      </c>
      <c r="BK51">
        <f t="shared" si="11"/>
        <v>0</v>
      </c>
      <c r="BL51">
        <f t="shared" si="12"/>
        <v>0</v>
      </c>
      <c r="BM51">
        <f t="shared" si="13"/>
        <v>0</v>
      </c>
      <c r="BO51" s="185">
        <f t="shared" si="14"/>
        <v>5.1000000000000004E-2</v>
      </c>
      <c r="BP51" s="186">
        <f t="shared" si="15"/>
        <v>1.105</v>
      </c>
      <c r="BQ51" s="187">
        <f t="shared" si="16"/>
        <v>0</v>
      </c>
      <c r="BR51" s="188">
        <f t="shared" si="17"/>
        <v>0</v>
      </c>
      <c r="BS51" s="189">
        <f t="shared" si="18"/>
        <v>0</v>
      </c>
      <c r="BT51" s="190">
        <f t="shared" si="19"/>
        <v>0</v>
      </c>
      <c r="BU51" s="191">
        <f t="shared" si="20"/>
        <v>0</v>
      </c>
      <c r="BV51" s="192">
        <f t="shared" si="21"/>
        <v>0</v>
      </c>
      <c r="BW51" s="193">
        <f t="shared" si="22"/>
        <v>0.63300000000000001</v>
      </c>
      <c r="BX51" s="194">
        <f t="shared" si="23"/>
        <v>0</v>
      </c>
      <c r="BY51" s="195">
        <f t="shared" si="24"/>
        <v>0</v>
      </c>
      <c r="BZ51" s="196">
        <f t="shared" si="25"/>
        <v>0</v>
      </c>
      <c r="CA51" s="197">
        <f t="shared" si="26"/>
        <v>0</v>
      </c>
      <c r="CB51" s="110">
        <f t="shared" si="27"/>
        <v>0</v>
      </c>
      <c r="CC51" s="198">
        <v>1</v>
      </c>
      <c r="CD51" s="110">
        <v>0</v>
      </c>
      <c r="CE51" s="110">
        <v>2</v>
      </c>
      <c r="CF51" s="110">
        <v>17</v>
      </c>
      <c r="CG51" s="110">
        <f t="shared" si="28"/>
        <v>3.96</v>
      </c>
      <c r="CH51">
        <f t="shared" si="29"/>
        <v>1.7889999999999999</v>
      </c>
      <c r="CI51">
        <f t="shared" si="30"/>
        <v>0.51480000000000004</v>
      </c>
      <c r="CJ51" s="63">
        <f t="shared" si="31"/>
        <v>16.1266</v>
      </c>
      <c r="CK51" s="200"/>
      <c r="CL51" s="200">
        <f t="shared" si="32"/>
        <v>2.41899</v>
      </c>
      <c r="CM51" s="298"/>
      <c r="CN51" s="200"/>
      <c r="CO51" s="201"/>
      <c r="CP51" s="202"/>
      <c r="CQ51" s="203"/>
      <c r="CR51" s="203"/>
      <c r="CS51" s="204"/>
      <c r="CT51" s="44"/>
      <c r="CU51" s="46"/>
      <c r="CV51" s="205"/>
    </row>
    <row r="52" spans="3:100" x14ac:dyDescent="0.25">
      <c r="C52" s="34" t="s">
        <v>141</v>
      </c>
      <c r="D52" s="36" t="s">
        <v>131</v>
      </c>
      <c r="F52" s="42"/>
      <c r="G52" s="43"/>
      <c r="H52" s="43"/>
      <c r="I52" s="43"/>
      <c r="J52" s="43"/>
      <c r="K52" s="43"/>
      <c r="L52" s="43"/>
      <c r="M52" s="44"/>
      <c r="N52" s="44">
        <v>3</v>
      </c>
      <c r="O52" s="45"/>
      <c r="P52" s="46"/>
      <c r="Q52" s="47"/>
      <c r="R52" s="48"/>
      <c r="S52" s="49"/>
      <c r="T52" s="50"/>
      <c r="U52" s="51"/>
      <c r="V52" s="51"/>
      <c r="W52" s="51"/>
      <c r="X52" s="52"/>
      <c r="Y52" s="52"/>
      <c r="Z52" s="52"/>
      <c r="AA52" s="53"/>
      <c r="AB52" s="54"/>
      <c r="AC52" s="54"/>
      <c r="AD52" s="55"/>
      <c r="AE52" s="55"/>
      <c r="AF52" s="55"/>
      <c r="AG52" s="55"/>
      <c r="AH52" s="56"/>
      <c r="AI52" s="56"/>
      <c r="AJ52" s="57"/>
      <c r="AK52" s="57"/>
      <c r="AL52" s="57"/>
      <c r="AM52" s="57"/>
      <c r="AN52" s="58"/>
      <c r="AO52" s="58"/>
      <c r="AP52" s="58"/>
      <c r="AQ52" s="59"/>
      <c r="AR52" s="59"/>
      <c r="AS52" s="59"/>
      <c r="AT52" s="59"/>
      <c r="AU52" s="59"/>
      <c r="AV52" s="59"/>
      <c r="AZ52">
        <f t="shared" si="33"/>
        <v>0</v>
      </c>
      <c r="BA52">
        <f t="shared" si="1"/>
        <v>3</v>
      </c>
      <c r="BB52">
        <f t="shared" si="2"/>
        <v>0</v>
      </c>
      <c r="BC52">
        <f t="shared" si="3"/>
        <v>0</v>
      </c>
      <c r="BD52">
        <f t="shared" si="4"/>
        <v>0</v>
      </c>
      <c r="BE52">
        <f t="shared" si="5"/>
        <v>0</v>
      </c>
      <c r="BF52">
        <f t="shared" si="6"/>
        <v>0</v>
      </c>
      <c r="BG52">
        <f t="shared" si="7"/>
        <v>0</v>
      </c>
      <c r="BH52">
        <f t="shared" si="8"/>
        <v>0</v>
      </c>
      <c r="BI52">
        <f t="shared" si="9"/>
        <v>0</v>
      </c>
      <c r="BJ52">
        <f t="shared" si="10"/>
        <v>0</v>
      </c>
      <c r="BK52">
        <f t="shared" si="11"/>
        <v>0</v>
      </c>
      <c r="BL52">
        <f t="shared" si="12"/>
        <v>0</v>
      </c>
      <c r="BM52">
        <f t="shared" si="13"/>
        <v>0</v>
      </c>
      <c r="BO52" s="185">
        <f t="shared" si="14"/>
        <v>0</v>
      </c>
      <c r="BP52" s="186">
        <f t="shared" si="15"/>
        <v>0.66300000000000003</v>
      </c>
      <c r="BQ52" s="187">
        <f t="shared" si="16"/>
        <v>0</v>
      </c>
      <c r="BR52" s="188">
        <f t="shared" si="17"/>
        <v>0</v>
      </c>
      <c r="BS52" s="189">
        <f t="shared" si="18"/>
        <v>0</v>
      </c>
      <c r="BT52" s="190">
        <f t="shared" si="19"/>
        <v>0</v>
      </c>
      <c r="BU52" s="191">
        <f t="shared" si="20"/>
        <v>0</v>
      </c>
      <c r="BV52" s="192">
        <f t="shared" si="21"/>
        <v>0</v>
      </c>
      <c r="BW52" s="193">
        <f t="shared" si="22"/>
        <v>0</v>
      </c>
      <c r="BX52" s="194">
        <f t="shared" si="23"/>
        <v>0</v>
      </c>
      <c r="BY52" s="195">
        <f t="shared" si="24"/>
        <v>0</v>
      </c>
      <c r="BZ52" s="196">
        <f t="shared" si="25"/>
        <v>0</v>
      </c>
      <c r="CA52" s="197">
        <f t="shared" si="26"/>
        <v>0</v>
      </c>
      <c r="CB52" s="110">
        <f t="shared" si="27"/>
        <v>0</v>
      </c>
      <c r="CC52" s="198">
        <v>1</v>
      </c>
      <c r="CD52" s="110">
        <v>0</v>
      </c>
      <c r="CE52" s="110">
        <v>0</v>
      </c>
      <c r="CF52" s="110">
        <v>19</v>
      </c>
      <c r="CG52" s="110">
        <f t="shared" si="28"/>
        <v>3.2600000000000002</v>
      </c>
      <c r="CH52">
        <f t="shared" si="29"/>
        <v>0.66300000000000003</v>
      </c>
      <c r="CI52">
        <f t="shared" si="30"/>
        <v>0.42380000000000007</v>
      </c>
      <c r="CJ52" s="63">
        <f t="shared" si="31"/>
        <v>7.6076000000000015</v>
      </c>
      <c r="CK52" s="200"/>
      <c r="CL52" s="200">
        <f t="shared" si="32"/>
        <v>1.1411400000000003</v>
      </c>
      <c r="CM52" s="298"/>
      <c r="CN52" s="200"/>
      <c r="CO52" s="201"/>
      <c r="CP52" s="202"/>
      <c r="CQ52" s="203"/>
      <c r="CR52" s="203"/>
      <c r="CS52" s="204"/>
      <c r="CT52" s="44"/>
      <c r="CU52" s="46"/>
      <c r="CV52" s="205"/>
    </row>
    <row r="53" spans="3:100" x14ac:dyDescent="0.25">
      <c r="C53" s="34" t="s">
        <v>142</v>
      </c>
      <c r="D53" s="36" t="s">
        <v>131</v>
      </c>
      <c r="F53" s="42"/>
      <c r="G53" s="43"/>
      <c r="H53" s="43"/>
      <c r="I53" s="43"/>
      <c r="J53" s="43"/>
      <c r="K53" s="43"/>
      <c r="L53" s="43"/>
      <c r="M53" s="44">
        <v>1</v>
      </c>
      <c r="N53" s="44">
        <v>2</v>
      </c>
      <c r="O53" s="45"/>
      <c r="P53" s="46"/>
      <c r="Q53" s="47"/>
      <c r="R53" s="48"/>
      <c r="S53" s="49"/>
      <c r="T53" s="50"/>
      <c r="U53" s="51"/>
      <c r="V53" s="51"/>
      <c r="W53" s="51"/>
      <c r="X53" s="52"/>
      <c r="Y53" s="52"/>
      <c r="Z53" s="52"/>
      <c r="AA53" s="53"/>
      <c r="AB53" s="54"/>
      <c r="AC53" s="54"/>
      <c r="AD53" s="55"/>
      <c r="AE53" s="55"/>
      <c r="AF53" s="55"/>
      <c r="AG53" s="55">
        <v>1</v>
      </c>
      <c r="AH53" s="56"/>
      <c r="AI53" s="56"/>
      <c r="AJ53" s="57"/>
      <c r="AK53" s="57"/>
      <c r="AL53" s="57"/>
      <c r="AM53" s="57"/>
      <c r="AN53" s="58"/>
      <c r="AO53" s="58"/>
      <c r="AP53" s="58"/>
      <c r="AQ53" s="59"/>
      <c r="AR53" s="59"/>
      <c r="AS53" s="59"/>
      <c r="AT53" s="59"/>
      <c r="AU53" s="59"/>
      <c r="AV53" s="59"/>
      <c r="AZ53">
        <f t="shared" si="33"/>
        <v>0</v>
      </c>
      <c r="BA53">
        <f t="shared" si="1"/>
        <v>3</v>
      </c>
      <c r="BB53">
        <f t="shared" si="2"/>
        <v>0</v>
      </c>
      <c r="BC53">
        <f t="shared" si="3"/>
        <v>0</v>
      </c>
      <c r="BD53">
        <f t="shared" si="4"/>
        <v>0</v>
      </c>
      <c r="BE53">
        <f t="shared" si="5"/>
        <v>0</v>
      </c>
      <c r="BF53">
        <f t="shared" si="6"/>
        <v>0</v>
      </c>
      <c r="BG53">
        <f t="shared" si="7"/>
        <v>0</v>
      </c>
      <c r="BH53">
        <f t="shared" si="8"/>
        <v>1</v>
      </c>
      <c r="BI53">
        <f t="shared" si="9"/>
        <v>0</v>
      </c>
      <c r="BJ53">
        <f t="shared" si="10"/>
        <v>0</v>
      </c>
      <c r="BK53">
        <f t="shared" si="11"/>
        <v>0</v>
      </c>
      <c r="BL53">
        <f t="shared" si="12"/>
        <v>0</v>
      </c>
      <c r="BM53">
        <f t="shared" si="13"/>
        <v>0</v>
      </c>
      <c r="BO53" s="185">
        <f t="shared" si="14"/>
        <v>0</v>
      </c>
      <c r="BP53" s="186">
        <f t="shared" si="15"/>
        <v>0.66300000000000003</v>
      </c>
      <c r="BQ53" s="187">
        <f t="shared" si="16"/>
        <v>0</v>
      </c>
      <c r="BR53" s="188">
        <f t="shared" si="17"/>
        <v>0</v>
      </c>
      <c r="BS53" s="189">
        <f t="shared" si="18"/>
        <v>0</v>
      </c>
      <c r="BT53" s="190">
        <f t="shared" si="19"/>
        <v>0</v>
      </c>
      <c r="BU53" s="191">
        <f t="shared" si="20"/>
        <v>0</v>
      </c>
      <c r="BV53" s="192">
        <f t="shared" si="21"/>
        <v>0</v>
      </c>
      <c r="BW53" s="193">
        <f t="shared" si="22"/>
        <v>0.21099999999999999</v>
      </c>
      <c r="BX53" s="194">
        <f t="shared" si="23"/>
        <v>0</v>
      </c>
      <c r="BY53" s="195">
        <f t="shared" si="24"/>
        <v>0</v>
      </c>
      <c r="BZ53" s="196">
        <f t="shared" si="25"/>
        <v>0</v>
      </c>
      <c r="CA53" s="197">
        <f t="shared" si="26"/>
        <v>0</v>
      </c>
      <c r="CB53" s="110">
        <f t="shared" si="27"/>
        <v>0</v>
      </c>
      <c r="CC53" s="198">
        <v>0</v>
      </c>
      <c r="CD53" s="110">
        <v>0</v>
      </c>
      <c r="CE53" s="110">
        <v>0</v>
      </c>
      <c r="CF53" s="110">
        <v>12</v>
      </c>
      <c r="CG53" s="110">
        <f t="shared" si="28"/>
        <v>1.92</v>
      </c>
      <c r="CH53">
        <f t="shared" si="29"/>
        <v>0.874</v>
      </c>
      <c r="CI53">
        <f t="shared" si="30"/>
        <v>0.24959999999999999</v>
      </c>
      <c r="CJ53" s="63">
        <f t="shared" si="31"/>
        <v>7.8651999999999997</v>
      </c>
      <c r="CK53" s="200"/>
      <c r="CL53" s="200">
        <f t="shared" si="32"/>
        <v>1.1797799999999998</v>
      </c>
      <c r="CM53" s="298"/>
      <c r="CN53" s="200"/>
      <c r="CO53" s="201"/>
      <c r="CP53" s="202"/>
      <c r="CQ53" s="203"/>
      <c r="CR53" s="203"/>
      <c r="CS53" s="204"/>
      <c r="CT53" s="44"/>
      <c r="CU53" s="46"/>
      <c r="CV53" s="205"/>
    </row>
    <row r="54" spans="3:100" x14ac:dyDescent="0.25">
      <c r="C54" s="34" t="s">
        <v>143</v>
      </c>
      <c r="D54" s="36" t="s">
        <v>131</v>
      </c>
      <c r="F54" s="42"/>
      <c r="G54" s="43"/>
      <c r="H54" s="43"/>
      <c r="I54" s="43"/>
      <c r="J54" s="43"/>
      <c r="K54" s="43"/>
      <c r="L54" s="43"/>
      <c r="M54" s="44"/>
      <c r="N54" s="44">
        <v>3</v>
      </c>
      <c r="O54" s="45"/>
      <c r="P54" s="46"/>
      <c r="Q54" s="47"/>
      <c r="R54" s="48"/>
      <c r="S54" s="49"/>
      <c r="T54" s="50"/>
      <c r="U54" s="51"/>
      <c r="V54" s="51"/>
      <c r="W54" s="51"/>
      <c r="X54" s="52"/>
      <c r="Y54" s="52"/>
      <c r="Z54" s="52"/>
      <c r="AA54" s="53"/>
      <c r="AB54" s="54"/>
      <c r="AC54" s="54"/>
      <c r="AD54" s="55"/>
      <c r="AE54" s="55"/>
      <c r="AF54" s="55"/>
      <c r="AG54" s="55">
        <v>4</v>
      </c>
      <c r="AH54" s="56"/>
      <c r="AI54" s="56"/>
      <c r="AJ54" s="57"/>
      <c r="AK54" s="57"/>
      <c r="AL54" s="57"/>
      <c r="AM54" s="57"/>
      <c r="AN54" s="58"/>
      <c r="AO54" s="58"/>
      <c r="AP54" s="58"/>
      <c r="AQ54" s="59"/>
      <c r="AR54" s="59"/>
      <c r="AS54" s="59"/>
      <c r="AT54" s="59"/>
      <c r="AU54" s="59"/>
      <c r="AV54" s="59"/>
      <c r="AZ54">
        <f t="shared" si="33"/>
        <v>0</v>
      </c>
      <c r="BA54">
        <f t="shared" si="1"/>
        <v>3</v>
      </c>
      <c r="BB54">
        <f t="shared" si="2"/>
        <v>0</v>
      </c>
      <c r="BC54">
        <f t="shared" si="3"/>
        <v>0</v>
      </c>
      <c r="BD54">
        <f t="shared" si="4"/>
        <v>0</v>
      </c>
      <c r="BE54">
        <f t="shared" si="5"/>
        <v>0</v>
      </c>
      <c r="BF54">
        <f t="shared" si="6"/>
        <v>0</v>
      </c>
      <c r="BG54">
        <f t="shared" si="7"/>
        <v>0</v>
      </c>
      <c r="BH54">
        <f t="shared" si="8"/>
        <v>4</v>
      </c>
      <c r="BI54">
        <f t="shared" si="9"/>
        <v>0</v>
      </c>
      <c r="BJ54">
        <f t="shared" si="10"/>
        <v>0</v>
      </c>
      <c r="BK54">
        <f t="shared" si="11"/>
        <v>0</v>
      </c>
      <c r="BL54">
        <f t="shared" si="12"/>
        <v>0</v>
      </c>
      <c r="BM54">
        <f t="shared" si="13"/>
        <v>0</v>
      </c>
      <c r="BO54" s="185">
        <f t="shared" si="14"/>
        <v>0</v>
      </c>
      <c r="BP54" s="186">
        <f t="shared" si="15"/>
        <v>0.66300000000000003</v>
      </c>
      <c r="BQ54" s="187">
        <f t="shared" si="16"/>
        <v>0</v>
      </c>
      <c r="BR54" s="188">
        <f t="shared" si="17"/>
        <v>0</v>
      </c>
      <c r="BS54" s="189">
        <f t="shared" si="18"/>
        <v>0</v>
      </c>
      <c r="BT54" s="190">
        <f t="shared" si="19"/>
        <v>0</v>
      </c>
      <c r="BU54" s="191">
        <f t="shared" si="20"/>
        <v>0</v>
      </c>
      <c r="BV54" s="192">
        <f t="shared" si="21"/>
        <v>0</v>
      </c>
      <c r="BW54" s="193">
        <f t="shared" si="22"/>
        <v>0.84399999999999997</v>
      </c>
      <c r="BX54" s="194">
        <f t="shared" si="23"/>
        <v>0</v>
      </c>
      <c r="BY54" s="195">
        <f t="shared" si="24"/>
        <v>0</v>
      </c>
      <c r="BZ54" s="196">
        <f t="shared" si="25"/>
        <v>0</v>
      </c>
      <c r="CA54" s="197">
        <f t="shared" si="26"/>
        <v>0</v>
      </c>
      <c r="CB54" s="110">
        <f t="shared" si="27"/>
        <v>0</v>
      </c>
      <c r="CC54" s="198">
        <v>0</v>
      </c>
      <c r="CD54" s="110">
        <v>0</v>
      </c>
      <c r="CE54" s="110">
        <v>0</v>
      </c>
      <c r="CF54" s="110">
        <v>11</v>
      </c>
      <c r="CG54" s="110">
        <f t="shared" si="28"/>
        <v>1.76</v>
      </c>
      <c r="CH54">
        <f t="shared" si="29"/>
        <v>1.5070000000000001</v>
      </c>
      <c r="CI54">
        <f t="shared" si="30"/>
        <v>0.2288</v>
      </c>
      <c r="CJ54" s="63">
        <f t="shared" si="31"/>
        <v>12.150600000000001</v>
      </c>
      <c r="CK54" s="200"/>
      <c r="CL54" s="200">
        <f t="shared" si="32"/>
        <v>1.8225899999999999</v>
      </c>
      <c r="CM54" s="298"/>
      <c r="CN54" s="200"/>
      <c r="CO54" s="201"/>
      <c r="CP54" s="202"/>
      <c r="CQ54" s="203"/>
      <c r="CR54" s="203"/>
      <c r="CS54" s="204"/>
      <c r="CT54" s="44"/>
      <c r="CU54" s="46"/>
      <c r="CV54" s="205"/>
    </row>
    <row r="55" spans="3:100" x14ac:dyDescent="0.25">
      <c r="C55" s="34" t="s">
        <v>144</v>
      </c>
      <c r="D55" s="36" t="s">
        <v>131</v>
      </c>
      <c r="F55" s="42"/>
      <c r="G55" s="43"/>
      <c r="H55" s="43">
        <v>1</v>
      </c>
      <c r="I55" s="43"/>
      <c r="J55" s="43"/>
      <c r="K55" s="43"/>
      <c r="L55" s="43"/>
      <c r="M55" s="44"/>
      <c r="N55" s="44">
        <v>4</v>
      </c>
      <c r="O55" s="45"/>
      <c r="P55" s="46"/>
      <c r="Q55" s="47"/>
      <c r="R55" s="48"/>
      <c r="S55" s="49"/>
      <c r="T55" s="50"/>
      <c r="U55" s="51"/>
      <c r="V55" s="51"/>
      <c r="W55" s="51"/>
      <c r="X55" s="52"/>
      <c r="Y55" s="52"/>
      <c r="Z55" s="52"/>
      <c r="AA55" s="53"/>
      <c r="AB55" s="54"/>
      <c r="AC55" s="54"/>
      <c r="AD55" s="55"/>
      <c r="AE55" s="55"/>
      <c r="AF55" s="55"/>
      <c r="AG55" s="55">
        <v>3</v>
      </c>
      <c r="AH55" s="56"/>
      <c r="AI55" s="56"/>
      <c r="AJ55" s="57"/>
      <c r="AK55" s="57"/>
      <c r="AL55" s="57"/>
      <c r="AM55" s="57"/>
      <c r="AN55" s="58"/>
      <c r="AO55" s="58"/>
      <c r="AP55" s="58"/>
      <c r="AQ55" s="59"/>
      <c r="AR55" s="59"/>
      <c r="AS55" s="59"/>
      <c r="AT55" s="59"/>
      <c r="AU55" s="59"/>
      <c r="AV55" s="59"/>
      <c r="AZ55">
        <f t="shared" si="33"/>
        <v>1</v>
      </c>
      <c r="BA55">
        <f t="shared" si="1"/>
        <v>4</v>
      </c>
      <c r="BB55">
        <f t="shared" si="2"/>
        <v>0</v>
      </c>
      <c r="BC55">
        <f t="shared" si="3"/>
        <v>0</v>
      </c>
      <c r="BD55">
        <f t="shared" si="4"/>
        <v>0</v>
      </c>
      <c r="BE55">
        <f t="shared" si="5"/>
        <v>0</v>
      </c>
      <c r="BF55">
        <f t="shared" si="6"/>
        <v>0</v>
      </c>
      <c r="BG55">
        <f t="shared" si="7"/>
        <v>0</v>
      </c>
      <c r="BH55">
        <f t="shared" si="8"/>
        <v>3</v>
      </c>
      <c r="BI55">
        <f t="shared" si="9"/>
        <v>0</v>
      </c>
      <c r="BJ55">
        <f t="shared" si="10"/>
        <v>0</v>
      </c>
      <c r="BK55">
        <f t="shared" si="11"/>
        <v>0</v>
      </c>
      <c r="BL55">
        <f t="shared" si="12"/>
        <v>0</v>
      </c>
      <c r="BM55">
        <f t="shared" si="13"/>
        <v>0</v>
      </c>
      <c r="BO55" s="185">
        <f t="shared" si="14"/>
        <v>1.7000000000000001E-2</v>
      </c>
      <c r="BP55" s="186">
        <f t="shared" si="15"/>
        <v>0.88400000000000001</v>
      </c>
      <c r="BQ55" s="187">
        <f t="shared" si="16"/>
        <v>0</v>
      </c>
      <c r="BR55" s="188">
        <f t="shared" si="17"/>
        <v>0</v>
      </c>
      <c r="BS55" s="189">
        <f t="shared" si="18"/>
        <v>0</v>
      </c>
      <c r="BT55" s="190">
        <f t="shared" si="19"/>
        <v>0</v>
      </c>
      <c r="BU55" s="191">
        <f t="shared" si="20"/>
        <v>0</v>
      </c>
      <c r="BV55" s="192">
        <f t="shared" si="21"/>
        <v>0</v>
      </c>
      <c r="BW55" s="193">
        <f t="shared" si="22"/>
        <v>0.63300000000000001</v>
      </c>
      <c r="BX55" s="194">
        <f t="shared" si="23"/>
        <v>0</v>
      </c>
      <c r="BY55" s="195">
        <f t="shared" si="24"/>
        <v>0</v>
      </c>
      <c r="BZ55" s="196">
        <f t="shared" si="25"/>
        <v>0</v>
      </c>
      <c r="CA55" s="197">
        <f t="shared" si="26"/>
        <v>0</v>
      </c>
      <c r="CB55" s="110">
        <f t="shared" si="27"/>
        <v>0</v>
      </c>
      <c r="CC55" s="198">
        <v>1</v>
      </c>
      <c r="CD55" s="110">
        <v>0</v>
      </c>
      <c r="CE55" s="110">
        <v>0</v>
      </c>
      <c r="CF55" s="110">
        <v>10</v>
      </c>
      <c r="CG55" s="110">
        <f t="shared" si="28"/>
        <v>1.82</v>
      </c>
      <c r="CH55">
        <f t="shared" si="29"/>
        <v>1.534</v>
      </c>
      <c r="CI55">
        <f t="shared" si="30"/>
        <v>0.2366</v>
      </c>
      <c r="CJ55" s="63">
        <f t="shared" si="31"/>
        <v>12.3942</v>
      </c>
      <c r="CK55" s="200"/>
      <c r="CL55" s="200">
        <f t="shared" si="32"/>
        <v>1.8591299999999999</v>
      </c>
      <c r="CM55" s="298"/>
      <c r="CN55" s="200"/>
      <c r="CO55" s="201"/>
      <c r="CP55" s="202"/>
      <c r="CQ55" s="203"/>
      <c r="CR55" s="203"/>
      <c r="CS55" s="204"/>
      <c r="CT55" s="44"/>
      <c r="CU55" s="46"/>
      <c r="CV55" s="205"/>
    </row>
    <row r="56" spans="3:100" x14ac:dyDescent="0.25">
      <c r="C56" s="34" t="s">
        <v>145</v>
      </c>
      <c r="D56" s="36" t="s">
        <v>131</v>
      </c>
      <c r="F56" s="42"/>
      <c r="G56" s="43"/>
      <c r="H56" s="43"/>
      <c r="I56" s="43"/>
      <c r="J56" s="43"/>
      <c r="K56" s="43"/>
      <c r="L56" s="43"/>
      <c r="M56" s="44">
        <v>2</v>
      </c>
      <c r="N56" s="44">
        <v>5</v>
      </c>
      <c r="O56" s="45"/>
      <c r="P56" s="46"/>
      <c r="Q56" s="47"/>
      <c r="R56" s="48"/>
      <c r="S56" s="49"/>
      <c r="T56" s="50"/>
      <c r="U56" s="51"/>
      <c r="V56" s="51"/>
      <c r="W56" s="51"/>
      <c r="X56" s="52"/>
      <c r="Y56" s="52"/>
      <c r="Z56" s="52"/>
      <c r="AA56" s="53"/>
      <c r="AB56" s="54"/>
      <c r="AC56" s="54"/>
      <c r="AD56" s="55"/>
      <c r="AE56" s="55"/>
      <c r="AF56" s="55"/>
      <c r="AG56" s="55">
        <v>2</v>
      </c>
      <c r="AH56" s="56"/>
      <c r="AI56" s="56"/>
      <c r="AJ56" s="57"/>
      <c r="AK56" s="57"/>
      <c r="AL56" s="57"/>
      <c r="AM56" s="57"/>
      <c r="AN56" s="58"/>
      <c r="AO56" s="58"/>
      <c r="AP56" s="58"/>
      <c r="AQ56" s="59"/>
      <c r="AR56" s="59"/>
      <c r="AS56" s="59"/>
      <c r="AT56" s="59"/>
      <c r="AU56" s="59"/>
      <c r="AV56" s="59"/>
      <c r="AZ56">
        <f t="shared" si="33"/>
        <v>0</v>
      </c>
      <c r="BA56">
        <f t="shared" si="1"/>
        <v>7</v>
      </c>
      <c r="BB56">
        <f t="shared" si="2"/>
        <v>0</v>
      </c>
      <c r="BC56">
        <f t="shared" si="3"/>
        <v>0</v>
      </c>
      <c r="BD56">
        <f t="shared" si="4"/>
        <v>0</v>
      </c>
      <c r="BE56">
        <f t="shared" si="5"/>
        <v>0</v>
      </c>
      <c r="BF56">
        <f t="shared" si="6"/>
        <v>0</v>
      </c>
      <c r="BG56">
        <f t="shared" si="7"/>
        <v>0</v>
      </c>
      <c r="BH56">
        <f t="shared" si="8"/>
        <v>2</v>
      </c>
      <c r="BI56">
        <f t="shared" si="9"/>
        <v>0</v>
      </c>
      <c r="BJ56">
        <f t="shared" si="10"/>
        <v>0</v>
      </c>
      <c r="BK56">
        <f t="shared" si="11"/>
        <v>0</v>
      </c>
      <c r="BL56">
        <f t="shared" si="12"/>
        <v>0</v>
      </c>
      <c r="BM56">
        <f t="shared" si="13"/>
        <v>0</v>
      </c>
      <c r="BO56" s="185">
        <f t="shared" si="14"/>
        <v>0</v>
      </c>
      <c r="BP56" s="186">
        <f t="shared" si="15"/>
        <v>1.5469999999999999</v>
      </c>
      <c r="BQ56" s="187">
        <f t="shared" si="16"/>
        <v>0</v>
      </c>
      <c r="BR56" s="188">
        <f t="shared" si="17"/>
        <v>0</v>
      </c>
      <c r="BS56" s="189">
        <f t="shared" si="18"/>
        <v>0</v>
      </c>
      <c r="BT56" s="190">
        <f t="shared" si="19"/>
        <v>0</v>
      </c>
      <c r="BU56" s="191">
        <f t="shared" si="20"/>
        <v>0</v>
      </c>
      <c r="BV56" s="192">
        <f t="shared" si="21"/>
        <v>0</v>
      </c>
      <c r="BW56" s="193">
        <f t="shared" si="22"/>
        <v>0.42199999999999999</v>
      </c>
      <c r="BX56" s="194">
        <f t="shared" si="23"/>
        <v>0</v>
      </c>
      <c r="BY56" s="195">
        <f t="shared" si="24"/>
        <v>0</v>
      </c>
      <c r="BZ56" s="196">
        <f t="shared" si="25"/>
        <v>0</v>
      </c>
      <c r="CA56" s="197">
        <f t="shared" si="26"/>
        <v>0</v>
      </c>
      <c r="CB56" s="110">
        <f t="shared" si="27"/>
        <v>0</v>
      </c>
      <c r="CC56" s="198">
        <v>0</v>
      </c>
      <c r="CD56" s="110">
        <v>0</v>
      </c>
      <c r="CE56" s="110">
        <v>0</v>
      </c>
      <c r="CF56" s="110">
        <v>12</v>
      </c>
      <c r="CG56" s="110">
        <f t="shared" si="28"/>
        <v>1.92</v>
      </c>
      <c r="CH56">
        <f t="shared" si="29"/>
        <v>1.9689999999999999</v>
      </c>
      <c r="CI56">
        <f t="shared" si="30"/>
        <v>0.24959999999999999</v>
      </c>
      <c r="CJ56" s="63">
        <f t="shared" si="31"/>
        <v>15.530199999999999</v>
      </c>
      <c r="CK56" s="200"/>
      <c r="CL56" s="200">
        <f t="shared" si="32"/>
        <v>2.3295299999999997</v>
      </c>
      <c r="CM56" s="298"/>
      <c r="CN56" s="200"/>
      <c r="CO56" s="201"/>
      <c r="CP56" s="202"/>
      <c r="CQ56" s="203"/>
      <c r="CR56" s="203"/>
      <c r="CS56" s="204"/>
      <c r="CT56" s="44"/>
      <c r="CU56" s="46"/>
      <c r="CV56" s="205"/>
    </row>
    <row r="57" spans="3:100" x14ac:dyDescent="0.25">
      <c r="C57" s="34" t="s">
        <v>146</v>
      </c>
      <c r="D57" s="36" t="s">
        <v>131</v>
      </c>
      <c r="F57" s="42"/>
      <c r="G57" s="43"/>
      <c r="H57" s="43"/>
      <c r="I57" s="43"/>
      <c r="J57" s="43"/>
      <c r="K57" s="43"/>
      <c r="L57" s="43"/>
      <c r="M57" s="44">
        <v>1</v>
      </c>
      <c r="N57" s="44">
        <v>6</v>
      </c>
      <c r="O57" s="45"/>
      <c r="P57" s="46"/>
      <c r="Q57" s="47"/>
      <c r="R57" s="48"/>
      <c r="S57" s="49"/>
      <c r="T57" s="50"/>
      <c r="U57" s="51"/>
      <c r="V57" s="51"/>
      <c r="W57" s="51"/>
      <c r="X57" s="52"/>
      <c r="Y57" s="52"/>
      <c r="Z57" s="52"/>
      <c r="AA57" s="53"/>
      <c r="AB57" s="54"/>
      <c r="AC57" s="54"/>
      <c r="AD57" s="55"/>
      <c r="AE57" s="55"/>
      <c r="AF57" s="55"/>
      <c r="AG57" s="55">
        <v>3</v>
      </c>
      <c r="AH57" s="56"/>
      <c r="AI57" s="56"/>
      <c r="AJ57" s="57"/>
      <c r="AK57" s="57"/>
      <c r="AL57" s="57"/>
      <c r="AM57" s="57"/>
      <c r="AN57" s="58"/>
      <c r="AO57" s="58"/>
      <c r="AP57" s="58"/>
      <c r="AQ57" s="59"/>
      <c r="AR57" s="59"/>
      <c r="AS57" s="59"/>
      <c r="AT57" s="59"/>
      <c r="AU57" s="59"/>
      <c r="AV57" s="59"/>
      <c r="AZ57">
        <f t="shared" si="33"/>
        <v>0</v>
      </c>
      <c r="BA57">
        <f t="shared" si="1"/>
        <v>7</v>
      </c>
      <c r="BB57">
        <f t="shared" si="2"/>
        <v>0</v>
      </c>
      <c r="BC57">
        <f t="shared" si="3"/>
        <v>0</v>
      </c>
      <c r="BD57">
        <f t="shared" si="4"/>
        <v>0</v>
      </c>
      <c r="BE57">
        <f t="shared" si="5"/>
        <v>0</v>
      </c>
      <c r="BF57">
        <f t="shared" si="6"/>
        <v>0</v>
      </c>
      <c r="BG57">
        <f t="shared" si="7"/>
        <v>0</v>
      </c>
      <c r="BH57">
        <f t="shared" si="8"/>
        <v>3</v>
      </c>
      <c r="BI57">
        <f t="shared" si="9"/>
        <v>0</v>
      </c>
      <c r="BJ57">
        <f t="shared" si="10"/>
        <v>0</v>
      </c>
      <c r="BK57">
        <f t="shared" si="11"/>
        <v>0</v>
      </c>
      <c r="BL57">
        <f t="shared" si="12"/>
        <v>0</v>
      </c>
      <c r="BM57">
        <f t="shared" si="13"/>
        <v>0</v>
      </c>
      <c r="BO57" s="185">
        <f t="shared" si="14"/>
        <v>0</v>
      </c>
      <c r="BP57" s="186">
        <f t="shared" si="15"/>
        <v>1.5469999999999999</v>
      </c>
      <c r="BQ57" s="187">
        <f t="shared" si="16"/>
        <v>0</v>
      </c>
      <c r="BR57" s="188">
        <f t="shared" si="17"/>
        <v>0</v>
      </c>
      <c r="BS57" s="189">
        <f t="shared" si="18"/>
        <v>0</v>
      </c>
      <c r="BT57" s="190">
        <f t="shared" si="19"/>
        <v>0</v>
      </c>
      <c r="BU57" s="191">
        <f t="shared" si="20"/>
        <v>0</v>
      </c>
      <c r="BV57" s="192">
        <f t="shared" si="21"/>
        <v>0</v>
      </c>
      <c r="BW57" s="193">
        <f t="shared" si="22"/>
        <v>0.63300000000000001</v>
      </c>
      <c r="BX57" s="194">
        <f t="shared" si="23"/>
        <v>0</v>
      </c>
      <c r="BY57" s="195">
        <f t="shared" si="24"/>
        <v>0</v>
      </c>
      <c r="BZ57" s="196">
        <f t="shared" si="25"/>
        <v>0</v>
      </c>
      <c r="CA57" s="197">
        <f t="shared" si="26"/>
        <v>0</v>
      </c>
      <c r="CB57" s="110">
        <f t="shared" si="27"/>
        <v>0</v>
      </c>
      <c r="CC57" s="198">
        <v>1</v>
      </c>
      <c r="CD57" s="110">
        <v>0</v>
      </c>
      <c r="CE57" s="110">
        <v>0</v>
      </c>
      <c r="CF57" s="110">
        <v>13</v>
      </c>
      <c r="CG57" s="110">
        <f t="shared" si="28"/>
        <v>2.3000000000000003</v>
      </c>
      <c r="CH57">
        <f t="shared" si="29"/>
        <v>2.1799999999999997</v>
      </c>
      <c r="CI57">
        <f t="shared" si="30"/>
        <v>0.29900000000000004</v>
      </c>
      <c r="CJ57" s="63">
        <f t="shared" si="31"/>
        <v>17.352999999999998</v>
      </c>
      <c r="CK57" s="200"/>
      <c r="CL57" s="200">
        <f t="shared" si="32"/>
        <v>2.6029499999999994</v>
      </c>
      <c r="CM57" s="298"/>
      <c r="CN57" s="200"/>
      <c r="CO57" s="201"/>
      <c r="CP57" s="202"/>
      <c r="CQ57" s="203"/>
      <c r="CR57" s="203"/>
      <c r="CS57" s="204"/>
      <c r="CT57" s="44"/>
      <c r="CU57" s="46"/>
      <c r="CV57" s="205"/>
    </row>
    <row r="58" spans="3:100" x14ac:dyDescent="0.25">
      <c r="C58" s="34" t="s">
        <v>147</v>
      </c>
      <c r="D58" s="36" t="s">
        <v>131</v>
      </c>
      <c r="F58" s="42"/>
      <c r="G58" s="43"/>
      <c r="H58" s="43"/>
      <c r="I58" s="43"/>
      <c r="J58" s="43"/>
      <c r="K58" s="43"/>
      <c r="L58" s="43"/>
      <c r="M58" s="44"/>
      <c r="N58" s="44">
        <v>7</v>
      </c>
      <c r="O58" s="45"/>
      <c r="P58" s="46"/>
      <c r="Q58" s="47"/>
      <c r="R58" s="48"/>
      <c r="S58" s="49"/>
      <c r="T58" s="50"/>
      <c r="U58" s="51"/>
      <c r="V58" s="51"/>
      <c r="W58" s="51"/>
      <c r="X58" s="52"/>
      <c r="Y58" s="52">
        <v>2</v>
      </c>
      <c r="Z58" s="52"/>
      <c r="AA58" s="53"/>
      <c r="AB58" s="54"/>
      <c r="AC58" s="54"/>
      <c r="AD58" s="55"/>
      <c r="AE58" s="55"/>
      <c r="AF58" s="55"/>
      <c r="AG58" s="55">
        <v>3</v>
      </c>
      <c r="AH58" s="56"/>
      <c r="AI58" s="56"/>
      <c r="AJ58" s="57"/>
      <c r="AK58" s="57"/>
      <c r="AL58" s="57"/>
      <c r="AM58" s="57"/>
      <c r="AN58" s="58"/>
      <c r="AO58" s="58"/>
      <c r="AP58" s="58"/>
      <c r="AQ58" s="59"/>
      <c r="AR58" s="59"/>
      <c r="AS58" s="59"/>
      <c r="AT58" s="59"/>
      <c r="AU58" s="59"/>
      <c r="AV58" s="59"/>
      <c r="AZ58">
        <f t="shared" si="33"/>
        <v>0</v>
      </c>
      <c r="BA58">
        <f t="shared" si="1"/>
        <v>7</v>
      </c>
      <c r="BB58">
        <f t="shared" si="2"/>
        <v>0</v>
      </c>
      <c r="BC58">
        <f t="shared" si="3"/>
        <v>0</v>
      </c>
      <c r="BD58">
        <f t="shared" si="4"/>
        <v>0</v>
      </c>
      <c r="BE58">
        <f t="shared" si="5"/>
        <v>0</v>
      </c>
      <c r="BF58">
        <f t="shared" si="6"/>
        <v>2</v>
      </c>
      <c r="BG58">
        <f t="shared" si="7"/>
        <v>0</v>
      </c>
      <c r="BH58">
        <f t="shared" si="8"/>
        <v>3</v>
      </c>
      <c r="BI58">
        <f t="shared" si="9"/>
        <v>0</v>
      </c>
      <c r="BJ58">
        <f t="shared" si="10"/>
        <v>0</v>
      </c>
      <c r="BK58">
        <f t="shared" si="11"/>
        <v>0</v>
      </c>
      <c r="BL58">
        <f t="shared" si="12"/>
        <v>0</v>
      </c>
      <c r="BM58">
        <f t="shared" si="13"/>
        <v>0</v>
      </c>
      <c r="BO58" s="185">
        <f t="shared" si="14"/>
        <v>0</v>
      </c>
      <c r="BP58" s="186">
        <f t="shared" si="15"/>
        <v>1.5469999999999999</v>
      </c>
      <c r="BQ58" s="187">
        <f t="shared" si="16"/>
        <v>0</v>
      </c>
      <c r="BR58" s="188">
        <f t="shared" si="17"/>
        <v>0</v>
      </c>
      <c r="BS58" s="189">
        <f t="shared" si="18"/>
        <v>0</v>
      </c>
      <c r="BT58" s="190">
        <f t="shared" si="19"/>
        <v>0</v>
      </c>
      <c r="BU58" s="191">
        <f t="shared" si="20"/>
        <v>0.33200000000000002</v>
      </c>
      <c r="BV58" s="192">
        <f t="shared" si="21"/>
        <v>0</v>
      </c>
      <c r="BW58" s="193">
        <f t="shared" si="22"/>
        <v>0.63300000000000001</v>
      </c>
      <c r="BX58" s="194">
        <f t="shared" si="23"/>
        <v>0</v>
      </c>
      <c r="BY58" s="195">
        <f t="shared" si="24"/>
        <v>0</v>
      </c>
      <c r="BZ58" s="196">
        <f t="shared" si="25"/>
        <v>0</v>
      </c>
      <c r="CA58" s="197">
        <f t="shared" si="26"/>
        <v>0</v>
      </c>
      <c r="CB58" s="110">
        <f t="shared" si="27"/>
        <v>0</v>
      </c>
      <c r="CC58" s="198">
        <v>0</v>
      </c>
      <c r="CD58" s="110">
        <v>0</v>
      </c>
      <c r="CE58" s="110">
        <v>0</v>
      </c>
      <c r="CF58" s="110">
        <v>12</v>
      </c>
      <c r="CG58" s="110">
        <f t="shared" si="28"/>
        <v>1.92</v>
      </c>
      <c r="CH58">
        <f t="shared" si="29"/>
        <v>2.512</v>
      </c>
      <c r="CI58">
        <f t="shared" si="30"/>
        <v>0.24959999999999999</v>
      </c>
      <c r="CJ58" s="63">
        <f t="shared" si="31"/>
        <v>19.331199999999999</v>
      </c>
      <c r="CK58" s="200"/>
      <c r="CL58" s="200">
        <f t="shared" si="32"/>
        <v>2.8996799999999996</v>
      </c>
      <c r="CM58" s="298"/>
      <c r="CN58" s="200"/>
      <c r="CO58" s="201"/>
      <c r="CP58" s="202"/>
      <c r="CQ58" s="203"/>
      <c r="CR58" s="203"/>
      <c r="CS58" s="204"/>
      <c r="CT58" s="44"/>
      <c r="CU58" s="46"/>
      <c r="CV58" s="205"/>
    </row>
    <row r="59" spans="3:100" x14ac:dyDescent="0.25">
      <c r="C59" s="34" t="s">
        <v>148</v>
      </c>
      <c r="D59" s="36" t="s">
        <v>131</v>
      </c>
      <c r="F59" s="42"/>
      <c r="G59" s="43"/>
      <c r="H59" s="43"/>
      <c r="I59" s="43"/>
      <c r="J59" s="43"/>
      <c r="K59" s="43"/>
      <c r="L59" s="43"/>
      <c r="M59" s="44"/>
      <c r="N59" s="44">
        <v>5</v>
      </c>
      <c r="O59" s="45"/>
      <c r="P59" s="46"/>
      <c r="Q59" s="47"/>
      <c r="R59" s="48"/>
      <c r="S59" s="49"/>
      <c r="T59" s="50"/>
      <c r="U59" s="51"/>
      <c r="V59" s="51"/>
      <c r="W59" s="51"/>
      <c r="X59" s="52"/>
      <c r="Y59" s="52"/>
      <c r="Z59" s="52"/>
      <c r="AA59" s="53"/>
      <c r="AB59" s="54"/>
      <c r="AC59" s="54"/>
      <c r="AD59" s="55"/>
      <c r="AE59" s="55"/>
      <c r="AF59" s="55"/>
      <c r="AG59" s="55">
        <v>2</v>
      </c>
      <c r="AH59" s="56"/>
      <c r="AI59" s="56"/>
      <c r="AJ59" s="57"/>
      <c r="AK59" s="57"/>
      <c r="AL59" s="57"/>
      <c r="AM59" s="57"/>
      <c r="AN59" s="58"/>
      <c r="AO59" s="58"/>
      <c r="AP59" s="58"/>
      <c r="AQ59" s="59"/>
      <c r="AR59" s="59"/>
      <c r="AS59" s="59"/>
      <c r="AT59" s="59"/>
      <c r="AU59" s="59"/>
      <c r="AV59" s="59"/>
      <c r="AZ59">
        <f t="shared" si="33"/>
        <v>0</v>
      </c>
      <c r="BA59">
        <f t="shared" si="1"/>
        <v>5</v>
      </c>
      <c r="BB59">
        <f t="shared" si="2"/>
        <v>0</v>
      </c>
      <c r="BC59">
        <f t="shared" si="3"/>
        <v>0</v>
      </c>
      <c r="BD59">
        <f t="shared" si="4"/>
        <v>0</v>
      </c>
      <c r="BE59">
        <f t="shared" si="5"/>
        <v>0</v>
      </c>
      <c r="BF59">
        <f t="shared" si="6"/>
        <v>0</v>
      </c>
      <c r="BG59">
        <f t="shared" si="7"/>
        <v>0</v>
      </c>
      <c r="BH59">
        <f t="shared" si="8"/>
        <v>2</v>
      </c>
      <c r="BI59">
        <f t="shared" si="9"/>
        <v>0</v>
      </c>
      <c r="BJ59">
        <f t="shared" si="10"/>
        <v>0</v>
      </c>
      <c r="BK59">
        <f t="shared" si="11"/>
        <v>0</v>
      </c>
      <c r="BL59">
        <f t="shared" si="12"/>
        <v>0</v>
      </c>
      <c r="BM59">
        <f t="shared" si="13"/>
        <v>0</v>
      </c>
      <c r="BO59" s="185">
        <f t="shared" si="14"/>
        <v>0</v>
      </c>
      <c r="BP59" s="186">
        <f t="shared" si="15"/>
        <v>1.105</v>
      </c>
      <c r="BQ59" s="187">
        <f t="shared" si="16"/>
        <v>0</v>
      </c>
      <c r="BR59" s="188">
        <f t="shared" si="17"/>
        <v>0</v>
      </c>
      <c r="BS59" s="189">
        <f t="shared" si="18"/>
        <v>0</v>
      </c>
      <c r="BT59" s="190">
        <f t="shared" si="19"/>
        <v>0</v>
      </c>
      <c r="BU59" s="191">
        <f t="shared" si="20"/>
        <v>0</v>
      </c>
      <c r="BV59" s="192">
        <f t="shared" si="21"/>
        <v>0</v>
      </c>
      <c r="BW59" s="193">
        <f t="shared" si="22"/>
        <v>0.42199999999999999</v>
      </c>
      <c r="BX59" s="194">
        <f t="shared" si="23"/>
        <v>0</v>
      </c>
      <c r="BY59" s="195">
        <f t="shared" si="24"/>
        <v>0</v>
      </c>
      <c r="BZ59" s="196">
        <f t="shared" si="25"/>
        <v>0</v>
      </c>
      <c r="CA59" s="197">
        <f t="shared" si="26"/>
        <v>0</v>
      </c>
      <c r="CB59" s="110">
        <f t="shared" si="27"/>
        <v>0</v>
      </c>
      <c r="CC59" s="198">
        <v>1</v>
      </c>
      <c r="CD59" s="110">
        <v>0</v>
      </c>
      <c r="CE59" s="110">
        <v>0</v>
      </c>
      <c r="CF59" s="110">
        <v>13</v>
      </c>
      <c r="CG59" s="110">
        <f t="shared" si="28"/>
        <v>2.3000000000000003</v>
      </c>
      <c r="CH59">
        <f t="shared" si="29"/>
        <v>1.5269999999999999</v>
      </c>
      <c r="CI59">
        <f t="shared" si="30"/>
        <v>0.29900000000000004</v>
      </c>
      <c r="CJ59" s="63">
        <f t="shared" si="31"/>
        <v>12.782</v>
      </c>
      <c r="CK59" s="200"/>
      <c r="CL59" s="200">
        <f t="shared" si="32"/>
        <v>1.9173</v>
      </c>
      <c r="CM59" s="298"/>
      <c r="CN59" s="200"/>
      <c r="CO59" s="201"/>
      <c r="CP59" s="202"/>
      <c r="CQ59" s="203"/>
      <c r="CR59" s="203"/>
      <c r="CS59" s="204"/>
      <c r="CT59" s="44"/>
      <c r="CU59" s="46"/>
      <c r="CV59" s="205"/>
    </row>
    <row r="60" spans="3:100" x14ac:dyDescent="0.25">
      <c r="C60" s="34" t="s">
        <v>149</v>
      </c>
      <c r="D60" s="36" t="s">
        <v>131</v>
      </c>
      <c r="F60" s="42"/>
      <c r="G60" s="43"/>
      <c r="H60" s="43"/>
      <c r="I60" s="43"/>
      <c r="J60" s="43"/>
      <c r="K60" s="43"/>
      <c r="L60" s="43"/>
      <c r="M60" s="44"/>
      <c r="N60" s="44"/>
      <c r="O60" s="45"/>
      <c r="P60" s="46"/>
      <c r="Q60" s="47"/>
      <c r="R60" s="48"/>
      <c r="S60" s="49"/>
      <c r="T60" s="50"/>
      <c r="U60" s="51"/>
      <c r="V60" s="51"/>
      <c r="W60" s="51"/>
      <c r="X60" s="52"/>
      <c r="Y60" s="52"/>
      <c r="Z60" s="52"/>
      <c r="AA60" s="53"/>
      <c r="AB60" s="54"/>
      <c r="AC60" s="54"/>
      <c r="AD60" s="55"/>
      <c r="AE60" s="55"/>
      <c r="AF60" s="55"/>
      <c r="AG60" s="55">
        <v>2</v>
      </c>
      <c r="AH60" s="56"/>
      <c r="AI60" s="56"/>
      <c r="AJ60" s="57"/>
      <c r="AK60" s="57"/>
      <c r="AL60" s="57"/>
      <c r="AM60" s="57"/>
      <c r="AN60" s="58"/>
      <c r="AO60" s="58"/>
      <c r="AP60" s="58"/>
      <c r="AQ60" s="59"/>
      <c r="AR60" s="59"/>
      <c r="AS60" s="59"/>
      <c r="AT60" s="59"/>
      <c r="AU60" s="59">
        <v>1</v>
      </c>
      <c r="AV60" s="59"/>
      <c r="AZ60">
        <f t="shared" si="33"/>
        <v>0</v>
      </c>
      <c r="BA60">
        <f t="shared" si="1"/>
        <v>0</v>
      </c>
      <c r="BB60">
        <f t="shared" si="2"/>
        <v>0</v>
      </c>
      <c r="BC60">
        <f t="shared" si="3"/>
        <v>0</v>
      </c>
      <c r="BD60">
        <f t="shared" si="4"/>
        <v>0</v>
      </c>
      <c r="BE60">
        <f t="shared" si="5"/>
        <v>0</v>
      </c>
      <c r="BF60">
        <f t="shared" si="6"/>
        <v>0</v>
      </c>
      <c r="BG60">
        <f t="shared" si="7"/>
        <v>0</v>
      </c>
      <c r="BH60">
        <f t="shared" si="8"/>
        <v>2</v>
      </c>
      <c r="BI60">
        <f t="shared" si="9"/>
        <v>0</v>
      </c>
      <c r="BJ60">
        <f t="shared" si="10"/>
        <v>0</v>
      </c>
      <c r="BK60">
        <f t="shared" si="11"/>
        <v>0</v>
      </c>
      <c r="BL60">
        <f t="shared" si="12"/>
        <v>1</v>
      </c>
      <c r="BM60">
        <f t="shared" si="13"/>
        <v>0</v>
      </c>
      <c r="BO60" s="185">
        <f t="shared" si="14"/>
        <v>0</v>
      </c>
      <c r="BP60" s="186">
        <f t="shared" si="15"/>
        <v>0</v>
      </c>
      <c r="BQ60" s="187">
        <f t="shared" si="16"/>
        <v>0</v>
      </c>
      <c r="BR60" s="188">
        <f t="shared" si="17"/>
        <v>0</v>
      </c>
      <c r="BS60" s="189">
        <f t="shared" si="18"/>
        <v>0</v>
      </c>
      <c r="BT60" s="190">
        <f t="shared" si="19"/>
        <v>0</v>
      </c>
      <c r="BU60" s="191">
        <f t="shared" si="20"/>
        <v>0</v>
      </c>
      <c r="BV60" s="192">
        <f t="shared" si="21"/>
        <v>0</v>
      </c>
      <c r="BW60" s="193">
        <f t="shared" si="22"/>
        <v>0.42199999999999999</v>
      </c>
      <c r="BX60" s="194">
        <f t="shared" si="23"/>
        <v>0</v>
      </c>
      <c r="BY60" s="195">
        <f t="shared" si="24"/>
        <v>0</v>
      </c>
      <c r="BZ60" s="196">
        <f t="shared" si="25"/>
        <v>0</v>
      </c>
      <c r="CA60" s="197">
        <f t="shared" si="26"/>
        <v>2.3E-2</v>
      </c>
      <c r="CB60" s="110">
        <f t="shared" si="27"/>
        <v>0</v>
      </c>
      <c r="CC60" s="198">
        <v>2</v>
      </c>
      <c r="CD60" s="110">
        <v>0</v>
      </c>
      <c r="CE60" s="110">
        <v>0</v>
      </c>
      <c r="CF60" s="110">
        <v>27</v>
      </c>
      <c r="CG60" s="110">
        <f t="shared" si="28"/>
        <v>4.7600000000000007</v>
      </c>
      <c r="CH60">
        <f t="shared" si="29"/>
        <v>0.44500000000000001</v>
      </c>
      <c r="CI60">
        <f t="shared" si="30"/>
        <v>0.61880000000000013</v>
      </c>
      <c r="CJ60" s="63">
        <f t="shared" si="31"/>
        <v>7.4466000000000001</v>
      </c>
      <c r="CK60" s="200"/>
      <c r="CL60" s="200">
        <f t="shared" si="32"/>
        <v>1.1169899999999999</v>
      </c>
      <c r="CM60" s="298"/>
      <c r="CN60" s="200"/>
      <c r="CO60" s="201"/>
      <c r="CP60" s="202"/>
      <c r="CQ60" s="203"/>
      <c r="CR60" s="203"/>
      <c r="CS60" s="204"/>
      <c r="CT60" s="44"/>
      <c r="CU60" s="46"/>
      <c r="CV60" s="205"/>
    </row>
    <row r="61" spans="3:100" x14ac:dyDescent="0.25">
      <c r="C61" s="83" t="s">
        <v>150</v>
      </c>
      <c r="D61" s="36" t="s">
        <v>131</v>
      </c>
      <c r="F61" s="65"/>
      <c r="G61" s="66"/>
      <c r="H61" s="66"/>
      <c r="I61" s="66"/>
      <c r="J61" s="66"/>
      <c r="K61" s="66"/>
      <c r="L61" s="66"/>
      <c r="M61" s="67"/>
      <c r="N61" s="67">
        <v>3</v>
      </c>
      <c r="O61" s="67"/>
      <c r="P61" s="68"/>
      <c r="Q61" s="68"/>
      <c r="R61" s="69"/>
      <c r="S61" s="69"/>
      <c r="T61" s="70"/>
      <c r="U61" s="71"/>
      <c r="V61" s="71"/>
      <c r="W61" s="71"/>
      <c r="X61" s="72"/>
      <c r="Y61" s="72"/>
      <c r="Z61" s="72"/>
      <c r="AA61" s="73"/>
      <c r="AB61" s="73"/>
      <c r="AC61" s="73"/>
      <c r="AD61" s="74"/>
      <c r="AE61" s="74"/>
      <c r="AF61" s="74"/>
      <c r="AG61" s="74">
        <v>3</v>
      </c>
      <c r="AH61" s="75"/>
      <c r="AI61" s="75"/>
      <c r="AJ61" s="76"/>
      <c r="AK61" s="76"/>
      <c r="AL61" s="76"/>
      <c r="AM61" s="76"/>
      <c r="AN61" s="77"/>
      <c r="AO61" s="77"/>
      <c r="AP61" s="77"/>
      <c r="AQ61" s="78"/>
      <c r="AR61" s="78"/>
      <c r="AS61" s="78"/>
      <c r="AT61" s="78"/>
      <c r="AU61" s="78"/>
      <c r="AV61" s="78"/>
      <c r="AW61" s="64"/>
      <c r="AZ61">
        <f t="shared" si="33"/>
        <v>0</v>
      </c>
      <c r="BA61">
        <f t="shared" si="1"/>
        <v>3</v>
      </c>
      <c r="BB61">
        <f t="shared" si="2"/>
        <v>0</v>
      </c>
      <c r="BC61">
        <f t="shared" si="3"/>
        <v>0</v>
      </c>
      <c r="BD61">
        <f t="shared" si="4"/>
        <v>0</v>
      </c>
      <c r="BE61">
        <f t="shared" si="5"/>
        <v>0</v>
      </c>
      <c r="BF61">
        <f t="shared" si="6"/>
        <v>0</v>
      </c>
      <c r="BG61">
        <f t="shared" si="7"/>
        <v>0</v>
      </c>
      <c r="BH61">
        <f t="shared" si="8"/>
        <v>3</v>
      </c>
      <c r="BI61">
        <f t="shared" si="9"/>
        <v>0</v>
      </c>
      <c r="BJ61" s="87">
        <f t="shared" si="10"/>
        <v>0</v>
      </c>
      <c r="BK61" s="87">
        <f t="shared" si="11"/>
        <v>0</v>
      </c>
      <c r="BL61" s="87">
        <f t="shared" si="12"/>
        <v>0</v>
      </c>
      <c r="BM61" s="87">
        <f t="shared" si="13"/>
        <v>0</v>
      </c>
      <c r="BN61" s="87"/>
      <c r="BO61" s="185">
        <f t="shared" si="14"/>
        <v>0</v>
      </c>
      <c r="BP61" s="186">
        <f t="shared" si="15"/>
        <v>0.66300000000000003</v>
      </c>
      <c r="BQ61" s="187">
        <f t="shared" si="16"/>
        <v>0</v>
      </c>
      <c r="BR61" s="188">
        <f t="shared" si="17"/>
        <v>0</v>
      </c>
      <c r="BS61" s="189">
        <f t="shared" si="18"/>
        <v>0</v>
      </c>
      <c r="BT61" s="190">
        <f t="shared" si="19"/>
        <v>0</v>
      </c>
      <c r="BU61" s="191">
        <f t="shared" si="20"/>
        <v>0</v>
      </c>
      <c r="BV61" s="192">
        <f t="shared" si="21"/>
        <v>0</v>
      </c>
      <c r="BW61" s="193">
        <f t="shared" si="22"/>
        <v>0.63300000000000001</v>
      </c>
      <c r="BX61" s="194">
        <f t="shared" si="23"/>
        <v>0</v>
      </c>
      <c r="BY61" s="195">
        <f t="shared" si="24"/>
        <v>0</v>
      </c>
      <c r="BZ61" s="196">
        <f t="shared" si="25"/>
        <v>0</v>
      </c>
      <c r="CA61" s="197">
        <f t="shared" si="26"/>
        <v>0</v>
      </c>
      <c r="CB61" s="110">
        <f t="shared" si="27"/>
        <v>0</v>
      </c>
      <c r="CC61" s="206">
        <v>0</v>
      </c>
      <c r="CD61" s="126">
        <v>0</v>
      </c>
      <c r="CE61" s="126">
        <v>0</v>
      </c>
      <c r="CF61" s="126">
        <v>14</v>
      </c>
      <c r="CG61" s="126">
        <f t="shared" si="28"/>
        <v>2.2400000000000002</v>
      </c>
      <c r="CH61" s="87">
        <f t="shared" si="29"/>
        <v>1.296</v>
      </c>
      <c r="CI61" s="87">
        <f t="shared" si="30"/>
        <v>0.29120000000000001</v>
      </c>
      <c r="CJ61" s="108">
        <f t="shared" si="31"/>
        <v>11.110400000000002</v>
      </c>
      <c r="CK61" s="200"/>
      <c r="CL61" s="200">
        <f t="shared" si="32"/>
        <v>1.6665600000000003</v>
      </c>
      <c r="CM61" s="298"/>
      <c r="CN61" s="200"/>
      <c r="CO61" s="201"/>
      <c r="CP61" s="202"/>
      <c r="CQ61" s="203"/>
      <c r="CR61" s="203"/>
      <c r="CS61" s="204"/>
      <c r="CT61" s="44"/>
      <c r="CU61" s="46"/>
      <c r="CV61" s="205"/>
    </row>
    <row r="62" spans="3:100" x14ac:dyDescent="0.25">
      <c r="C62" s="34" t="s">
        <v>151</v>
      </c>
      <c r="D62" s="36" t="s">
        <v>152</v>
      </c>
      <c r="F62" s="42"/>
      <c r="G62" s="43"/>
      <c r="H62" s="43"/>
      <c r="I62" s="43"/>
      <c r="J62" s="43"/>
      <c r="K62" s="43"/>
      <c r="L62" s="43"/>
      <c r="M62" s="44">
        <v>1</v>
      </c>
      <c r="N62" s="44">
        <v>8</v>
      </c>
      <c r="O62" s="45"/>
      <c r="P62" s="46"/>
      <c r="Q62" s="47"/>
      <c r="R62" s="48"/>
      <c r="S62" s="49"/>
      <c r="T62" s="50"/>
      <c r="U62" s="51"/>
      <c r="V62" s="51"/>
      <c r="W62" s="51"/>
      <c r="X62" s="52"/>
      <c r="Y62" s="52"/>
      <c r="Z62" s="52"/>
      <c r="AA62" s="53"/>
      <c r="AB62" s="54"/>
      <c r="AC62" s="54"/>
      <c r="AD62" s="55"/>
      <c r="AE62" s="55"/>
      <c r="AF62" s="55"/>
      <c r="AG62" s="55">
        <v>1</v>
      </c>
      <c r="AH62" s="56"/>
      <c r="AI62" s="56"/>
      <c r="AJ62" s="57"/>
      <c r="AK62" s="57"/>
      <c r="AL62" s="57"/>
      <c r="AM62" s="57"/>
      <c r="AN62" s="58"/>
      <c r="AO62" s="58"/>
      <c r="AP62" s="58"/>
      <c r="AQ62" s="59"/>
      <c r="AR62" s="59"/>
      <c r="AS62" s="59"/>
      <c r="AT62" s="59"/>
      <c r="AU62" s="59"/>
      <c r="AV62" s="59"/>
      <c r="AZ62">
        <f t="shared" si="33"/>
        <v>0</v>
      </c>
      <c r="BA62">
        <f t="shared" si="1"/>
        <v>9</v>
      </c>
      <c r="BB62">
        <f t="shared" si="2"/>
        <v>0</v>
      </c>
      <c r="BC62">
        <f t="shared" si="3"/>
        <v>0</v>
      </c>
      <c r="BD62">
        <f t="shared" si="4"/>
        <v>0</v>
      </c>
      <c r="BE62">
        <f t="shared" si="5"/>
        <v>0</v>
      </c>
      <c r="BF62">
        <f t="shared" si="6"/>
        <v>0</v>
      </c>
      <c r="BG62">
        <f t="shared" si="7"/>
        <v>0</v>
      </c>
      <c r="BH62">
        <f t="shared" si="8"/>
        <v>1</v>
      </c>
      <c r="BI62">
        <f t="shared" si="9"/>
        <v>0</v>
      </c>
      <c r="BJ62">
        <f t="shared" si="10"/>
        <v>0</v>
      </c>
      <c r="BK62">
        <f t="shared" si="11"/>
        <v>0</v>
      </c>
      <c r="BL62">
        <f t="shared" si="12"/>
        <v>0</v>
      </c>
      <c r="BM62">
        <f t="shared" si="13"/>
        <v>0</v>
      </c>
      <c r="BO62" s="185">
        <f t="shared" si="14"/>
        <v>0</v>
      </c>
      <c r="BP62" s="186">
        <f t="shared" si="15"/>
        <v>1.9890000000000001</v>
      </c>
      <c r="BQ62" s="187">
        <f t="shared" si="16"/>
        <v>0</v>
      </c>
      <c r="BR62" s="188">
        <f t="shared" si="17"/>
        <v>0</v>
      </c>
      <c r="BS62" s="189">
        <f t="shared" si="18"/>
        <v>0</v>
      </c>
      <c r="BT62" s="190">
        <f t="shared" si="19"/>
        <v>0</v>
      </c>
      <c r="BU62" s="191">
        <f t="shared" si="20"/>
        <v>0</v>
      </c>
      <c r="BV62" s="192">
        <f t="shared" si="21"/>
        <v>0</v>
      </c>
      <c r="BW62" s="193">
        <f t="shared" si="22"/>
        <v>0.21099999999999999</v>
      </c>
      <c r="BX62" s="194">
        <f t="shared" si="23"/>
        <v>0</v>
      </c>
      <c r="BY62" s="195">
        <f t="shared" si="24"/>
        <v>0</v>
      </c>
      <c r="BZ62" s="196">
        <f t="shared" si="25"/>
        <v>0</v>
      </c>
      <c r="CA62" s="197">
        <f t="shared" si="26"/>
        <v>0</v>
      </c>
      <c r="CB62" s="110">
        <f t="shared" si="27"/>
        <v>0</v>
      </c>
      <c r="CC62" s="198">
        <v>0</v>
      </c>
      <c r="CD62" s="110">
        <v>0</v>
      </c>
      <c r="CE62" s="110">
        <v>0</v>
      </c>
      <c r="CF62" s="110">
        <v>26</v>
      </c>
      <c r="CG62" s="110">
        <f t="shared" si="28"/>
        <v>4.16</v>
      </c>
      <c r="CH62">
        <f t="shared" si="29"/>
        <v>2.2000000000000002</v>
      </c>
      <c r="CI62">
        <f t="shared" si="30"/>
        <v>0.54080000000000006</v>
      </c>
      <c r="CJ62" s="63">
        <f t="shared" si="31"/>
        <v>19.185600000000001</v>
      </c>
      <c r="CK62" s="200"/>
      <c r="CL62" s="200">
        <f t="shared" si="32"/>
        <v>2.87784</v>
      </c>
      <c r="CM62" s="298"/>
      <c r="CN62" s="200"/>
      <c r="CO62" s="201"/>
      <c r="CP62" s="202"/>
      <c r="CQ62" s="203"/>
      <c r="CR62" s="203"/>
      <c r="CS62" s="204"/>
      <c r="CT62" s="44"/>
      <c r="CU62" s="46"/>
      <c r="CV62" s="205"/>
    </row>
    <row r="63" spans="3:100" x14ac:dyDescent="0.25">
      <c r="C63" s="34" t="s">
        <v>153</v>
      </c>
      <c r="D63" s="36" t="s">
        <v>152</v>
      </c>
      <c r="F63" s="42">
        <v>2</v>
      </c>
      <c r="G63" s="43">
        <v>3</v>
      </c>
      <c r="H63" s="43"/>
      <c r="I63" s="43"/>
      <c r="J63" s="43">
        <v>1</v>
      </c>
      <c r="K63" s="43"/>
      <c r="L63" s="43"/>
      <c r="M63" s="44">
        <v>4</v>
      </c>
      <c r="N63" s="44">
        <v>2</v>
      </c>
      <c r="O63" s="45">
        <v>1</v>
      </c>
      <c r="P63" s="46"/>
      <c r="Q63" s="47"/>
      <c r="R63" s="48"/>
      <c r="S63" s="49"/>
      <c r="T63" s="50"/>
      <c r="U63" s="51"/>
      <c r="V63" s="51"/>
      <c r="W63" s="51"/>
      <c r="X63" s="52"/>
      <c r="Y63" s="52"/>
      <c r="Z63" s="52"/>
      <c r="AA63" s="53"/>
      <c r="AB63" s="54"/>
      <c r="AC63" s="54"/>
      <c r="AD63" s="55"/>
      <c r="AE63" s="55"/>
      <c r="AF63" s="55"/>
      <c r="AG63" s="55">
        <v>2</v>
      </c>
      <c r="AH63" s="56"/>
      <c r="AI63" s="56"/>
      <c r="AJ63" s="57"/>
      <c r="AK63" s="57"/>
      <c r="AL63" s="57"/>
      <c r="AM63" s="57"/>
      <c r="AN63" s="58"/>
      <c r="AO63" s="58"/>
      <c r="AP63" s="58"/>
      <c r="AQ63" s="59"/>
      <c r="AR63" s="59"/>
      <c r="AS63" s="59"/>
      <c r="AT63" s="59"/>
      <c r="AU63" s="59"/>
      <c r="AV63" s="59"/>
      <c r="AW63">
        <v>2</v>
      </c>
      <c r="AZ63">
        <f t="shared" si="33"/>
        <v>6</v>
      </c>
      <c r="BA63">
        <f t="shared" si="1"/>
        <v>7</v>
      </c>
      <c r="BB63">
        <f t="shared" si="2"/>
        <v>0</v>
      </c>
      <c r="BC63">
        <f t="shared" si="3"/>
        <v>0</v>
      </c>
      <c r="BD63">
        <f t="shared" si="4"/>
        <v>0</v>
      </c>
      <c r="BE63">
        <f t="shared" si="5"/>
        <v>0</v>
      </c>
      <c r="BF63">
        <f t="shared" si="6"/>
        <v>0</v>
      </c>
      <c r="BG63">
        <f t="shared" si="7"/>
        <v>0</v>
      </c>
      <c r="BH63">
        <f t="shared" si="8"/>
        <v>2</v>
      </c>
      <c r="BI63">
        <f t="shared" si="9"/>
        <v>0</v>
      </c>
      <c r="BJ63">
        <f t="shared" si="10"/>
        <v>0</v>
      </c>
      <c r="BK63">
        <f t="shared" si="11"/>
        <v>0</v>
      </c>
      <c r="BL63">
        <f t="shared" si="12"/>
        <v>0</v>
      </c>
      <c r="BM63">
        <f t="shared" si="13"/>
        <v>2</v>
      </c>
      <c r="BO63" s="185">
        <f t="shared" si="14"/>
        <v>0.10200000000000001</v>
      </c>
      <c r="BP63" s="186">
        <f t="shared" si="15"/>
        <v>1.5469999999999999</v>
      </c>
      <c r="BQ63" s="187">
        <f t="shared" si="16"/>
        <v>0</v>
      </c>
      <c r="BR63" s="188">
        <f t="shared" si="17"/>
        <v>0</v>
      </c>
      <c r="BS63" s="189">
        <f t="shared" si="18"/>
        <v>0</v>
      </c>
      <c r="BT63" s="190">
        <f t="shared" si="19"/>
        <v>0</v>
      </c>
      <c r="BU63" s="191">
        <f t="shared" si="20"/>
        <v>0</v>
      </c>
      <c r="BV63" s="192">
        <f t="shared" si="21"/>
        <v>0</v>
      </c>
      <c r="BW63" s="193">
        <f t="shared" si="22"/>
        <v>0.42199999999999999</v>
      </c>
      <c r="BX63" s="194">
        <f t="shared" si="23"/>
        <v>0</v>
      </c>
      <c r="BY63" s="195">
        <f t="shared" si="24"/>
        <v>0</v>
      </c>
      <c r="BZ63" s="196">
        <f t="shared" si="25"/>
        <v>0</v>
      </c>
      <c r="CA63" s="197">
        <f t="shared" si="26"/>
        <v>0</v>
      </c>
      <c r="CB63" s="110">
        <f t="shared" si="27"/>
        <v>0.05</v>
      </c>
      <c r="CC63" s="198">
        <v>0</v>
      </c>
      <c r="CD63" s="110">
        <v>0</v>
      </c>
      <c r="CE63" s="110">
        <v>1</v>
      </c>
      <c r="CF63" s="110">
        <v>18</v>
      </c>
      <c r="CG63" s="110">
        <f t="shared" si="28"/>
        <v>3.3899999999999997</v>
      </c>
      <c r="CH63">
        <f t="shared" si="29"/>
        <v>2.121</v>
      </c>
      <c r="CI63">
        <f t="shared" si="30"/>
        <v>0.44069999999999998</v>
      </c>
      <c r="CJ63" s="63">
        <f t="shared" si="31"/>
        <v>17.931899999999999</v>
      </c>
      <c r="CK63" s="200"/>
      <c r="CL63" s="200">
        <f t="shared" si="32"/>
        <v>2.6897849999999996</v>
      </c>
      <c r="CM63" s="298"/>
      <c r="CN63" s="200"/>
      <c r="CO63" s="201"/>
      <c r="CP63" s="202"/>
      <c r="CQ63" s="203"/>
      <c r="CR63" s="203"/>
      <c r="CS63" s="204"/>
      <c r="CT63" s="44"/>
      <c r="CU63" s="46"/>
      <c r="CV63" s="205"/>
    </row>
    <row r="64" spans="3:100" x14ac:dyDescent="0.25">
      <c r="C64" s="34" t="s">
        <v>154</v>
      </c>
      <c r="D64" s="36" t="s">
        <v>152</v>
      </c>
      <c r="F64" s="42"/>
      <c r="G64" s="43"/>
      <c r="H64" s="43"/>
      <c r="I64" s="43"/>
      <c r="J64" s="43"/>
      <c r="K64" s="43"/>
      <c r="L64" s="43"/>
      <c r="M64" s="44"/>
      <c r="N64" s="44">
        <v>9</v>
      </c>
      <c r="O64" s="45"/>
      <c r="P64" s="46"/>
      <c r="Q64" s="47"/>
      <c r="R64" s="48"/>
      <c r="S64" s="49"/>
      <c r="T64" s="50"/>
      <c r="U64" s="51"/>
      <c r="V64" s="51"/>
      <c r="W64" s="51"/>
      <c r="X64" s="52"/>
      <c r="Y64" s="52"/>
      <c r="Z64" s="52"/>
      <c r="AA64" s="53"/>
      <c r="AB64" s="54"/>
      <c r="AC64" s="54"/>
      <c r="AD64" s="55"/>
      <c r="AE64" s="55"/>
      <c r="AF64" s="55"/>
      <c r="AG64" s="55"/>
      <c r="AH64" s="56"/>
      <c r="AI64" s="56"/>
      <c r="AJ64" s="57"/>
      <c r="AK64" s="57"/>
      <c r="AL64" s="57"/>
      <c r="AM64" s="57"/>
      <c r="AN64" s="58"/>
      <c r="AO64" s="58"/>
      <c r="AP64" s="58"/>
      <c r="AQ64" s="59"/>
      <c r="AR64" s="59"/>
      <c r="AS64" s="59"/>
      <c r="AT64" s="59"/>
      <c r="AU64" s="59"/>
      <c r="AV64" s="59"/>
      <c r="AZ64">
        <f t="shared" si="33"/>
        <v>0</v>
      </c>
      <c r="BA64">
        <f t="shared" si="1"/>
        <v>9</v>
      </c>
      <c r="BB64">
        <f t="shared" si="2"/>
        <v>0</v>
      </c>
      <c r="BC64">
        <f t="shared" si="3"/>
        <v>0</v>
      </c>
      <c r="BD64">
        <f t="shared" si="4"/>
        <v>0</v>
      </c>
      <c r="BE64">
        <f t="shared" si="5"/>
        <v>0</v>
      </c>
      <c r="BF64">
        <f t="shared" si="6"/>
        <v>0</v>
      </c>
      <c r="BG64">
        <f t="shared" si="7"/>
        <v>0</v>
      </c>
      <c r="BH64">
        <f t="shared" si="8"/>
        <v>0</v>
      </c>
      <c r="BI64">
        <f t="shared" si="9"/>
        <v>0</v>
      </c>
      <c r="BJ64">
        <f t="shared" si="10"/>
        <v>0</v>
      </c>
      <c r="BK64">
        <f t="shared" si="11"/>
        <v>0</v>
      </c>
      <c r="BL64">
        <f t="shared" si="12"/>
        <v>0</v>
      </c>
      <c r="BM64">
        <f t="shared" si="13"/>
        <v>0</v>
      </c>
      <c r="BO64" s="185">
        <f t="shared" si="14"/>
        <v>0</v>
      </c>
      <c r="BP64" s="186">
        <f t="shared" si="15"/>
        <v>1.9890000000000001</v>
      </c>
      <c r="BQ64" s="187">
        <f t="shared" si="16"/>
        <v>0</v>
      </c>
      <c r="BR64" s="188">
        <f t="shared" si="17"/>
        <v>0</v>
      </c>
      <c r="BS64" s="189">
        <f t="shared" si="18"/>
        <v>0</v>
      </c>
      <c r="BT64" s="190">
        <f t="shared" si="19"/>
        <v>0</v>
      </c>
      <c r="BU64" s="191">
        <f t="shared" si="20"/>
        <v>0</v>
      </c>
      <c r="BV64" s="192">
        <f t="shared" si="21"/>
        <v>0</v>
      </c>
      <c r="BW64" s="193">
        <f t="shared" si="22"/>
        <v>0</v>
      </c>
      <c r="BX64" s="194">
        <f t="shared" si="23"/>
        <v>0</v>
      </c>
      <c r="BY64" s="195">
        <f t="shared" si="24"/>
        <v>0</v>
      </c>
      <c r="BZ64" s="196">
        <f t="shared" si="25"/>
        <v>0</v>
      </c>
      <c r="CA64" s="197">
        <f t="shared" si="26"/>
        <v>0</v>
      </c>
      <c r="CB64" s="110">
        <f t="shared" si="27"/>
        <v>0</v>
      </c>
      <c r="CC64" s="198">
        <v>0</v>
      </c>
      <c r="CD64" s="110">
        <v>0</v>
      </c>
      <c r="CE64" s="110">
        <v>0</v>
      </c>
      <c r="CF64" s="110">
        <v>17</v>
      </c>
      <c r="CG64" s="110">
        <f t="shared" si="28"/>
        <v>2.72</v>
      </c>
      <c r="CH64">
        <f t="shared" si="29"/>
        <v>1.9890000000000001</v>
      </c>
      <c r="CI64">
        <f t="shared" si="30"/>
        <v>0.35360000000000003</v>
      </c>
      <c r="CJ64" s="63">
        <f t="shared" si="31"/>
        <v>16.398199999999999</v>
      </c>
      <c r="CK64" s="200"/>
      <c r="CL64" s="200">
        <f t="shared" si="32"/>
        <v>2.45973</v>
      </c>
      <c r="CM64" s="298"/>
      <c r="CN64" s="200"/>
      <c r="CO64" s="201"/>
      <c r="CP64" s="202"/>
      <c r="CQ64" s="203"/>
      <c r="CR64" s="203"/>
      <c r="CS64" s="204"/>
      <c r="CT64" s="44"/>
      <c r="CU64" s="46"/>
      <c r="CV64" s="205"/>
    </row>
    <row r="65" spans="3:100" x14ac:dyDescent="0.25">
      <c r="C65" s="34" t="s">
        <v>155</v>
      </c>
      <c r="D65" s="36" t="s">
        <v>152</v>
      </c>
      <c r="F65" s="42"/>
      <c r="G65" s="43"/>
      <c r="H65" s="43"/>
      <c r="I65" s="43"/>
      <c r="J65" s="43"/>
      <c r="K65" s="43"/>
      <c r="L65" s="43"/>
      <c r="M65" s="44">
        <v>2</v>
      </c>
      <c r="N65" s="44">
        <v>6</v>
      </c>
      <c r="O65" s="45"/>
      <c r="P65" s="46"/>
      <c r="Q65" s="47"/>
      <c r="R65" s="48"/>
      <c r="S65" s="49"/>
      <c r="T65" s="50"/>
      <c r="U65" s="51"/>
      <c r="V65" s="51"/>
      <c r="W65" s="51"/>
      <c r="X65" s="52"/>
      <c r="Y65" s="52"/>
      <c r="Z65" s="52">
        <v>1</v>
      </c>
      <c r="AA65" s="53"/>
      <c r="AB65" s="54"/>
      <c r="AC65" s="54"/>
      <c r="AD65" s="55"/>
      <c r="AE65" s="55"/>
      <c r="AF65" s="55"/>
      <c r="AG65" s="55">
        <v>2</v>
      </c>
      <c r="AH65" s="56"/>
      <c r="AI65" s="56"/>
      <c r="AJ65" s="57"/>
      <c r="AK65" s="57"/>
      <c r="AL65" s="57"/>
      <c r="AM65" s="57"/>
      <c r="AN65" s="58"/>
      <c r="AO65" s="58"/>
      <c r="AP65" s="58"/>
      <c r="AQ65" s="59"/>
      <c r="AR65" s="59"/>
      <c r="AS65" s="59"/>
      <c r="AT65" s="59"/>
      <c r="AU65" s="59"/>
      <c r="AV65" s="59"/>
      <c r="AZ65">
        <f t="shared" si="33"/>
        <v>0</v>
      </c>
      <c r="BA65">
        <f t="shared" si="1"/>
        <v>8</v>
      </c>
      <c r="BB65">
        <f t="shared" si="2"/>
        <v>0</v>
      </c>
      <c r="BC65">
        <f t="shared" si="3"/>
        <v>0</v>
      </c>
      <c r="BD65">
        <f t="shared" si="4"/>
        <v>0</v>
      </c>
      <c r="BE65">
        <f t="shared" si="5"/>
        <v>0</v>
      </c>
      <c r="BF65">
        <f t="shared" si="6"/>
        <v>1</v>
      </c>
      <c r="BG65">
        <f t="shared" si="7"/>
        <v>0</v>
      </c>
      <c r="BH65">
        <f t="shared" si="8"/>
        <v>2</v>
      </c>
      <c r="BI65">
        <f t="shared" si="9"/>
        <v>0</v>
      </c>
      <c r="BJ65">
        <f t="shared" si="10"/>
        <v>0</v>
      </c>
      <c r="BK65">
        <f t="shared" si="11"/>
        <v>0</v>
      </c>
      <c r="BL65">
        <f t="shared" si="12"/>
        <v>0</v>
      </c>
      <c r="BM65">
        <f t="shared" si="13"/>
        <v>0</v>
      </c>
      <c r="BO65" s="185">
        <f t="shared" si="14"/>
        <v>0</v>
      </c>
      <c r="BP65" s="186">
        <f t="shared" si="15"/>
        <v>1.768</v>
      </c>
      <c r="BQ65" s="187">
        <f t="shared" si="16"/>
        <v>0</v>
      </c>
      <c r="BR65" s="188">
        <f t="shared" si="17"/>
        <v>0</v>
      </c>
      <c r="BS65" s="189">
        <f t="shared" si="18"/>
        <v>0</v>
      </c>
      <c r="BT65" s="190">
        <f t="shared" si="19"/>
        <v>0</v>
      </c>
      <c r="BU65" s="191">
        <f t="shared" si="20"/>
        <v>0.16600000000000001</v>
      </c>
      <c r="BV65" s="192">
        <f t="shared" si="21"/>
        <v>0</v>
      </c>
      <c r="BW65" s="193">
        <f t="shared" si="22"/>
        <v>0.42199999999999999</v>
      </c>
      <c r="BX65" s="194">
        <f t="shared" si="23"/>
        <v>0</v>
      </c>
      <c r="BY65" s="195">
        <f t="shared" si="24"/>
        <v>0</v>
      </c>
      <c r="BZ65" s="196">
        <f t="shared" si="25"/>
        <v>0</v>
      </c>
      <c r="CA65" s="197">
        <f t="shared" si="26"/>
        <v>0</v>
      </c>
      <c r="CB65" s="110">
        <f t="shared" si="27"/>
        <v>0</v>
      </c>
      <c r="CC65" s="198">
        <v>2</v>
      </c>
      <c r="CD65" s="110">
        <v>0</v>
      </c>
      <c r="CE65" s="110">
        <v>0</v>
      </c>
      <c r="CF65" s="110">
        <v>10</v>
      </c>
      <c r="CG65" s="110">
        <f t="shared" si="28"/>
        <v>2.04</v>
      </c>
      <c r="CH65">
        <f t="shared" si="29"/>
        <v>2.3559999999999999</v>
      </c>
      <c r="CI65">
        <f t="shared" si="30"/>
        <v>0.26519999999999999</v>
      </c>
      <c r="CJ65" s="63">
        <f t="shared" si="31"/>
        <v>18.348399999999998</v>
      </c>
      <c r="CK65" s="200"/>
      <c r="CL65" s="200">
        <f t="shared" si="32"/>
        <v>2.7522599999999997</v>
      </c>
      <c r="CM65" s="298"/>
      <c r="CN65" s="200"/>
      <c r="CO65" s="201"/>
      <c r="CP65" s="202"/>
      <c r="CQ65" s="203"/>
      <c r="CR65" s="203"/>
      <c r="CS65" s="204"/>
      <c r="CT65" s="44"/>
      <c r="CU65" s="46"/>
      <c r="CV65" s="205"/>
    </row>
    <row r="66" spans="3:100" x14ac:dyDescent="0.25">
      <c r="C66" s="34" t="s">
        <v>156</v>
      </c>
      <c r="D66" s="36" t="s">
        <v>152</v>
      </c>
      <c r="F66" s="42"/>
      <c r="G66" s="43"/>
      <c r="H66" s="43"/>
      <c r="I66" s="43"/>
      <c r="J66" s="43"/>
      <c r="K66" s="43"/>
      <c r="L66" s="43"/>
      <c r="M66" s="44"/>
      <c r="N66" s="44">
        <v>6</v>
      </c>
      <c r="O66" s="45"/>
      <c r="P66" s="46"/>
      <c r="Q66" s="47"/>
      <c r="R66" s="48"/>
      <c r="S66" s="49"/>
      <c r="T66" s="50"/>
      <c r="U66" s="51"/>
      <c r="V66" s="51"/>
      <c r="W66" s="51"/>
      <c r="X66" s="52"/>
      <c r="Y66" s="52"/>
      <c r="Z66" s="52"/>
      <c r="AA66" s="53"/>
      <c r="AB66" s="54"/>
      <c r="AC66" s="54"/>
      <c r="AD66" s="55"/>
      <c r="AE66" s="55"/>
      <c r="AF66" s="55"/>
      <c r="AG66" s="55">
        <v>1</v>
      </c>
      <c r="AH66" s="56"/>
      <c r="AI66" s="56"/>
      <c r="AJ66" s="57"/>
      <c r="AK66" s="57"/>
      <c r="AL66" s="57"/>
      <c r="AM66" s="57"/>
      <c r="AN66" s="58"/>
      <c r="AO66" s="58"/>
      <c r="AP66" s="58"/>
      <c r="AQ66" s="59"/>
      <c r="AR66" s="59"/>
      <c r="AS66" s="59"/>
      <c r="AT66" s="59"/>
      <c r="AU66" s="59"/>
      <c r="AV66" s="59"/>
      <c r="AZ66">
        <f t="shared" si="33"/>
        <v>0</v>
      </c>
      <c r="BA66">
        <f t="shared" si="1"/>
        <v>6</v>
      </c>
      <c r="BB66">
        <f t="shared" si="2"/>
        <v>0</v>
      </c>
      <c r="BC66">
        <f t="shared" si="3"/>
        <v>0</v>
      </c>
      <c r="BD66">
        <f t="shared" si="4"/>
        <v>0</v>
      </c>
      <c r="BE66">
        <f t="shared" si="5"/>
        <v>0</v>
      </c>
      <c r="BF66">
        <f t="shared" si="6"/>
        <v>0</v>
      </c>
      <c r="BG66">
        <f t="shared" si="7"/>
        <v>0</v>
      </c>
      <c r="BH66">
        <f t="shared" si="8"/>
        <v>1</v>
      </c>
      <c r="BI66">
        <f t="shared" si="9"/>
        <v>0</v>
      </c>
      <c r="BJ66">
        <f t="shared" si="10"/>
        <v>0</v>
      </c>
      <c r="BK66">
        <f t="shared" si="11"/>
        <v>0</v>
      </c>
      <c r="BL66">
        <f t="shared" si="12"/>
        <v>0</v>
      </c>
      <c r="BM66">
        <f t="shared" si="13"/>
        <v>0</v>
      </c>
      <c r="BO66" s="185">
        <f t="shared" si="14"/>
        <v>0</v>
      </c>
      <c r="BP66" s="186">
        <f t="shared" si="15"/>
        <v>1.3260000000000001</v>
      </c>
      <c r="BQ66" s="187">
        <f t="shared" si="16"/>
        <v>0</v>
      </c>
      <c r="BR66" s="188">
        <f t="shared" si="17"/>
        <v>0</v>
      </c>
      <c r="BS66" s="189">
        <f t="shared" si="18"/>
        <v>0</v>
      </c>
      <c r="BT66" s="190">
        <f t="shared" si="19"/>
        <v>0</v>
      </c>
      <c r="BU66" s="191">
        <f t="shared" si="20"/>
        <v>0</v>
      </c>
      <c r="BV66" s="192">
        <f t="shared" si="21"/>
        <v>0</v>
      </c>
      <c r="BW66" s="193">
        <f t="shared" si="22"/>
        <v>0.21099999999999999</v>
      </c>
      <c r="BX66" s="194">
        <f t="shared" si="23"/>
        <v>0</v>
      </c>
      <c r="BY66" s="195">
        <f t="shared" si="24"/>
        <v>0</v>
      </c>
      <c r="BZ66" s="196">
        <f t="shared" si="25"/>
        <v>0</v>
      </c>
      <c r="CA66" s="197">
        <f t="shared" si="26"/>
        <v>0</v>
      </c>
      <c r="CB66" s="110">
        <f t="shared" si="27"/>
        <v>0</v>
      </c>
      <c r="CC66" s="198">
        <v>0</v>
      </c>
      <c r="CD66" s="110">
        <v>0</v>
      </c>
      <c r="CE66" s="110">
        <v>0</v>
      </c>
      <c r="CF66" s="110">
        <v>16</v>
      </c>
      <c r="CG66" s="110">
        <f t="shared" si="28"/>
        <v>2.56</v>
      </c>
      <c r="CH66">
        <f t="shared" si="29"/>
        <v>1.5370000000000001</v>
      </c>
      <c r="CI66">
        <f t="shared" si="30"/>
        <v>0.33280000000000004</v>
      </c>
      <c r="CJ66" s="63">
        <f t="shared" si="31"/>
        <v>13.088600000000001</v>
      </c>
      <c r="CK66" s="200"/>
      <c r="CL66" s="200">
        <f t="shared" si="32"/>
        <v>1.9632900000000002</v>
      </c>
      <c r="CM66" s="298"/>
      <c r="CN66" s="200"/>
      <c r="CO66" s="201"/>
      <c r="CP66" s="202"/>
      <c r="CQ66" s="203"/>
      <c r="CR66" s="203"/>
      <c r="CS66" s="204"/>
      <c r="CT66" s="44"/>
      <c r="CU66" s="46"/>
      <c r="CV66" s="205"/>
    </row>
    <row r="67" spans="3:100" x14ac:dyDescent="0.25">
      <c r="C67" s="34" t="s">
        <v>157</v>
      </c>
      <c r="D67" s="36" t="s">
        <v>152</v>
      </c>
      <c r="F67" s="42"/>
      <c r="G67" s="43"/>
      <c r="H67" s="43"/>
      <c r="I67" s="43"/>
      <c r="J67" s="43"/>
      <c r="K67" s="43"/>
      <c r="L67" s="43"/>
      <c r="M67" s="44"/>
      <c r="N67" s="44">
        <v>5</v>
      </c>
      <c r="O67" s="45"/>
      <c r="P67" s="46"/>
      <c r="Q67" s="47"/>
      <c r="R67" s="48"/>
      <c r="S67" s="49"/>
      <c r="T67" s="50"/>
      <c r="U67" s="51"/>
      <c r="V67" s="51"/>
      <c r="W67" s="51"/>
      <c r="X67" s="52"/>
      <c r="Y67" s="52"/>
      <c r="Z67" s="52"/>
      <c r="AA67" s="53"/>
      <c r="AB67" s="54"/>
      <c r="AC67" s="54"/>
      <c r="AD67" s="55"/>
      <c r="AE67" s="55"/>
      <c r="AF67" s="55"/>
      <c r="AG67" s="55">
        <v>1</v>
      </c>
      <c r="AH67" s="56"/>
      <c r="AI67" s="56"/>
      <c r="AJ67" s="57"/>
      <c r="AK67" s="57"/>
      <c r="AL67" s="57"/>
      <c r="AM67" s="57"/>
      <c r="AN67" s="58"/>
      <c r="AO67" s="58"/>
      <c r="AP67" s="58"/>
      <c r="AQ67" s="59"/>
      <c r="AR67" s="59"/>
      <c r="AS67" s="59"/>
      <c r="AT67" s="59"/>
      <c r="AU67" s="59">
        <v>1</v>
      </c>
      <c r="AV67" s="59"/>
      <c r="AZ67">
        <f t="shared" si="33"/>
        <v>0</v>
      </c>
      <c r="BA67">
        <f t="shared" ref="BA67:BA81" si="34">SUM(M67:O67)</f>
        <v>5</v>
      </c>
      <c r="BB67">
        <f t="shared" ref="BB67:BB81" si="35">SUM(P67:Q67)</f>
        <v>0</v>
      </c>
      <c r="BC67">
        <f t="shared" ref="BC67:BC81" si="36">SUM(R67:S67)</f>
        <v>0</v>
      </c>
      <c r="BD67">
        <f t="shared" ref="BD67:BD130" si="37">SUM(T67)</f>
        <v>0</v>
      </c>
      <c r="BE67">
        <f t="shared" ref="BE67:BE81" si="38">SUM(U67:W67)</f>
        <v>0</v>
      </c>
      <c r="BF67">
        <f t="shared" ref="BF67:BF81" si="39">SUM(X67:Z67)</f>
        <v>0</v>
      </c>
      <c r="BG67">
        <f t="shared" ref="BG67:BG81" si="40">SUM(AA67:AC67)</f>
        <v>0</v>
      </c>
      <c r="BH67">
        <f t="shared" ref="BH67:BH81" si="41">SUM(AD67:AG67)</f>
        <v>1</v>
      </c>
      <c r="BI67">
        <f t="shared" ref="BI67:BI81" si="42">SUM(AJ67:AM67)</f>
        <v>0</v>
      </c>
      <c r="BJ67">
        <f t="shared" ref="BJ67:BJ81" si="43">SUM(AJ67:AM67)</f>
        <v>0</v>
      </c>
      <c r="BK67">
        <f t="shared" ref="BK67:BK81" si="44">SUM(AN67:AP67)</f>
        <v>0</v>
      </c>
      <c r="BL67">
        <f t="shared" ref="BL67:BL81" si="45">SUM(AQ67:AV67)</f>
        <v>1</v>
      </c>
      <c r="BM67">
        <f t="shared" ref="BM67:BM130" si="46">SUM(AW67)</f>
        <v>0</v>
      </c>
      <c r="BO67" s="185">
        <f t="shared" ref="BO67:BO81" si="47">AZ67*0.017</f>
        <v>0</v>
      </c>
      <c r="BP67" s="186">
        <f t="shared" ref="BP67:BP81" si="48">BA67*0.221</f>
        <v>1.105</v>
      </c>
      <c r="BQ67" s="187">
        <f t="shared" ref="BQ67:BQ81" si="49">BB67*0.001</f>
        <v>0</v>
      </c>
      <c r="BR67" s="188">
        <f t="shared" ref="BR67:BR130" si="50">BC67*0.02</f>
        <v>0</v>
      </c>
      <c r="BS67" s="189">
        <f t="shared" ref="BS67:BS81" si="51">BD67*0.495</f>
        <v>0</v>
      </c>
      <c r="BT67" s="190">
        <f t="shared" ref="BT67:BT81" si="52">BE67*0.045</f>
        <v>0</v>
      </c>
      <c r="BU67" s="191">
        <f t="shared" ref="BU67:BU81" si="53">BF67*0.166</f>
        <v>0</v>
      </c>
      <c r="BV67" s="192">
        <f t="shared" ref="BV67:BV81" si="54">BG67*0.03</f>
        <v>0</v>
      </c>
      <c r="BW67" s="193">
        <f t="shared" ref="BW67:BW81" si="55">BH67*0.211</f>
        <v>0.21099999999999999</v>
      </c>
      <c r="BX67" s="194">
        <f t="shared" ref="BX67:BX81" si="56">BI67*0.008</f>
        <v>0</v>
      </c>
      <c r="BY67" s="195">
        <f t="shared" ref="BY67:BY81" si="57">BJ67*0.418</f>
        <v>0</v>
      </c>
      <c r="BZ67" s="196">
        <f t="shared" ref="BZ67:BZ81" si="58">BK67*0.085</f>
        <v>0</v>
      </c>
      <c r="CA67" s="197">
        <f t="shared" ref="CA67:CA81" si="59">BL67*0.023</f>
        <v>2.3E-2</v>
      </c>
      <c r="CB67" s="110">
        <f t="shared" ref="CB67:CB81" si="60">BM67*0.025</f>
        <v>0</v>
      </c>
      <c r="CC67" s="198">
        <v>1</v>
      </c>
      <c r="CD67" s="110">
        <v>0</v>
      </c>
      <c r="CE67" s="110">
        <v>0</v>
      </c>
      <c r="CF67" s="110">
        <v>17</v>
      </c>
      <c r="CG67" s="110">
        <f t="shared" ref="CG67:CG130" si="61">((CC67*0.22)+(CD67*0.13)+(CE67*0.51)+(CF67*0.16))</f>
        <v>2.9400000000000004</v>
      </c>
      <c r="CH67">
        <f t="shared" ref="CH67:CH130" si="62">SUM(BO67:CB67)</f>
        <v>1.339</v>
      </c>
      <c r="CI67">
        <f t="shared" ref="CI67:CI130" si="63">(CG67*0.13)</f>
        <v>0.38220000000000004</v>
      </c>
      <c r="CJ67" s="63">
        <f t="shared" ref="CJ67:CJ130" si="64">SUM((CH67)+(CI67))*7</f>
        <v>12.048400000000001</v>
      </c>
      <c r="CK67" s="200"/>
      <c r="CL67" s="200">
        <f t="shared" ref="CL67:CL130" si="65">CK67+(CJ67*0.15)</f>
        <v>1.8072600000000001</v>
      </c>
      <c r="CM67" s="298"/>
      <c r="CN67" s="200"/>
      <c r="CO67" s="201"/>
      <c r="CP67" s="202"/>
      <c r="CQ67" s="203"/>
      <c r="CR67" s="203"/>
      <c r="CS67" s="204"/>
      <c r="CT67" s="44"/>
      <c r="CU67" s="46"/>
      <c r="CV67" s="205"/>
    </row>
    <row r="68" spans="3:100" x14ac:dyDescent="0.25">
      <c r="C68" s="34" t="s">
        <v>158</v>
      </c>
      <c r="D68" s="36" t="s">
        <v>152</v>
      </c>
      <c r="F68" s="42"/>
      <c r="G68" s="43"/>
      <c r="H68" s="43">
        <v>1</v>
      </c>
      <c r="I68" s="43"/>
      <c r="J68" s="43"/>
      <c r="K68" s="43"/>
      <c r="L68" s="43"/>
      <c r="M68" s="44">
        <v>3</v>
      </c>
      <c r="N68" s="44">
        <v>2</v>
      </c>
      <c r="O68" s="45"/>
      <c r="P68" s="46"/>
      <c r="Q68" s="47"/>
      <c r="R68" s="48"/>
      <c r="S68" s="49"/>
      <c r="T68" s="50"/>
      <c r="U68" s="51"/>
      <c r="V68" s="51"/>
      <c r="W68" s="51"/>
      <c r="X68" s="52"/>
      <c r="Y68" s="52"/>
      <c r="Z68" s="52"/>
      <c r="AA68" s="53"/>
      <c r="AB68" s="54"/>
      <c r="AC68" s="54"/>
      <c r="AD68" s="55"/>
      <c r="AE68" s="55"/>
      <c r="AF68" s="55"/>
      <c r="AG68" s="55"/>
      <c r="AH68" s="56"/>
      <c r="AI68" s="56"/>
      <c r="AJ68" s="57"/>
      <c r="AK68" s="57"/>
      <c r="AL68" s="57"/>
      <c r="AM68" s="57"/>
      <c r="AN68" s="58"/>
      <c r="AO68" s="58"/>
      <c r="AP68" s="58"/>
      <c r="AQ68" s="59"/>
      <c r="AR68" s="59"/>
      <c r="AS68" s="59"/>
      <c r="AT68" s="59"/>
      <c r="AU68" s="59"/>
      <c r="AV68" s="59"/>
      <c r="AZ68">
        <f t="shared" si="33"/>
        <v>1</v>
      </c>
      <c r="BA68">
        <f t="shared" si="34"/>
        <v>5</v>
      </c>
      <c r="BB68">
        <f t="shared" si="35"/>
        <v>0</v>
      </c>
      <c r="BC68">
        <f t="shared" si="36"/>
        <v>0</v>
      </c>
      <c r="BD68">
        <f t="shared" si="37"/>
        <v>0</v>
      </c>
      <c r="BE68">
        <f t="shared" si="38"/>
        <v>0</v>
      </c>
      <c r="BF68">
        <f t="shared" si="39"/>
        <v>0</v>
      </c>
      <c r="BG68">
        <f t="shared" si="40"/>
        <v>0</v>
      </c>
      <c r="BH68">
        <f t="shared" si="41"/>
        <v>0</v>
      </c>
      <c r="BI68">
        <f t="shared" si="42"/>
        <v>0</v>
      </c>
      <c r="BJ68">
        <f t="shared" si="43"/>
        <v>0</v>
      </c>
      <c r="BK68">
        <f t="shared" si="44"/>
        <v>0</v>
      </c>
      <c r="BL68">
        <f t="shared" si="45"/>
        <v>0</v>
      </c>
      <c r="BM68">
        <f t="shared" si="46"/>
        <v>0</v>
      </c>
      <c r="BO68" s="185">
        <f t="shared" si="47"/>
        <v>1.7000000000000001E-2</v>
      </c>
      <c r="BP68" s="186">
        <f t="shared" si="48"/>
        <v>1.105</v>
      </c>
      <c r="BQ68" s="187">
        <f t="shared" si="49"/>
        <v>0</v>
      </c>
      <c r="BR68" s="188">
        <f t="shared" si="50"/>
        <v>0</v>
      </c>
      <c r="BS68" s="189">
        <f t="shared" si="51"/>
        <v>0</v>
      </c>
      <c r="BT68" s="190">
        <f t="shared" si="52"/>
        <v>0</v>
      </c>
      <c r="BU68" s="191">
        <f t="shared" si="53"/>
        <v>0</v>
      </c>
      <c r="BV68" s="192">
        <f t="shared" si="54"/>
        <v>0</v>
      </c>
      <c r="BW68" s="193">
        <f t="shared" si="55"/>
        <v>0</v>
      </c>
      <c r="BX68" s="194">
        <f t="shared" si="56"/>
        <v>0</v>
      </c>
      <c r="BY68" s="195">
        <f t="shared" si="57"/>
        <v>0</v>
      </c>
      <c r="BZ68" s="196">
        <f t="shared" si="58"/>
        <v>0</v>
      </c>
      <c r="CA68" s="197">
        <f t="shared" si="59"/>
        <v>0</v>
      </c>
      <c r="CB68" s="110">
        <f t="shared" si="60"/>
        <v>0</v>
      </c>
      <c r="CC68" s="198">
        <v>1</v>
      </c>
      <c r="CD68" s="110">
        <v>0</v>
      </c>
      <c r="CE68" s="110">
        <v>0</v>
      </c>
      <c r="CF68" s="110">
        <v>14</v>
      </c>
      <c r="CG68" s="110">
        <f t="shared" si="61"/>
        <v>2.4600000000000004</v>
      </c>
      <c r="CH68">
        <f t="shared" si="62"/>
        <v>1.1219999999999999</v>
      </c>
      <c r="CI68">
        <f t="shared" si="63"/>
        <v>0.31980000000000008</v>
      </c>
      <c r="CJ68" s="63">
        <f t="shared" si="64"/>
        <v>10.092599999999999</v>
      </c>
      <c r="CK68" s="200"/>
      <c r="CL68" s="200">
        <f t="shared" si="65"/>
        <v>1.5138899999999997</v>
      </c>
      <c r="CM68" s="298"/>
      <c r="CN68" s="200"/>
      <c r="CO68" s="201"/>
      <c r="CP68" s="202"/>
      <c r="CQ68" s="203"/>
      <c r="CR68" s="203"/>
      <c r="CS68" s="204"/>
      <c r="CT68" s="44"/>
      <c r="CU68" s="46"/>
      <c r="CV68" s="205"/>
    </row>
    <row r="69" spans="3:100" x14ac:dyDescent="0.25">
      <c r="C69" s="34" t="s">
        <v>159</v>
      </c>
      <c r="D69" s="36" t="s">
        <v>152</v>
      </c>
      <c r="F69" s="42"/>
      <c r="G69" s="43"/>
      <c r="H69" s="43"/>
      <c r="I69" s="43"/>
      <c r="J69" s="43"/>
      <c r="K69" s="43"/>
      <c r="L69" s="43"/>
      <c r="M69" s="44"/>
      <c r="N69" s="44">
        <v>2</v>
      </c>
      <c r="O69" s="45"/>
      <c r="P69" s="46"/>
      <c r="Q69" s="47"/>
      <c r="R69" s="48"/>
      <c r="S69" s="49"/>
      <c r="T69" s="50"/>
      <c r="U69" s="51"/>
      <c r="V69" s="51"/>
      <c r="W69" s="51"/>
      <c r="X69" s="52"/>
      <c r="Y69" s="52"/>
      <c r="Z69" s="52"/>
      <c r="AA69" s="53"/>
      <c r="AB69" s="54"/>
      <c r="AC69" s="54"/>
      <c r="AD69" s="55"/>
      <c r="AE69" s="55"/>
      <c r="AF69" s="55"/>
      <c r="AG69" s="55"/>
      <c r="AH69" s="56"/>
      <c r="AI69" s="56"/>
      <c r="AJ69" s="57"/>
      <c r="AK69" s="57"/>
      <c r="AL69" s="57"/>
      <c r="AM69" s="57"/>
      <c r="AN69" s="58"/>
      <c r="AO69" s="58">
        <v>2</v>
      </c>
      <c r="AP69" s="58"/>
      <c r="AQ69" s="59"/>
      <c r="AR69" s="59"/>
      <c r="AS69" s="59"/>
      <c r="AT69" s="59"/>
      <c r="AU69" s="59"/>
      <c r="AV69" s="59"/>
      <c r="AZ69">
        <f t="shared" si="33"/>
        <v>0</v>
      </c>
      <c r="BA69">
        <f t="shared" si="34"/>
        <v>2</v>
      </c>
      <c r="BB69">
        <f t="shared" si="35"/>
        <v>0</v>
      </c>
      <c r="BC69">
        <f t="shared" si="36"/>
        <v>0</v>
      </c>
      <c r="BD69">
        <f t="shared" si="37"/>
        <v>0</v>
      </c>
      <c r="BE69">
        <f t="shared" si="38"/>
        <v>0</v>
      </c>
      <c r="BF69">
        <f t="shared" si="39"/>
        <v>0</v>
      </c>
      <c r="BG69">
        <f t="shared" si="40"/>
        <v>0</v>
      </c>
      <c r="BH69">
        <f t="shared" si="41"/>
        <v>0</v>
      </c>
      <c r="BI69">
        <f t="shared" si="42"/>
        <v>0</v>
      </c>
      <c r="BJ69">
        <f t="shared" si="43"/>
        <v>0</v>
      </c>
      <c r="BK69">
        <f t="shared" si="44"/>
        <v>2</v>
      </c>
      <c r="BL69">
        <f t="shared" si="45"/>
        <v>0</v>
      </c>
      <c r="BM69">
        <f t="shared" si="46"/>
        <v>0</v>
      </c>
      <c r="BO69" s="185">
        <f t="shared" si="47"/>
        <v>0</v>
      </c>
      <c r="BP69" s="186">
        <f t="shared" si="48"/>
        <v>0.442</v>
      </c>
      <c r="BQ69" s="187">
        <f t="shared" si="49"/>
        <v>0</v>
      </c>
      <c r="BR69" s="188">
        <f t="shared" si="50"/>
        <v>0</v>
      </c>
      <c r="BS69" s="189">
        <f t="shared" si="51"/>
        <v>0</v>
      </c>
      <c r="BT69" s="190">
        <f t="shared" si="52"/>
        <v>0</v>
      </c>
      <c r="BU69" s="191">
        <f t="shared" si="53"/>
        <v>0</v>
      </c>
      <c r="BV69" s="192">
        <f t="shared" si="54"/>
        <v>0</v>
      </c>
      <c r="BW69" s="193">
        <f t="shared" si="55"/>
        <v>0</v>
      </c>
      <c r="BX69" s="194">
        <f t="shared" si="56"/>
        <v>0</v>
      </c>
      <c r="BY69" s="195">
        <f t="shared" si="57"/>
        <v>0</v>
      </c>
      <c r="BZ69" s="196">
        <f t="shared" si="58"/>
        <v>0.17</v>
      </c>
      <c r="CA69" s="197">
        <f t="shared" si="59"/>
        <v>0</v>
      </c>
      <c r="CB69" s="110">
        <f t="shared" si="60"/>
        <v>0</v>
      </c>
      <c r="CC69" s="198">
        <v>0</v>
      </c>
      <c r="CD69" s="110">
        <v>0</v>
      </c>
      <c r="CE69" s="110">
        <v>0</v>
      </c>
      <c r="CF69" s="110">
        <v>28</v>
      </c>
      <c r="CG69" s="110">
        <f t="shared" si="61"/>
        <v>4.4800000000000004</v>
      </c>
      <c r="CH69">
        <f t="shared" si="62"/>
        <v>0.61199999999999999</v>
      </c>
      <c r="CI69">
        <f t="shared" si="63"/>
        <v>0.58240000000000003</v>
      </c>
      <c r="CJ69" s="63">
        <f t="shared" si="64"/>
        <v>8.3607999999999993</v>
      </c>
      <c r="CK69" s="200"/>
      <c r="CL69" s="200">
        <f t="shared" si="65"/>
        <v>1.2541199999999999</v>
      </c>
      <c r="CM69" s="298"/>
      <c r="CN69" s="200"/>
      <c r="CO69" s="201"/>
      <c r="CP69" s="202"/>
      <c r="CQ69" s="203"/>
      <c r="CR69" s="203"/>
      <c r="CS69" s="204"/>
      <c r="CT69" s="44"/>
      <c r="CU69" s="46"/>
      <c r="CV69" s="205"/>
    </row>
    <row r="70" spans="3:100" x14ac:dyDescent="0.25">
      <c r="C70" s="34" t="s">
        <v>160</v>
      </c>
      <c r="D70" s="36" t="s">
        <v>152</v>
      </c>
      <c r="F70" s="42">
        <v>1</v>
      </c>
      <c r="G70" s="43"/>
      <c r="H70" s="43"/>
      <c r="I70" s="43"/>
      <c r="J70" s="43"/>
      <c r="K70" s="43"/>
      <c r="L70" s="43"/>
      <c r="M70" s="44"/>
      <c r="N70" s="44">
        <v>2</v>
      </c>
      <c r="O70" s="45"/>
      <c r="P70" s="46"/>
      <c r="Q70" s="47"/>
      <c r="R70" s="48"/>
      <c r="S70" s="49"/>
      <c r="T70" s="50"/>
      <c r="U70" s="51"/>
      <c r="V70" s="51"/>
      <c r="W70" s="51"/>
      <c r="X70" s="52"/>
      <c r="Y70" s="52"/>
      <c r="Z70" s="52"/>
      <c r="AA70" s="53"/>
      <c r="AB70" s="54"/>
      <c r="AC70" s="54"/>
      <c r="AD70" s="55"/>
      <c r="AE70" s="55"/>
      <c r="AF70" s="55"/>
      <c r="AG70" s="55">
        <v>1</v>
      </c>
      <c r="AH70" s="56"/>
      <c r="AI70" s="56"/>
      <c r="AJ70" s="57"/>
      <c r="AK70" s="57"/>
      <c r="AL70" s="57"/>
      <c r="AM70" s="57"/>
      <c r="AN70" s="58"/>
      <c r="AO70" s="58"/>
      <c r="AP70" s="58"/>
      <c r="AQ70" s="59"/>
      <c r="AR70" s="59"/>
      <c r="AS70" s="59"/>
      <c r="AT70" s="59"/>
      <c r="AU70" s="59"/>
      <c r="AV70" s="59"/>
      <c r="AZ70">
        <f t="shared" si="33"/>
        <v>1</v>
      </c>
      <c r="BA70">
        <f t="shared" si="34"/>
        <v>2</v>
      </c>
      <c r="BB70">
        <f t="shared" si="35"/>
        <v>0</v>
      </c>
      <c r="BC70">
        <f t="shared" si="36"/>
        <v>0</v>
      </c>
      <c r="BD70">
        <f t="shared" si="37"/>
        <v>0</v>
      </c>
      <c r="BE70">
        <f t="shared" si="38"/>
        <v>0</v>
      </c>
      <c r="BF70">
        <f t="shared" si="39"/>
        <v>0</v>
      </c>
      <c r="BG70">
        <f t="shared" si="40"/>
        <v>0</v>
      </c>
      <c r="BH70">
        <f t="shared" si="41"/>
        <v>1</v>
      </c>
      <c r="BI70">
        <f t="shared" si="42"/>
        <v>0</v>
      </c>
      <c r="BJ70">
        <f t="shared" si="43"/>
        <v>0</v>
      </c>
      <c r="BK70">
        <f t="shared" si="44"/>
        <v>0</v>
      </c>
      <c r="BL70">
        <f t="shared" si="45"/>
        <v>0</v>
      </c>
      <c r="BM70">
        <f t="shared" si="46"/>
        <v>0</v>
      </c>
      <c r="BO70" s="185">
        <f t="shared" si="47"/>
        <v>1.7000000000000001E-2</v>
      </c>
      <c r="BP70" s="186">
        <f t="shared" si="48"/>
        <v>0.442</v>
      </c>
      <c r="BQ70" s="187">
        <f t="shared" si="49"/>
        <v>0</v>
      </c>
      <c r="BR70" s="188">
        <f t="shared" si="50"/>
        <v>0</v>
      </c>
      <c r="BS70" s="189">
        <f t="shared" si="51"/>
        <v>0</v>
      </c>
      <c r="BT70" s="190">
        <f t="shared" si="52"/>
        <v>0</v>
      </c>
      <c r="BU70" s="191">
        <f t="shared" si="53"/>
        <v>0</v>
      </c>
      <c r="BV70" s="192">
        <f t="shared" si="54"/>
        <v>0</v>
      </c>
      <c r="BW70" s="193">
        <f t="shared" si="55"/>
        <v>0.21099999999999999</v>
      </c>
      <c r="BX70" s="194">
        <f t="shared" si="56"/>
        <v>0</v>
      </c>
      <c r="BY70" s="195">
        <f t="shared" si="57"/>
        <v>0</v>
      </c>
      <c r="BZ70" s="196">
        <f t="shared" si="58"/>
        <v>0</v>
      </c>
      <c r="CA70" s="197">
        <f t="shared" si="59"/>
        <v>0</v>
      </c>
      <c r="CB70" s="110">
        <f t="shared" si="60"/>
        <v>0</v>
      </c>
      <c r="CC70" s="198">
        <v>1</v>
      </c>
      <c r="CD70" s="110">
        <v>0</v>
      </c>
      <c r="CE70" s="110">
        <v>0</v>
      </c>
      <c r="CF70" s="110">
        <v>25</v>
      </c>
      <c r="CG70" s="110">
        <f t="shared" si="61"/>
        <v>4.22</v>
      </c>
      <c r="CH70">
        <f t="shared" si="62"/>
        <v>0.67</v>
      </c>
      <c r="CI70">
        <f t="shared" si="63"/>
        <v>0.54859999999999998</v>
      </c>
      <c r="CJ70" s="63">
        <f t="shared" si="64"/>
        <v>8.5301999999999989</v>
      </c>
      <c r="CK70" s="200"/>
      <c r="CL70" s="200">
        <f t="shared" si="65"/>
        <v>1.2795299999999998</v>
      </c>
      <c r="CM70" s="298"/>
      <c r="CN70" s="200"/>
      <c r="CO70" s="201"/>
      <c r="CP70" s="202"/>
      <c r="CQ70" s="203"/>
      <c r="CR70" s="203"/>
      <c r="CS70" s="204"/>
      <c r="CT70" s="44"/>
      <c r="CU70" s="46"/>
      <c r="CV70" s="205"/>
    </row>
    <row r="71" spans="3:100" x14ac:dyDescent="0.25">
      <c r="C71" s="34" t="s">
        <v>161</v>
      </c>
      <c r="D71" s="36" t="s">
        <v>152</v>
      </c>
      <c r="F71" s="42"/>
      <c r="G71" s="43"/>
      <c r="H71" s="43">
        <v>1</v>
      </c>
      <c r="I71" s="43"/>
      <c r="J71" s="43"/>
      <c r="K71" s="43"/>
      <c r="L71" s="43"/>
      <c r="M71" s="44">
        <v>1</v>
      </c>
      <c r="N71" s="44">
        <v>1</v>
      </c>
      <c r="O71" s="45"/>
      <c r="P71" s="46"/>
      <c r="Q71" s="47"/>
      <c r="R71" s="48"/>
      <c r="S71" s="49"/>
      <c r="T71" s="50"/>
      <c r="U71" s="51"/>
      <c r="V71" s="51"/>
      <c r="W71" s="51"/>
      <c r="X71" s="52"/>
      <c r="Y71" s="52"/>
      <c r="Z71" s="52"/>
      <c r="AA71" s="53"/>
      <c r="AB71" s="54"/>
      <c r="AC71" s="54"/>
      <c r="AD71" s="55"/>
      <c r="AE71" s="55"/>
      <c r="AF71" s="55"/>
      <c r="AG71" s="55"/>
      <c r="AH71" s="56"/>
      <c r="AI71" s="56"/>
      <c r="AJ71" s="57"/>
      <c r="AK71" s="57"/>
      <c r="AL71" s="57"/>
      <c r="AM71" s="57"/>
      <c r="AN71" s="58">
        <v>1</v>
      </c>
      <c r="AO71" s="58"/>
      <c r="AP71" s="58"/>
      <c r="AQ71" s="59"/>
      <c r="AR71" s="59"/>
      <c r="AS71" s="59"/>
      <c r="AT71" s="59"/>
      <c r="AU71" s="59"/>
      <c r="AV71" s="59"/>
      <c r="AZ71">
        <f t="shared" si="33"/>
        <v>1</v>
      </c>
      <c r="BA71">
        <f t="shared" si="34"/>
        <v>2</v>
      </c>
      <c r="BB71">
        <f t="shared" si="35"/>
        <v>0</v>
      </c>
      <c r="BC71">
        <f t="shared" si="36"/>
        <v>0</v>
      </c>
      <c r="BD71">
        <f t="shared" si="37"/>
        <v>0</v>
      </c>
      <c r="BE71">
        <f t="shared" si="38"/>
        <v>0</v>
      </c>
      <c r="BF71">
        <f t="shared" si="39"/>
        <v>0</v>
      </c>
      <c r="BG71">
        <f t="shared" si="40"/>
        <v>0</v>
      </c>
      <c r="BH71">
        <f t="shared" si="41"/>
        <v>0</v>
      </c>
      <c r="BI71">
        <f t="shared" si="42"/>
        <v>0</v>
      </c>
      <c r="BJ71">
        <f t="shared" si="43"/>
        <v>0</v>
      </c>
      <c r="BK71">
        <f t="shared" si="44"/>
        <v>1</v>
      </c>
      <c r="BL71">
        <f t="shared" si="45"/>
        <v>0</v>
      </c>
      <c r="BM71">
        <f t="shared" si="46"/>
        <v>0</v>
      </c>
      <c r="BO71" s="185">
        <f t="shared" si="47"/>
        <v>1.7000000000000001E-2</v>
      </c>
      <c r="BP71" s="186">
        <f t="shared" si="48"/>
        <v>0.442</v>
      </c>
      <c r="BQ71" s="187">
        <f t="shared" si="49"/>
        <v>0</v>
      </c>
      <c r="BR71" s="188">
        <f t="shared" si="50"/>
        <v>0</v>
      </c>
      <c r="BS71" s="189">
        <f t="shared" si="51"/>
        <v>0</v>
      </c>
      <c r="BT71" s="190">
        <f t="shared" si="52"/>
        <v>0</v>
      </c>
      <c r="BU71" s="191">
        <f t="shared" si="53"/>
        <v>0</v>
      </c>
      <c r="BV71" s="192">
        <f t="shared" si="54"/>
        <v>0</v>
      </c>
      <c r="BW71" s="193">
        <f t="shared" si="55"/>
        <v>0</v>
      </c>
      <c r="BX71" s="194">
        <f t="shared" si="56"/>
        <v>0</v>
      </c>
      <c r="BY71" s="195">
        <f t="shared" si="57"/>
        <v>0</v>
      </c>
      <c r="BZ71" s="196">
        <f t="shared" si="58"/>
        <v>8.5000000000000006E-2</v>
      </c>
      <c r="CA71" s="197">
        <f t="shared" si="59"/>
        <v>0</v>
      </c>
      <c r="CB71" s="110">
        <f t="shared" si="60"/>
        <v>0</v>
      </c>
      <c r="CC71" s="198">
        <v>0</v>
      </c>
      <c r="CD71" s="110">
        <v>0</v>
      </c>
      <c r="CE71" s="110">
        <v>0</v>
      </c>
      <c r="CF71" s="110">
        <v>26</v>
      </c>
      <c r="CG71" s="110">
        <f t="shared" si="61"/>
        <v>4.16</v>
      </c>
      <c r="CH71">
        <f t="shared" si="62"/>
        <v>0.54400000000000004</v>
      </c>
      <c r="CI71">
        <f t="shared" si="63"/>
        <v>0.54080000000000006</v>
      </c>
      <c r="CJ71" s="63">
        <f t="shared" si="64"/>
        <v>7.5936000000000003</v>
      </c>
      <c r="CK71" s="200"/>
      <c r="CL71" s="200">
        <f t="shared" si="65"/>
        <v>1.1390400000000001</v>
      </c>
      <c r="CM71" s="298"/>
      <c r="CN71" s="200"/>
      <c r="CO71" s="201"/>
      <c r="CP71" s="202"/>
      <c r="CQ71" s="203"/>
      <c r="CR71" s="203"/>
      <c r="CS71" s="204"/>
      <c r="CT71" s="44"/>
      <c r="CU71" s="46"/>
      <c r="CV71" s="205"/>
    </row>
    <row r="72" spans="3:100" x14ac:dyDescent="0.25">
      <c r="C72" s="34" t="s">
        <v>162</v>
      </c>
      <c r="D72" s="36" t="s">
        <v>152</v>
      </c>
      <c r="F72" s="42"/>
      <c r="G72" s="43">
        <v>5</v>
      </c>
      <c r="H72" s="43"/>
      <c r="I72" s="43"/>
      <c r="J72" s="43"/>
      <c r="K72" s="43"/>
      <c r="L72" s="43"/>
      <c r="M72" s="44">
        <v>2</v>
      </c>
      <c r="N72" s="44">
        <v>1</v>
      </c>
      <c r="O72" s="45"/>
      <c r="P72" s="46"/>
      <c r="Q72" s="47"/>
      <c r="R72" s="48"/>
      <c r="S72" s="49"/>
      <c r="T72" s="50"/>
      <c r="U72" s="51"/>
      <c r="V72" s="51"/>
      <c r="W72" s="51"/>
      <c r="X72" s="52"/>
      <c r="Y72" s="52"/>
      <c r="Z72" s="52"/>
      <c r="AA72" s="53"/>
      <c r="AB72" s="54"/>
      <c r="AC72" s="54"/>
      <c r="AD72" s="55"/>
      <c r="AE72" s="55">
        <v>1</v>
      </c>
      <c r="AF72" s="55"/>
      <c r="AG72" s="55"/>
      <c r="AH72" s="56"/>
      <c r="AI72" s="56"/>
      <c r="AJ72" s="57"/>
      <c r="AK72" s="57"/>
      <c r="AL72" s="57"/>
      <c r="AM72" s="57"/>
      <c r="AN72" s="58"/>
      <c r="AO72" s="58"/>
      <c r="AP72" s="58"/>
      <c r="AQ72" s="59"/>
      <c r="AR72" s="59"/>
      <c r="AS72" s="59"/>
      <c r="AT72" s="59"/>
      <c r="AU72" s="59"/>
      <c r="AV72" s="59"/>
      <c r="AZ72">
        <f t="shared" si="33"/>
        <v>5</v>
      </c>
      <c r="BA72">
        <f t="shared" si="34"/>
        <v>3</v>
      </c>
      <c r="BB72">
        <f t="shared" si="35"/>
        <v>0</v>
      </c>
      <c r="BC72">
        <f t="shared" si="36"/>
        <v>0</v>
      </c>
      <c r="BD72">
        <f t="shared" si="37"/>
        <v>0</v>
      </c>
      <c r="BE72">
        <f t="shared" si="38"/>
        <v>0</v>
      </c>
      <c r="BF72">
        <f t="shared" si="39"/>
        <v>0</v>
      </c>
      <c r="BG72">
        <f t="shared" si="40"/>
        <v>0</v>
      </c>
      <c r="BH72">
        <f t="shared" si="41"/>
        <v>1</v>
      </c>
      <c r="BI72">
        <f t="shared" si="42"/>
        <v>0</v>
      </c>
      <c r="BJ72">
        <f t="shared" si="43"/>
        <v>0</v>
      </c>
      <c r="BK72">
        <f t="shared" si="44"/>
        <v>0</v>
      </c>
      <c r="BL72">
        <f t="shared" si="45"/>
        <v>0</v>
      </c>
      <c r="BM72">
        <f t="shared" si="46"/>
        <v>0</v>
      </c>
      <c r="BO72" s="185">
        <f t="shared" si="47"/>
        <v>8.5000000000000006E-2</v>
      </c>
      <c r="BP72" s="186">
        <f t="shared" si="48"/>
        <v>0.66300000000000003</v>
      </c>
      <c r="BQ72" s="187">
        <f t="shared" si="49"/>
        <v>0</v>
      </c>
      <c r="BR72" s="188">
        <f t="shared" si="50"/>
        <v>0</v>
      </c>
      <c r="BS72" s="189">
        <f t="shared" si="51"/>
        <v>0</v>
      </c>
      <c r="BT72" s="190">
        <f t="shared" si="52"/>
        <v>0</v>
      </c>
      <c r="BU72" s="191">
        <f t="shared" si="53"/>
        <v>0</v>
      </c>
      <c r="BV72" s="192">
        <f t="shared" si="54"/>
        <v>0</v>
      </c>
      <c r="BW72" s="193">
        <f t="shared" si="55"/>
        <v>0.21099999999999999</v>
      </c>
      <c r="BX72" s="194">
        <f t="shared" si="56"/>
        <v>0</v>
      </c>
      <c r="BY72" s="195">
        <f t="shared" si="57"/>
        <v>0</v>
      </c>
      <c r="BZ72" s="196">
        <f t="shared" si="58"/>
        <v>0</v>
      </c>
      <c r="CA72" s="197">
        <f t="shared" si="59"/>
        <v>0</v>
      </c>
      <c r="CB72" s="110">
        <f t="shared" si="60"/>
        <v>0</v>
      </c>
      <c r="CC72" s="198">
        <v>2</v>
      </c>
      <c r="CD72" s="110">
        <v>0</v>
      </c>
      <c r="CE72" s="110">
        <v>0</v>
      </c>
      <c r="CF72" s="110">
        <v>23</v>
      </c>
      <c r="CG72" s="110">
        <f t="shared" si="61"/>
        <v>4.12</v>
      </c>
      <c r="CH72">
        <f t="shared" si="62"/>
        <v>0.95899999999999996</v>
      </c>
      <c r="CI72">
        <f t="shared" si="63"/>
        <v>0.53560000000000008</v>
      </c>
      <c r="CJ72" s="63">
        <f t="shared" si="64"/>
        <v>10.462200000000001</v>
      </c>
      <c r="CK72" s="200"/>
      <c r="CL72" s="200">
        <f t="shared" si="65"/>
        <v>1.5693300000000001</v>
      </c>
      <c r="CM72" s="298"/>
      <c r="CN72" s="200"/>
      <c r="CO72" s="201"/>
      <c r="CP72" s="202"/>
      <c r="CQ72" s="203"/>
      <c r="CR72" s="203"/>
      <c r="CS72" s="204"/>
      <c r="CT72" s="44"/>
      <c r="CU72" s="46"/>
      <c r="CV72" s="205"/>
    </row>
    <row r="73" spans="3:100" x14ac:dyDescent="0.25">
      <c r="C73" s="34" t="s">
        <v>163</v>
      </c>
      <c r="D73" s="36" t="s">
        <v>152</v>
      </c>
      <c r="F73" s="42"/>
      <c r="G73" s="43"/>
      <c r="H73" s="43"/>
      <c r="I73" s="43"/>
      <c r="J73" s="43"/>
      <c r="K73" s="43"/>
      <c r="L73" s="43"/>
      <c r="M73" s="44"/>
      <c r="N73" s="44">
        <v>1</v>
      </c>
      <c r="O73" s="45"/>
      <c r="P73" s="46"/>
      <c r="Q73" s="47"/>
      <c r="R73" s="48"/>
      <c r="S73" s="49"/>
      <c r="T73" s="50"/>
      <c r="U73" s="51"/>
      <c r="V73" s="51"/>
      <c r="W73" s="51"/>
      <c r="X73" s="52"/>
      <c r="Y73" s="52"/>
      <c r="Z73" s="52"/>
      <c r="AA73" s="53"/>
      <c r="AB73" s="54"/>
      <c r="AC73" s="54"/>
      <c r="AD73" s="55"/>
      <c r="AE73" s="55"/>
      <c r="AF73" s="55"/>
      <c r="AG73" s="55">
        <v>2</v>
      </c>
      <c r="AH73" s="56"/>
      <c r="AI73" s="56"/>
      <c r="AJ73" s="57"/>
      <c r="AK73" s="57"/>
      <c r="AL73" s="57"/>
      <c r="AM73" s="57"/>
      <c r="AN73" s="58"/>
      <c r="AO73" s="58"/>
      <c r="AP73" s="58"/>
      <c r="AQ73" s="59"/>
      <c r="AR73" s="59"/>
      <c r="AS73" s="59"/>
      <c r="AT73" s="59"/>
      <c r="AU73" s="59"/>
      <c r="AV73" s="59"/>
      <c r="AZ73">
        <f t="shared" si="33"/>
        <v>0</v>
      </c>
      <c r="BA73">
        <f t="shared" si="34"/>
        <v>1</v>
      </c>
      <c r="BB73">
        <f t="shared" si="35"/>
        <v>0</v>
      </c>
      <c r="BC73">
        <f t="shared" si="36"/>
        <v>0</v>
      </c>
      <c r="BD73">
        <f t="shared" si="37"/>
        <v>0</v>
      </c>
      <c r="BE73">
        <f t="shared" si="38"/>
        <v>0</v>
      </c>
      <c r="BF73">
        <f t="shared" si="39"/>
        <v>0</v>
      </c>
      <c r="BG73">
        <f t="shared" si="40"/>
        <v>0</v>
      </c>
      <c r="BH73">
        <f t="shared" si="41"/>
        <v>2</v>
      </c>
      <c r="BI73">
        <f t="shared" si="42"/>
        <v>0</v>
      </c>
      <c r="BJ73">
        <f t="shared" si="43"/>
        <v>0</v>
      </c>
      <c r="BK73">
        <f t="shared" si="44"/>
        <v>0</v>
      </c>
      <c r="BL73">
        <f t="shared" si="45"/>
        <v>0</v>
      </c>
      <c r="BM73">
        <f t="shared" si="46"/>
        <v>0</v>
      </c>
      <c r="BO73" s="185">
        <f t="shared" si="47"/>
        <v>0</v>
      </c>
      <c r="BP73" s="186">
        <f t="shared" si="48"/>
        <v>0.221</v>
      </c>
      <c r="BQ73" s="187">
        <f t="shared" si="49"/>
        <v>0</v>
      </c>
      <c r="BR73" s="188">
        <f t="shared" si="50"/>
        <v>0</v>
      </c>
      <c r="BS73" s="189">
        <f t="shared" si="51"/>
        <v>0</v>
      </c>
      <c r="BT73" s="190">
        <f t="shared" si="52"/>
        <v>0</v>
      </c>
      <c r="BU73" s="191">
        <f t="shared" si="53"/>
        <v>0</v>
      </c>
      <c r="BV73" s="192">
        <f t="shared" si="54"/>
        <v>0</v>
      </c>
      <c r="BW73" s="193">
        <f t="shared" si="55"/>
        <v>0.42199999999999999</v>
      </c>
      <c r="BX73" s="194">
        <f t="shared" si="56"/>
        <v>0</v>
      </c>
      <c r="BY73" s="195">
        <f t="shared" si="57"/>
        <v>0</v>
      </c>
      <c r="BZ73" s="196">
        <f t="shared" si="58"/>
        <v>0</v>
      </c>
      <c r="CA73" s="197">
        <f t="shared" si="59"/>
        <v>0</v>
      </c>
      <c r="CB73" s="110">
        <f t="shared" si="60"/>
        <v>0</v>
      </c>
      <c r="CC73" s="198">
        <v>1</v>
      </c>
      <c r="CD73" s="110">
        <v>0</v>
      </c>
      <c r="CE73" s="110">
        <v>0</v>
      </c>
      <c r="CF73" s="110">
        <v>24</v>
      </c>
      <c r="CG73" s="110">
        <f t="shared" si="61"/>
        <v>4.0599999999999996</v>
      </c>
      <c r="CH73">
        <f t="shared" si="62"/>
        <v>0.64300000000000002</v>
      </c>
      <c r="CI73">
        <f t="shared" si="63"/>
        <v>0.52779999999999994</v>
      </c>
      <c r="CJ73" s="63">
        <f t="shared" si="64"/>
        <v>8.1955999999999989</v>
      </c>
      <c r="CK73" s="200"/>
      <c r="CL73" s="200">
        <f t="shared" si="65"/>
        <v>1.2293399999999999</v>
      </c>
      <c r="CM73" s="298"/>
      <c r="CN73" s="200"/>
      <c r="CO73" s="201"/>
      <c r="CP73" s="202"/>
      <c r="CQ73" s="203"/>
      <c r="CR73" s="203"/>
      <c r="CS73" s="204"/>
      <c r="CT73" s="44"/>
      <c r="CU73" s="46"/>
      <c r="CV73" s="205"/>
    </row>
    <row r="74" spans="3:100" x14ac:dyDescent="0.25">
      <c r="C74" s="34" t="s">
        <v>164</v>
      </c>
      <c r="D74" s="36" t="s">
        <v>152</v>
      </c>
      <c r="F74" s="42"/>
      <c r="G74" s="43"/>
      <c r="H74" s="43">
        <v>1</v>
      </c>
      <c r="I74" s="43"/>
      <c r="J74" s="43"/>
      <c r="K74" s="43"/>
      <c r="L74" s="43"/>
      <c r="M74" s="44"/>
      <c r="N74" s="44">
        <v>3</v>
      </c>
      <c r="O74" s="45"/>
      <c r="P74" s="46"/>
      <c r="Q74" s="47"/>
      <c r="R74" s="48"/>
      <c r="S74" s="49"/>
      <c r="T74" s="50"/>
      <c r="U74" s="51"/>
      <c r="V74" s="51"/>
      <c r="W74" s="51"/>
      <c r="X74" s="52"/>
      <c r="Y74" s="52"/>
      <c r="Z74" s="52"/>
      <c r="AA74" s="53"/>
      <c r="AB74" s="54"/>
      <c r="AC74" s="54"/>
      <c r="AD74" s="55"/>
      <c r="AE74" s="55"/>
      <c r="AF74" s="55"/>
      <c r="AG74" s="55">
        <v>1</v>
      </c>
      <c r="AH74" s="56"/>
      <c r="AI74" s="56"/>
      <c r="AJ74" s="57"/>
      <c r="AK74" s="57"/>
      <c r="AL74" s="57"/>
      <c r="AM74" s="57"/>
      <c r="AN74" s="58"/>
      <c r="AO74" s="58"/>
      <c r="AP74" s="58">
        <v>1</v>
      </c>
      <c r="AQ74" s="59"/>
      <c r="AR74" s="59"/>
      <c r="AS74" s="59"/>
      <c r="AT74" s="59"/>
      <c r="AU74" s="59"/>
      <c r="AV74" s="59"/>
      <c r="AZ74">
        <f t="shared" si="33"/>
        <v>1</v>
      </c>
      <c r="BA74">
        <f t="shared" si="34"/>
        <v>3</v>
      </c>
      <c r="BB74">
        <f t="shared" si="35"/>
        <v>0</v>
      </c>
      <c r="BC74">
        <f t="shared" si="36"/>
        <v>0</v>
      </c>
      <c r="BD74">
        <f t="shared" si="37"/>
        <v>0</v>
      </c>
      <c r="BE74">
        <f t="shared" si="38"/>
        <v>0</v>
      </c>
      <c r="BF74">
        <f t="shared" si="39"/>
        <v>0</v>
      </c>
      <c r="BG74">
        <f t="shared" si="40"/>
        <v>0</v>
      </c>
      <c r="BH74">
        <f t="shared" si="41"/>
        <v>1</v>
      </c>
      <c r="BI74">
        <f t="shared" si="42"/>
        <v>0</v>
      </c>
      <c r="BJ74">
        <f t="shared" si="43"/>
        <v>0</v>
      </c>
      <c r="BK74">
        <f t="shared" si="44"/>
        <v>1</v>
      </c>
      <c r="BL74">
        <f t="shared" si="45"/>
        <v>0</v>
      </c>
      <c r="BM74">
        <f t="shared" si="46"/>
        <v>0</v>
      </c>
      <c r="BO74" s="185">
        <f t="shared" si="47"/>
        <v>1.7000000000000001E-2</v>
      </c>
      <c r="BP74" s="186">
        <f t="shared" si="48"/>
        <v>0.66300000000000003</v>
      </c>
      <c r="BQ74" s="187">
        <f t="shared" si="49"/>
        <v>0</v>
      </c>
      <c r="BR74" s="188">
        <f t="shared" si="50"/>
        <v>0</v>
      </c>
      <c r="BS74" s="189">
        <f t="shared" si="51"/>
        <v>0</v>
      </c>
      <c r="BT74" s="190">
        <f t="shared" si="52"/>
        <v>0</v>
      </c>
      <c r="BU74" s="191">
        <f t="shared" si="53"/>
        <v>0</v>
      </c>
      <c r="BV74" s="192">
        <f t="shared" si="54"/>
        <v>0</v>
      </c>
      <c r="BW74" s="193">
        <f t="shared" si="55"/>
        <v>0.21099999999999999</v>
      </c>
      <c r="BX74" s="194">
        <f t="shared" si="56"/>
        <v>0</v>
      </c>
      <c r="BY74" s="195">
        <f t="shared" si="57"/>
        <v>0</v>
      </c>
      <c r="BZ74" s="196">
        <f t="shared" si="58"/>
        <v>8.5000000000000006E-2</v>
      </c>
      <c r="CA74" s="197">
        <f t="shared" si="59"/>
        <v>0</v>
      </c>
      <c r="CB74" s="110">
        <f t="shared" si="60"/>
        <v>0</v>
      </c>
      <c r="CC74" s="198">
        <v>0</v>
      </c>
      <c r="CD74" s="110">
        <v>0</v>
      </c>
      <c r="CE74" s="110">
        <v>0</v>
      </c>
      <c r="CF74" s="110">
        <v>19</v>
      </c>
      <c r="CG74" s="110">
        <f t="shared" si="61"/>
        <v>3.04</v>
      </c>
      <c r="CH74">
        <f t="shared" si="62"/>
        <v>0.97599999999999998</v>
      </c>
      <c r="CI74">
        <f t="shared" si="63"/>
        <v>0.3952</v>
      </c>
      <c r="CJ74" s="63">
        <f t="shared" si="64"/>
        <v>9.5983999999999998</v>
      </c>
      <c r="CK74" s="200"/>
      <c r="CL74" s="200">
        <f t="shared" si="65"/>
        <v>1.4397599999999999</v>
      </c>
      <c r="CM74" s="298"/>
      <c r="CN74" s="200"/>
      <c r="CO74" s="201"/>
      <c r="CP74" s="202"/>
      <c r="CQ74" s="203"/>
      <c r="CR74" s="203"/>
      <c r="CS74" s="204"/>
      <c r="CT74" s="44"/>
      <c r="CU74" s="46"/>
      <c r="CV74" s="205"/>
    </row>
    <row r="75" spans="3:100" x14ac:dyDescent="0.25">
      <c r="C75" s="34" t="s">
        <v>165</v>
      </c>
      <c r="D75" s="36" t="s">
        <v>152</v>
      </c>
      <c r="F75" s="42"/>
      <c r="G75" s="43"/>
      <c r="H75" s="43"/>
      <c r="I75" s="43"/>
      <c r="J75" s="43"/>
      <c r="K75" s="43"/>
      <c r="L75" s="43"/>
      <c r="M75" s="44"/>
      <c r="N75" s="44">
        <v>1</v>
      </c>
      <c r="O75" s="45"/>
      <c r="P75" s="46"/>
      <c r="Q75" s="47"/>
      <c r="R75" s="48"/>
      <c r="S75" s="49"/>
      <c r="T75" s="50"/>
      <c r="U75" s="51"/>
      <c r="V75" s="51"/>
      <c r="W75" s="51"/>
      <c r="X75" s="52"/>
      <c r="Y75" s="52"/>
      <c r="Z75" s="52"/>
      <c r="AA75" s="53"/>
      <c r="AB75" s="54"/>
      <c r="AC75" s="54"/>
      <c r="AD75" s="55"/>
      <c r="AE75" s="55"/>
      <c r="AF75" s="55"/>
      <c r="AG75" s="55">
        <v>1</v>
      </c>
      <c r="AH75" s="56"/>
      <c r="AI75" s="56"/>
      <c r="AJ75" s="57"/>
      <c r="AK75" s="57"/>
      <c r="AL75" s="57"/>
      <c r="AM75" s="57"/>
      <c r="AN75" s="58"/>
      <c r="AO75" s="58"/>
      <c r="AP75" s="58"/>
      <c r="AQ75" s="59"/>
      <c r="AR75" s="59"/>
      <c r="AS75" s="59"/>
      <c r="AT75" s="59"/>
      <c r="AU75" s="59"/>
      <c r="AV75" s="59"/>
      <c r="AZ75">
        <f t="shared" si="33"/>
        <v>0</v>
      </c>
      <c r="BA75">
        <f t="shared" si="34"/>
        <v>1</v>
      </c>
      <c r="BB75">
        <f t="shared" si="35"/>
        <v>0</v>
      </c>
      <c r="BC75">
        <f t="shared" si="36"/>
        <v>0</v>
      </c>
      <c r="BD75">
        <f t="shared" si="37"/>
        <v>0</v>
      </c>
      <c r="BE75">
        <f t="shared" si="38"/>
        <v>0</v>
      </c>
      <c r="BF75">
        <f t="shared" si="39"/>
        <v>0</v>
      </c>
      <c r="BG75">
        <f t="shared" si="40"/>
        <v>0</v>
      </c>
      <c r="BH75">
        <f t="shared" si="41"/>
        <v>1</v>
      </c>
      <c r="BI75">
        <f t="shared" si="42"/>
        <v>0</v>
      </c>
      <c r="BJ75">
        <f t="shared" si="43"/>
        <v>0</v>
      </c>
      <c r="BK75">
        <f t="shared" si="44"/>
        <v>0</v>
      </c>
      <c r="BL75">
        <f t="shared" si="45"/>
        <v>0</v>
      </c>
      <c r="BM75">
        <f t="shared" si="46"/>
        <v>0</v>
      </c>
      <c r="BO75" s="185">
        <f t="shared" si="47"/>
        <v>0</v>
      </c>
      <c r="BP75" s="186">
        <f t="shared" si="48"/>
        <v>0.221</v>
      </c>
      <c r="BQ75" s="187">
        <f t="shared" si="49"/>
        <v>0</v>
      </c>
      <c r="BR75" s="188">
        <f t="shared" si="50"/>
        <v>0</v>
      </c>
      <c r="BS75" s="189">
        <f t="shared" si="51"/>
        <v>0</v>
      </c>
      <c r="BT75" s="190">
        <f t="shared" si="52"/>
        <v>0</v>
      </c>
      <c r="BU75" s="191">
        <f t="shared" si="53"/>
        <v>0</v>
      </c>
      <c r="BV75" s="192">
        <f t="shared" si="54"/>
        <v>0</v>
      </c>
      <c r="BW75" s="193">
        <f t="shared" si="55"/>
        <v>0.21099999999999999</v>
      </c>
      <c r="BX75" s="194">
        <f t="shared" si="56"/>
        <v>0</v>
      </c>
      <c r="BY75" s="195">
        <f t="shared" si="57"/>
        <v>0</v>
      </c>
      <c r="BZ75" s="196">
        <f t="shared" si="58"/>
        <v>0</v>
      </c>
      <c r="CA75" s="197">
        <f t="shared" si="59"/>
        <v>0</v>
      </c>
      <c r="CB75" s="110">
        <f t="shared" si="60"/>
        <v>0</v>
      </c>
      <c r="CC75" s="198">
        <v>0</v>
      </c>
      <c r="CD75" s="110">
        <v>0</v>
      </c>
      <c r="CE75" s="110">
        <v>0</v>
      </c>
      <c r="CF75" s="110">
        <v>18</v>
      </c>
      <c r="CG75" s="110">
        <f t="shared" si="61"/>
        <v>2.88</v>
      </c>
      <c r="CH75">
        <f t="shared" si="62"/>
        <v>0.432</v>
      </c>
      <c r="CI75">
        <f t="shared" si="63"/>
        <v>0.37440000000000001</v>
      </c>
      <c r="CJ75" s="63">
        <f t="shared" si="64"/>
        <v>5.6448</v>
      </c>
      <c r="CK75" s="200"/>
      <c r="CL75" s="200">
        <f t="shared" si="65"/>
        <v>0.84672000000000003</v>
      </c>
      <c r="CM75" s="298"/>
      <c r="CN75" s="200"/>
      <c r="CO75" s="201"/>
      <c r="CP75" s="202"/>
      <c r="CQ75" s="203"/>
      <c r="CR75" s="203"/>
      <c r="CS75" s="204"/>
      <c r="CT75" s="44"/>
      <c r="CU75" s="46"/>
      <c r="CV75" s="205"/>
    </row>
    <row r="76" spans="3:100" x14ac:dyDescent="0.25">
      <c r="C76" s="34" t="s">
        <v>166</v>
      </c>
      <c r="D76" s="36" t="s">
        <v>152</v>
      </c>
      <c r="F76" s="42"/>
      <c r="G76" s="43"/>
      <c r="H76" s="43">
        <v>1</v>
      </c>
      <c r="I76" s="43"/>
      <c r="J76" s="43"/>
      <c r="K76" s="43"/>
      <c r="L76" s="43"/>
      <c r="M76" s="44"/>
      <c r="N76" s="44">
        <v>5</v>
      </c>
      <c r="O76" s="45"/>
      <c r="P76" s="46"/>
      <c r="Q76" s="47"/>
      <c r="R76" s="48"/>
      <c r="S76" s="49"/>
      <c r="T76" s="50"/>
      <c r="U76" s="51"/>
      <c r="V76" s="51"/>
      <c r="W76" s="51"/>
      <c r="X76" s="52"/>
      <c r="Y76" s="52"/>
      <c r="Z76" s="52"/>
      <c r="AA76" s="53"/>
      <c r="AB76" s="54"/>
      <c r="AC76" s="54"/>
      <c r="AD76" s="55"/>
      <c r="AE76" s="55"/>
      <c r="AF76" s="55"/>
      <c r="AG76" s="55">
        <v>3</v>
      </c>
      <c r="AH76" s="56"/>
      <c r="AI76" s="56"/>
      <c r="AJ76" s="57"/>
      <c r="AK76" s="57"/>
      <c r="AL76" s="57"/>
      <c r="AM76" s="57"/>
      <c r="AN76" s="58"/>
      <c r="AO76" s="58"/>
      <c r="AP76" s="58"/>
      <c r="AQ76" s="59"/>
      <c r="AR76" s="59"/>
      <c r="AS76" s="59"/>
      <c r="AT76" s="59"/>
      <c r="AU76" s="59"/>
      <c r="AV76" s="59"/>
      <c r="AZ76">
        <f t="shared" si="33"/>
        <v>1</v>
      </c>
      <c r="BA76">
        <f t="shared" si="34"/>
        <v>5</v>
      </c>
      <c r="BB76">
        <f t="shared" si="35"/>
        <v>0</v>
      </c>
      <c r="BC76">
        <f t="shared" si="36"/>
        <v>0</v>
      </c>
      <c r="BD76">
        <f t="shared" si="37"/>
        <v>0</v>
      </c>
      <c r="BE76">
        <f t="shared" si="38"/>
        <v>0</v>
      </c>
      <c r="BF76">
        <f t="shared" si="39"/>
        <v>0</v>
      </c>
      <c r="BG76">
        <f t="shared" si="40"/>
        <v>0</v>
      </c>
      <c r="BH76">
        <f t="shared" si="41"/>
        <v>3</v>
      </c>
      <c r="BI76">
        <f t="shared" si="42"/>
        <v>0</v>
      </c>
      <c r="BJ76">
        <f t="shared" si="43"/>
        <v>0</v>
      </c>
      <c r="BK76">
        <f t="shared" si="44"/>
        <v>0</v>
      </c>
      <c r="BL76">
        <f t="shared" si="45"/>
        <v>0</v>
      </c>
      <c r="BM76">
        <f t="shared" si="46"/>
        <v>0</v>
      </c>
      <c r="BO76" s="185">
        <f t="shared" si="47"/>
        <v>1.7000000000000001E-2</v>
      </c>
      <c r="BP76" s="186">
        <f t="shared" si="48"/>
        <v>1.105</v>
      </c>
      <c r="BQ76" s="187">
        <f t="shared" si="49"/>
        <v>0</v>
      </c>
      <c r="BR76" s="188">
        <f t="shared" si="50"/>
        <v>0</v>
      </c>
      <c r="BS76" s="189">
        <f t="shared" si="51"/>
        <v>0</v>
      </c>
      <c r="BT76" s="190">
        <f t="shared" si="52"/>
        <v>0</v>
      </c>
      <c r="BU76" s="191">
        <f t="shared" si="53"/>
        <v>0</v>
      </c>
      <c r="BV76" s="192">
        <f t="shared" si="54"/>
        <v>0</v>
      </c>
      <c r="BW76" s="193">
        <f t="shared" si="55"/>
        <v>0.63300000000000001</v>
      </c>
      <c r="BX76" s="194">
        <f t="shared" si="56"/>
        <v>0</v>
      </c>
      <c r="BY76" s="195">
        <f t="shared" si="57"/>
        <v>0</v>
      </c>
      <c r="BZ76" s="196">
        <f t="shared" si="58"/>
        <v>0</v>
      </c>
      <c r="CA76" s="197">
        <f t="shared" si="59"/>
        <v>0</v>
      </c>
      <c r="CB76" s="110">
        <f t="shared" si="60"/>
        <v>0</v>
      </c>
      <c r="CC76" s="198">
        <v>0</v>
      </c>
      <c r="CD76" s="110">
        <v>0</v>
      </c>
      <c r="CE76" s="110">
        <v>0</v>
      </c>
      <c r="CF76" s="110">
        <v>22</v>
      </c>
      <c r="CG76" s="110">
        <f t="shared" si="61"/>
        <v>3.52</v>
      </c>
      <c r="CH76">
        <f t="shared" si="62"/>
        <v>1.7549999999999999</v>
      </c>
      <c r="CI76">
        <f t="shared" si="63"/>
        <v>0.45760000000000001</v>
      </c>
      <c r="CJ76" s="63">
        <f t="shared" si="64"/>
        <v>15.488200000000001</v>
      </c>
      <c r="CK76" s="200"/>
      <c r="CL76" s="200">
        <f t="shared" si="65"/>
        <v>2.3232300000000001</v>
      </c>
      <c r="CM76" s="298"/>
      <c r="CN76" s="200"/>
      <c r="CO76" s="201"/>
      <c r="CP76" s="202"/>
      <c r="CQ76" s="203"/>
      <c r="CR76" s="203"/>
      <c r="CS76" s="204"/>
      <c r="CT76" s="44"/>
      <c r="CU76" s="46"/>
      <c r="CV76" s="205"/>
    </row>
    <row r="77" spans="3:100" x14ac:dyDescent="0.25">
      <c r="C77" s="34" t="s">
        <v>167</v>
      </c>
      <c r="D77" s="36" t="s">
        <v>152</v>
      </c>
      <c r="F77" s="42"/>
      <c r="G77" s="43"/>
      <c r="H77" s="43"/>
      <c r="I77" s="43"/>
      <c r="J77" s="43"/>
      <c r="K77" s="43"/>
      <c r="L77" s="43"/>
      <c r="M77" s="44"/>
      <c r="N77" s="44">
        <v>6</v>
      </c>
      <c r="O77" s="45"/>
      <c r="P77" s="46"/>
      <c r="Q77" s="47"/>
      <c r="R77" s="48"/>
      <c r="S77" s="49"/>
      <c r="T77" s="50"/>
      <c r="U77" s="51"/>
      <c r="V77" s="51"/>
      <c r="W77" s="51"/>
      <c r="X77" s="52"/>
      <c r="Y77" s="52"/>
      <c r="Z77" s="52">
        <v>1</v>
      </c>
      <c r="AA77" s="53"/>
      <c r="AB77" s="54"/>
      <c r="AC77" s="54"/>
      <c r="AD77" s="55"/>
      <c r="AE77" s="55"/>
      <c r="AF77" s="55"/>
      <c r="AG77" s="55">
        <v>1</v>
      </c>
      <c r="AH77" s="56"/>
      <c r="AI77" s="56"/>
      <c r="AJ77" s="57"/>
      <c r="AK77" s="57"/>
      <c r="AL77" s="57"/>
      <c r="AM77" s="57"/>
      <c r="AN77" s="58"/>
      <c r="AO77" s="58"/>
      <c r="AP77" s="58"/>
      <c r="AQ77" s="59"/>
      <c r="AR77" s="59"/>
      <c r="AS77" s="59"/>
      <c r="AT77" s="59"/>
      <c r="AU77" s="59"/>
      <c r="AV77" s="59"/>
      <c r="AZ77">
        <f t="shared" si="33"/>
        <v>0</v>
      </c>
      <c r="BA77">
        <f t="shared" si="34"/>
        <v>6</v>
      </c>
      <c r="BB77">
        <f t="shared" si="35"/>
        <v>0</v>
      </c>
      <c r="BC77">
        <f t="shared" si="36"/>
        <v>0</v>
      </c>
      <c r="BD77">
        <f t="shared" si="37"/>
        <v>0</v>
      </c>
      <c r="BE77">
        <f t="shared" si="38"/>
        <v>0</v>
      </c>
      <c r="BF77">
        <f t="shared" si="39"/>
        <v>1</v>
      </c>
      <c r="BG77">
        <f t="shared" si="40"/>
        <v>0</v>
      </c>
      <c r="BH77">
        <f t="shared" si="41"/>
        <v>1</v>
      </c>
      <c r="BI77">
        <f t="shared" si="42"/>
        <v>0</v>
      </c>
      <c r="BJ77">
        <f t="shared" si="43"/>
        <v>0</v>
      </c>
      <c r="BK77">
        <f t="shared" si="44"/>
        <v>0</v>
      </c>
      <c r="BL77">
        <f t="shared" si="45"/>
        <v>0</v>
      </c>
      <c r="BM77">
        <f t="shared" si="46"/>
        <v>0</v>
      </c>
      <c r="BO77" s="185">
        <f t="shared" si="47"/>
        <v>0</v>
      </c>
      <c r="BP77" s="186">
        <f t="shared" si="48"/>
        <v>1.3260000000000001</v>
      </c>
      <c r="BQ77" s="187">
        <f t="shared" si="49"/>
        <v>0</v>
      </c>
      <c r="BR77" s="188">
        <f t="shared" si="50"/>
        <v>0</v>
      </c>
      <c r="BS77" s="189">
        <f t="shared" si="51"/>
        <v>0</v>
      </c>
      <c r="BT77" s="190">
        <f t="shared" si="52"/>
        <v>0</v>
      </c>
      <c r="BU77" s="191">
        <f t="shared" si="53"/>
        <v>0.16600000000000001</v>
      </c>
      <c r="BV77" s="192">
        <f t="shared" si="54"/>
        <v>0</v>
      </c>
      <c r="BW77" s="193">
        <f t="shared" si="55"/>
        <v>0.21099999999999999</v>
      </c>
      <c r="BX77" s="194">
        <f t="shared" si="56"/>
        <v>0</v>
      </c>
      <c r="BY77" s="195">
        <f t="shared" si="57"/>
        <v>0</v>
      </c>
      <c r="BZ77" s="196">
        <f t="shared" si="58"/>
        <v>0</v>
      </c>
      <c r="CA77" s="197">
        <f t="shared" si="59"/>
        <v>0</v>
      </c>
      <c r="CB77" s="110">
        <f t="shared" si="60"/>
        <v>0</v>
      </c>
      <c r="CC77" s="198">
        <v>0</v>
      </c>
      <c r="CD77" s="110">
        <v>0</v>
      </c>
      <c r="CE77" s="110">
        <v>0</v>
      </c>
      <c r="CF77" s="110">
        <v>16</v>
      </c>
      <c r="CG77" s="110">
        <f t="shared" si="61"/>
        <v>2.56</v>
      </c>
      <c r="CH77">
        <f t="shared" si="62"/>
        <v>1.7030000000000001</v>
      </c>
      <c r="CI77">
        <f t="shared" si="63"/>
        <v>0.33280000000000004</v>
      </c>
      <c r="CJ77" s="63">
        <f t="shared" si="64"/>
        <v>14.2506</v>
      </c>
      <c r="CK77" s="200"/>
      <c r="CL77" s="200">
        <f t="shared" si="65"/>
        <v>2.1375899999999999</v>
      </c>
      <c r="CM77" s="298"/>
      <c r="CN77" s="200"/>
      <c r="CO77" s="201"/>
      <c r="CP77" s="202"/>
      <c r="CQ77" s="203"/>
      <c r="CR77" s="203"/>
      <c r="CS77" s="204"/>
      <c r="CT77" s="44"/>
      <c r="CU77" s="46"/>
      <c r="CV77" s="205"/>
    </row>
    <row r="78" spans="3:100" x14ac:dyDescent="0.25">
      <c r="C78" s="34" t="s">
        <v>168</v>
      </c>
      <c r="D78" s="36" t="s">
        <v>152</v>
      </c>
      <c r="F78" s="42"/>
      <c r="G78" s="43"/>
      <c r="H78" s="43">
        <v>1</v>
      </c>
      <c r="I78" s="43"/>
      <c r="J78" s="43"/>
      <c r="K78" s="43"/>
      <c r="L78" s="43"/>
      <c r="M78" s="44"/>
      <c r="N78" s="44">
        <v>3</v>
      </c>
      <c r="O78" s="45"/>
      <c r="P78" s="46"/>
      <c r="Q78" s="47"/>
      <c r="R78" s="48"/>
      <c r="S78" s="49"/>
      <c r="T78" s="50"/>
      <c r="U78" s="51">
        <v>1</v>
      </c>
      <c r="V78" s="51"/>
      <c r="W78" s="51"/>
      <c r="X78" s="52"/>
      <c r="Y78" s="52"/>
      <c r="Z78" s="52"/>
      <c r="AA78" s="53"/>
      <c r="AB78" s="54"/>
      <c r="AC78" s="54"/>
      <c r="AD78" s="55"/>
      <c r="AE78" s="55"/>
      <c r="AF78" s="55"/>
      <c r="AG78" s="55">
        <v>4</v>
      </c>
      <c r="AH78" s="56"/>
      <c r="AI78" s="56"/>
      <c r="AJ78" s="57"/>
      <c r="AK78" s="57"/>
      <c r="AL78" s="57"/>
      <c r="AM78" s="57"/>
      <c r="AN78" s="58"/>
      <c r="AO78" s="58"/>
      <c r="AP78" s="58"/>
      <c r="AQ78" s="59"/>
      <c r="AR78" s="59"/>
      <c r="AS78" s="59"/>
      <c r="AT78" s="59"/>
      <c r="AU78" s="59"/>
      <c r="AV78" s="59"/>
      <c r="AZ78">
        <f t="shared" ref="AZ78:AZ81" si="66">SUM(F78:L78)</f>
        <v>1</v>
      </c>
      <c r="BA78">
        <f t="shared" si="34"/>
        <v>3</v>
      </c>
      <c r="BB78">
        <f t="shared" si="35"/>
        <v>0</v>
      </c>
      <c r="BC78">
        <f t="shared" si="36"/>
        <v>0</v>
      </c>
      <c r="BD78">
        <f t="shared" si="37"/>
        <v>0</v>
      </c>
      <c r="BE78">
        <f t="shared" si="38"/>
        <v>1</v>
      </c>
      <c r="BF78">
        <f t="shared" si="39"/>
        <v>0</v>
      </c>
      <c r="BG78">
        <f t="shared" si="40"/>
        <v>0</v>
      </c>
      <c r="BH78">
        <f t="shared" si="41"/>
        <v>4</v>
      </c>
      <c r="BI78">
        <f t="shared" si="42"/>
        <v>0</v>
      </c>
      <c r="BJ78">
        <f t="shared" si="43"/>
        <v>0</v>
      </c>
      <c r="BK78">
        <f t="shared" si="44"/>
        <v>0</v>
      </c>
      <c r="BL78">
        <f t="shared" si="45"/>
        <v>0</v>
      </c>
      <c r="BM78">
        <f t="shared" si="46"/>
        <v>0</v>
      </c>
      <c r="BO78" s="185">
        <f t="shared" si="47"/>
        <v>1.7000000000000001E-2</v>
      </c>
      <c r="BP78" s="186">
        <f t="shared" si="48"/>
        <v>0.66300000000000003</v>
      </c>
      <c r="BQ78" s="187">
        <f t="shared" si="49"/>
        <v>0</v>
      </c>
      <c r="BR78" s="188">
        <f t="shared" si="50"/>
        <v>0</v>
      </c>
      <c r="BS78" s="189">
        <f t="shared" si="51"/>
        <v>0</v>
      </c>
      <c r="BT78" s="190">
        <f t="shared" si="52"/>
        <v>4.4999999999999998E-2</v>
      </c>
      <c r="BU78" s="191">
        <f t="shared" si="53"/>
        <v>0</v>
      </c>
      <c r="BV78" s="192">
        <f t="shared" si="54"/>
        <v>0</v>
      </c>
      <c r="BW78" s="193">
        <f t="shared" si="55"/>
        <v>0.84399999999999997</v>
      </c>
      <c r="BX78" s="194">
        <f t="shared" si="56"/>
        <v>0</v>
      </c>
      <c r="BY78" s="195">
        <f t="shared" si="57"/>
        <v>0</v>
      </c>
      <c r="BZ78" s="196">
        <f t="shared" si="58"/>
        <v>0</v>
      </c>
      <c r="CA78" s="197">
        <f t="shared" si="59"/>
        <v>0</v>
      </c>
      <c r="CB78" s="110">
        <f t="shared" si="60"/>
        <v>0</v>
      </c>
      <c r="CC78" s="198">
        <v>1</v>
      </c>
      <c r="CD78" s="110">
        <v>0</v>
      </c>
      <c r="CE78" s="110">
        <v>0</v>
      </c>
      <c r="CF78" s="110">
        <v>15</v>
      </c>
      <c r="CG78" s="110">
        <f t="shared" si="61"/>
        <v>2.62</v>
      </c>
      <c r="CH78">
        <f t="shared" si="62"/>
        <v>1.569</v>
      </c>
      <c r="CI78">
        <f t="shared" si="63"/>
        <v>0.34060000000000001</v>
      </c>
      <c r="CJ78" s="63">
        <f t="shared" si="64"/>
        <v>13.3672</v>
      </c>
      <c r="CK78" s="200"/>
      <c r="CL78" s="200">
        <f t="shared" si="65"/>
        <v>2.00508</v>
      </c>
      <c r="CM78" s="298"/>
      <c r="CN78" s="200"/>
      <c r="CO78" s="201"/>
      <c r="CP78" s="202"/>
      <c r="CQ78" s="203"/>
      <c r="CR78" s="203"/>
      <c r="CS78" s="204"/>
      <c r="CT78" s="44"/>
      <c r="CU78" s="46"/>
      <c r="CV78" s="205"/>
    </row>
    <row r="79" spans="3:100" x14ac:dyDescent="0.25">
      <c r="C79" s="34" t="s">
        <v>169</v>
      </c>
      <c r="D79" s="36" t="s">
        <v>152</v>
      </c>
      <c r="F79" s="42"/>
      <c r="G79" s="43"/>
      <c r="H79" s="43"/>
      <c r="I79" s="43"/>
      <c r="J79" s="43"/>
      <c r="K79" s="43"/>
      <c r="L79" s="43"/>
      <c r="M79" s="44"/>
      <c r="N79" s="44">
        <v>3</v>
      </c>
      <c r="O79" s="45"/>
      <c r="P79" s="46"/>
      <c r="Q79" s="47"/>
      <c r="R79" s="48"/>
      <c r="S79" s="49"/>
      <c r="T79" s="50"/>
      <c r="U79" s="51"/>
      <c r="V79" s="51"/>
      <c r="W79" s="51"/>
      <c r="X79" s="52"/>
      <c r="Y79" s="52"/>
      <c r="Z79" s="52"/>
      <c r="AA79" s="53"/>
      <c r="AB79" s="54"/>
      <c r="AC79" s="54"/>
      <c r="AD79" s="55"/>
      <c r="AE79" s="55"/>
      <c r="AF79" s="55"/>
      <c r="AG79" s="55">
        <v>5</v>
      </c>
      <c r="AH79" s="56"/>
      <c r="AI79" s="56"/>
      <c r="AJ79" s="57"/>
      <c r="AK79" s="57"/>
      <c r="AL79" s="57"/>
      <c r="AM79" s="57"/>
      <c r="AN79" s="58"/>
      <c r="AO79" s="58"/>
      <c r="AP79" s="58"/>
      <c r="AQ79" s="59"/>
      <c r="AR79" s="59"/>
      <c r="AS79" s="59"/>
      <c r="AT79" s="59"/>
      <c r="AU79" s="59"/>
      <c r="AV79" s="59"/>
      <c r="AZ79">
        <f t="shared" si="66"/>
        <v>0</v>
      </c>
      <c r="BA79">
        <f t="shared" si="34"/>
        <v>3</v>
      </c>
      <c r="BB79">
        <f t="shared" si="35"/>
        <v>0</v>
      </c>
      <c r="BC79">
        <f t="shared" si="36"/>
        <v>0</v>
      </c>
      <c r="BD79">
        <f t="shared" si="37"/>
        <v>0</v>
      </c>
      <c r="BE79">
        <f t="shared" si="38"/>
        <v>0</v>
      </c>
      <c r="BF79">
        <f t="shared" si="39"/>
        <v>0</v>
      </c>
      <c r="BG79">
        <f t="shared" si="40"/>
        <v>0</v>
      </c>
      <c r="BH79">
        <f t="shared" si="41"/>
        <v>5</v>
      </c>
      <c r="BI79">
        <f t="shared" si="42"/>
        <v>0</v>
      </c>
      <c r="BJ79">
        <f t="shared" si="43"/>
        <v>0</v>
      </c>
      <c r="BK79">
        <f t="shared" si="44"/>
        <v>0</v>
      </c>
      <c r="BL79">
        <f t="shared" si="45"/>
        <v>0</v>
      </c>
      <c r="BM79">
        <f t="shared" si="46"/>
        <v>0</v>
      </c>
      <c r="BO79" s="185">
        <f t="shared" si="47"/>
        <v>0</v>
      </c>
      <c r="BP79" s="186">
        <f t="shared" si="48"/>
        <v>0.66300000000000003</v>
      </c>
      <c r="BQ79" s="187">
        <f t="shared" si="49"/>
        <v>0</v>
      </c>
      <c r="BR79" s="188">
        <f t="shared" si="50"/>
        <v>0</v>
      </c>
      <c r="BS79" s="189">
        <f t="shared" si="51"/>
        <v>0</v>
      </c>
      <c r="BT79" s="190">
        <f t="shared" si="52"/>
        <v>0</v>
      </c>
      <c r="BU79" s="191">
        <f t="shared" si="53"/>
        <v>0</v>
      </c>
      <c r="BV79" s="192">
        <f t="shared" si="54"/>
        <v>0</v>
      </c>
      <c r="BW79" s="193">
        <f t="shared" si="55"/>
        <v>1.0549999999999999</v>
      </c>
      <c r="BX79" s="194">
        <f t="shared" si="56"/>
        <v>0</v>
      </c>
      <c r="BY79" s="195">
        <f t="shared" si="57"/>
        <v>0</v>
      </c>
      <c r="BZ79" s="196">
        <f t="shared" si="58"/>
        <v>0</v>
      </c>
      <c r="CA79" s="197">
        <f t="shared" si="59"/>
        <v>0</v>
      </c>
      <c r="CB79" s="110">
        <f t="shared" si="60"/>
        <v>0</v>
      </c>
      <c r="CC79" s="198">
        <v>0</v>
      </c>
      <c r="CD79" s="110">
        <v>0</v>
      </c>
      <c r="CE79" s="110">
        <v>0</v>
      </c>
      <c r="CF79" s="110">
        <v>20</v>
      </c>
      <c r="CG79" s="110">
        <f t="shared" si="61"/>
        <v>3.2</v>
      </c>
      <c r="CH79">
        <f t="shared" si="62"/>
        <v>1.718</v>
      </c>
      <c r="CI79">
        <f t="shared" si="63"/>
        <v>0.41600000000000004</v>
      </c>
      <c r="CJ79" s="63">
        <f t="shared" si="64"/>
        <v>14.937999999999999</v>
      </c>
      <c r="CK79" s="200"/>
      <c r="CL79" s="200">
        <f t="shared" si="65"/>
        <v>2.2406999999999999</v>
      </c>
      <c r="CM79" s="298"/>
      <c r="CN79" s="200"/>
      <c r="CO79" s="201"/>
      <c r="CP79" s="202"/>
      <c r="CQ79" s="203"/>
      <c r="CR79" s="203"/>
      <c r="CS79" s="204"/>
      <c r="CT79" s="44"/>
      <c r="CU79" s="46"/>
      <c r="CV79" s="205"/>
    </row>
    <row r="80" spans="3:100" x14ac:dyDescent="0.25">
      <c r="C80" s="34" t="s">
        <v>170</v>
      </c>
      <c r="D80" s="36" t="s">
        <v>152</v>
      </c>
      <c r="F80" s="42"/>
      <c r="G80" s="43"/>
      <c r="H80" s="43"/>
      <c r="I80" s="43"/>
      <c r="J80" s="43"/>
      <c r="K80" s="43"/>
      <c r="L80" s="43"/>
      <c r="M80" s="44"/>
      <c r="N80" s="44">
        <v>3</v>
      </c>
      <c r="O80" s="45"/>
      <c r="P80" s="46"/>
      <c r="Q80" s="47"/>
      <c r="R80" s="48"/>
      <c r="S80" s="49"/>
      <c r="T80" s="50"/>
      <c r="U80" s="51"/>
      <c r="V80" s="51"/>
      <c r="W80" s="51"/>
      <c r="X80" s="52"/>
      <c r="Y80" s="52"/>
      <c r="Z80" s="52"/>
      <c r="AA80" s="53"/>
      <c r="AB80" s="54"/>
      <c r="AC80" s="54"/>
      <c r="AD80" s="55"/>
      <c r="AE80" s="55"/>
      <c r="AF80" s="55"/>
      <c r="AG80" s="55">
        <v>4</v>
      </c>
      <c r="AH80" s="56"/>
      <c r="AI80" s="56"/>
      <c r="AJ80" s="57"/>
      <c r="AK80" s="57"/>
      <c r="AL80" s="57"/>
      <c r="AM80" s="57"/>
      <c r="AN80" s="58"/>
      <c r="AO80" s="58"/>
      <c r="AP80" s="58"/>
      <c r="AQ80" s="59"/>
      <c r="AR80" s="59"/>
      <c r="AS80" s="59"/>
      <c r="AT80" s="59"/>
      <c r="AU80" s="59"/>
      <c r="AV80" s="59"/>
      <c r="AZ80">
        <f t="shared" si="66"/>
        <v>0</v>
      </c>
      <c r="BA80">
        <f t="shared" si="34"/>
        <v>3</v>
      </c>
      <c r="BB80">
        <f t="shared" si="35"/>
        <v>0</v>
      </c>
      <c r="BC80">
        <f t="shared" si="36"/>
        <v>0</v>
      </c>
      <c r="BD80">
        <f t="shared" si="37"/>
        <v>0</v>
      </c>
      <c r="BE80">
        <f t="shared" si="38"/>
        <v>0</v>
      </c>
      <c r="BF80">
        <f t="shared" si="39"/>
        <v>0</v>
      </c>
      <c r="BG80">
        <f t="shared" si="40"/>
        <v>0</v>
      </c>
      <c r="BH80">
        <f t="shared" si="41"/>
        <v>4</v>
      </c>
      <c r="BI80">
        <f t="shared" si="42"/>
        <v>0</v>
      </c>
      <c r="BJ80">
        <f t="shared" si="43"/>
        <v>0</v>
      </c>
      <c r="BK80">
        <f t="shared" si="44"/>
        <v>0</v>
      </c>
      <c r="BL80">
        <f t="shared" si="45"/>
        <v>0</v>
      </c>
      <c r="BM80">
        <f t="shared" si="46"/>
        <v>0</v>
      </c>
      <c r="BO80" s="185">
        <f t="shared" si="47"/>
        <v>0</v>
      </c>
      <c r="BP80" s="186">
        <f t="shared" si="48"/>
        <v>0.66300000000000003</v>
      </c>
      <c r="BQ80" s="187">
        <f t="shared" si="49"/>
        <v>0</v>
      </c>
      <c r="BR80" s="188">
        <f t="shared" si="50"/>
        <v>0</v>
      </c>
      <c r="BS80" s="189">
        <f t="shared" si="51"/>
        <v>0</v>
      </c>
      <c r="BT80" s="190">
        <f t="shared" si="52"/>
        <v>0</v>
      </c>
      <c r="BU80" s="191">
        <f t="shared" si="53"/>
        <v>0</v>
      </c>
      <c r="BV80" s="192">
        <f t="shared" si="54"/>
        <v>0</v>
      </c>
      <c r="BW80" s="193">
        <f t="shared" si="55"/>
        <v>0.84399999999999997</v>
      </c>
      <c r="BX80" s="194">
        <f t="shared" si="56"/>
        <v>0</v>
      </c>
      <c r="BY80" s="195">
        <f t="shared" si="57"/>
        <v>0</v>
      </c>
      <c r="BZ80" s="196">
        <f t="shared" si="58"/>
        <v>0</v>
      </c>
      <c r="CA80" s="197">
        <f t="shared" si="59"/>
        <v>0</v>
      </c>
      <c r="CB80" s="110">
        <f t="shared" si="60"/>
        <v>0</v>
      </c>
      <c r="CC80" s="198">
        <v>0</v>
      </c>
      <c r="CD80" s="110">
        <v>0</v>
      </c>
      <c r="CE80" s="110">
        <v>0</v>
      </c>
      <c r="CF80" s="110">
        <v>16</v>
      </c>
      <c r="CG80" s="110">
        <f t="shared" si="61"/>
        <v>2.56</v>
      </c>
      <c r="CH80">
        <f t="shared" si="62"/>
        <v>1.5070000000000001</v>
      </c>
      <c r="CI80">
        <f t="shared" si="63"/>
        <v>0.33280000000000004</v>
      </c>
      <c r="CJ80" s="63">
        <f t="shared" si="64"/>
        <v>12.8786</v>
      </c>
      <c r="CK80" s="200"/>
      <c r="CL80" s="200">
        <f t="shared" si="65"/>
        <v>1.9317899999999999</v>
      </c>
      <c r="CM80" s="298"/>
      <c r="CN80" s="200"/>
      <c r="CO80" s="201"/>
      <c r="CP80" s="207"/>
      <c r="CQ80" s="208"/>
      <c r="CR80" s="208"/>
      <c r="CS80" s="204"/>
      <c r="CT80" s="44"/>
      <c r="CU80" s="46"/>
      <c r="CV80" s="205"/>
    </row>
    <row r="81" spans="3:110" s="87" customFormat="1" x14ac:dyDescent="0.25">
      <c r="C81" s="84" t="s">
        <v>171</v>
      </c>
      <c r="D81" s="86" t="s">
        <v>152</v>
      </c>
      <c r="F81" s="93"/>
      <c r="G81" s="94"/>
      <c r="H81" s="94">
        <v>1</v>
      </c>
      <c r="I81" s="94"/>
      <c r="J81" s="94"/>
      <c r="K81" s="94"/>
      <c r="L81" s="94"/>
      <c r="M81" s="95"/>
      <c r="N81" s="95">
        <v>3</v>
      </c>
      <c r="O81" s="95"/>
      <c r="P81" s="96"/>
      <c r="Q81" s="96"/>
      <c r="R81" s="97"/>
      <c r="S81" s="97"/>
      <c r="T81" s="98"/>
      <c r="U81" s="99"/>
      <c r="V81" s="99"/>
      <c r="W81" s="99"/>
      <c r="X81" s="100"/>
      <c r="Y81" s="100">
        <v>1</v>
      </c>
      <c r="Z81" s="100"/>
      <c r="AA81" s="101"/>
      <c r="AB81" s="101"/>
      <c r="AC81" s="101"/>
      <c r="AD81" s="102"/>
      <c r="AE81" s="102"/>
      <c r="AF81" s="102"/>
      <c r="AG81" s="102">
        <v>5</v>
      </c>
      <c r="AH81" s="103"/>
      <c r="AI81" s="103"/>
      <c r="AJ81" s="104"/>
      <c r="AK81" s="104"/>
      <c r="AL81" s="104"/>
      <c r="AM81" s="104"/>
      <c r="AN81" s="105"/>
      <c r="AO81" s="105"/>
      <c r="AP81" s="105"/>
      <c r="AQ81" s="106"/>
      <c r="AR81" s="106"/>
      <c r="AS81" s="106"/>
      <c r="AT81" s="106"/>
      <c r="AU81" s="106"/>
      <c r="AV81" s="106"/>
      <c r="AZ81" s="87">
        <f t="shared" si="66"/>
        <v>1</v>
      </c>
      <c r="BA81" s="87">
        <f t="shared" si="34"/>
        <v>3</v>
      </c>
      <c r="BB81" s="87">
        <f t="shared" si="35"/>
        <v>0</v>
      </c>
      <c r="BC81" s="87">
        <f t="shared" si="36"/>
        <v>0</v>
      </c>
      <c r="BD81" s="87">
        <f t="shared" si="37"/>
        <v>0</v>
      </c>
      <c r="BE81" s="87">
        <f t="shared" si="38"/>
        <v>0</v>
      </c>
      <c r="BF81" s="87">
        <f t="shared" si="39"/>
        <v>1</v>
      </c>
      <c r="BG81" s="87">
        <f t="shared" si="40"/>
        <v>0</v>
      </c>
      <c r="BH81" s="87">
        <f t="shared" si="41"/>
        <v>5</v>
      </c>
      <c r="BI81" s="87">
        <f t="shared" si="42"/>
        <v>0</v>
      </c>
      <c r="BJ81" s="87">
        <f t="shared" si="43"/>
        <v>0</v>
      </c>
      <c r="BK81" s="87">
        <f t="shared" si="44"/>
        <v>0</v>
      </c>
      <c r="BL81" s="87">
        <f t="shared" si="45"/>
        <v>0</v>
      </c>
      <c r="BM81" s="87">
        <f t="shared" si="46"/>
        <v>0</v>
      </c>
      <c r="BO81" s="209">
        <f t="shared" si="47"/>
        <v>1.7000000000000001E-2</v>
      </c>
      <c r="BP81" s="210">
        <f t="shared" si="48"/>
        <v>0.66300000000000003</v>
      </c>
      <c r="BQ81" s="211">
        <f t="shared" si="49"/>
        <v>0</v>
      </c>
      <c r="BR81" s="212">
        <f t="shared" si="50"/>
        <v>0</v>
      </c>
      <c r="BS81" s="213">
        <f t="shared" si="51"/>
        <v>0</v>
      </c>
      <c r="BT81" s="214">
        <f t="shared" si="52"/>
        <v>0</v>
      </c>
      <c r="BU81" s="215">
        <f t="shared" si="53"/>
        <v>0.16600000000000001</v>
      </c>
      <c r="BV81" s="216">
        <f t="shared" si="54"/>
        <v>0</v>
      </c>
      <c r="BW81" s="217">
        <f t="shared" si="55"/>
        <v>1.0549999999999999</v>
      </c>
      <c r="BX81" s="218">
        <f t="shared" si="56"/>
        <v>0</v>
      </c>
      <c r="BY81" s="219">
        <f t="shared" si="57"/>
        <v>0</v>
      </c>
      <c r="BZ81" s="220">
        <f t="shared" si="58"/>
        <v>0</v>
      </c>
      <c r="CA81" s="221">
        <f t="shared" si="59"/>
        <v>0</v>
      </c>
      <c r="CB81" s="222">
        <f t="shared" si="60"/>
        <v>0</v>
      </c>
      <c r="CC81" s="206">
        <v>0</v>
      </c>
      <c r="CD81" s="126">
        <v>0</v>
      </c>
      <c r="CE81" s="126">
        <v>0</v>
      </c>
      <c r="CF81" s="126">
        <v>26</v>
      </c>
      <c r="CG81" s="110">
        <f t="shared" si="61"/>
        <v>4.16</v>
      </c>
      <c r="CH81" s="87">
        <f t="shared" si="62"/>
        <v>1.901</v>
      </c>
      <c r="CI81">
        <f t="shared" si="63"/>
        <v>0.54080000000000006</v>
      </c>
      <c r="CJ81" s="108">
        <f t="shared" si="64"/>
        <v>17.092600000000001</v>
      </c>
      <c r="CK81" s="223"/>
      <c r="CL81" s="200">
        <f t="shared" si="65"/>
        <v>2.5638900000000002</v>
      </c>
      <c r="CM81" s="298"/>
      <c r="CN81" s="200"/>
      <c r="CO81" s="201"/>
      <c r="CP81" s="202"/>
      <c r="CQ81" s="203"/>
      <c r="CR81" s="203"/>
      <c r="CS81" s="224"/>
      <c r="CT81" s="95"/>
      <c r="CU81" s="96"/>
      <c r="CV81" s="225"/>
    </row>
    <row r="82" spans="3:110" x14ac:dyDescent="0.25">
      <c r="C82" s="1" t="s">
        <v>172</v>
      </c>
      <c r="D82" t="s">
        <v>173</v>
      </c>
      <c r="F82" s="109"/>
      <c r="G82" s="43"/>
      <c r="H82" s="43"/>
      <c r="I82" s="43"/>
      <c r="J82" s="43"/>
      <c r="K82" s="43"/>
      <c r="L82" s="43"/>
      <c r="M82" s="44"/>
      <c r="N82" s="44">
        <v>1</v>
      </c>
      <c r="O82" s="45"/>
      <c r="P82" s="46"/>
      <c r="Q82" s="47"/>
      <c r="R82" s="48"/>
      <c r="S82" s="49"/>
      <c r="T82" s="50">
        <v>1</v>
      </c>
      <c r="U82" s="51">
        <v>1</v>
      </c>
      <c r="V82" s="51"/>
      <c r="W82" s="51"/>
      <c r="X82" s="52">
        <v>1</v>
      </c>
      <c r="Y82" s="52">
        <v>1</v>
      </c>
      <c r="Z82" s="52"/>
      <c r="AA82" s="53"/>
      <c r="AB82" s="54"/>
      <c r="AC82" s="54"/>
      <c r="AD82" s="55"/>
      <c r="AE82" s="55"/>
      <c r="AF82" s="55"/>
      <c r="AG82" s="55"/>
      <c r="AH82" s="56"/>
      <c r="AI82" s="56"/>
      <c r="AJ82" s="57"/>
      <c r="AK82" s="57"/>
      <c r="AL82" s="57"/>
      <c r="AM82" s="57"/>
      <c r="AN82" s="58"/>
      <c r="AO82" s="58"/>
      <c r="AP82" s="58"/>
      <c r="AQ82" s="59"/>
      <c r="AR82" s="59"/>
      <c r="AS82" s="59"/>
      <c r="AT82" s="59"/>
      <c r="AU82" s="59"/>
      <c r="AV82" s="59"/>
      <c r="AZ82">
        <f t="shared" ref="AZ82:AZ88" si="67">SUM(F82:L82)</f>
        <v>0</v>
      </c>
      <c r="BA82">
        <f t="shared" ref="BA82:BA145" si="68">SUM(M82:O82)</f>
        <v>1</v>
      </c>
      <c r="BB82">
        <f t="shared" ref="BB82:BB145" si="69">SUM(P82:Q82)</f>
        <v>0</v>
      </c>
      <c r="BC82">
        <f t="shared" ref="BC82:BC145" si="70">SUM(R82:S82)</f>
        <v>0</v>
      </c>
      <c r="BD82">
        <f t="shared" si="37"/>
        <v>1</v>
      </c>
      <c r="BE82">
        <f t="shared" ref="BE82:BE145" si="71">SUM(U82:W82)</f>
        <v>1</v>
      </c>
      <c r="BF82">
        <f t="shared" ref="BF82:BF145" si="72">SUM(X82:Z82)</f>
        <v>2</v>
      </c>
      <c r="BG82">
        <f t="shared" ref="BG82:BG145" si="73">SUM(AA82:AC82)</f>
        <v>0</v>
      </c>
      <c r="BH82">
        <f t="shared" ref="BH82:BH145" si="74">SUM(AD82:AG82)</f>
        <v>0</v>
      </c>
      <c r="BI82">
        <f t="shared" ref="BI82:BI145" si="75">SUM(AJ82:AM82)</f>
        <v>0</v>
      </c>
      <c r="BJ82">
        <f t="shared" ref="BJ82:BJ145" si="76">SUM(AJ82:AM82)</f>
        <v>0</v>
      </c>
      <c r="BK82">
        <f t="shared" ref="BK82:BK145" si="77">SUM(AN82:AP82)</f>
        <v>0</v>
      </c>
      <c r="BL82">
        <f t="shared" ref="BL82:BL145" si="78">SUM(AQ82:AV82)</f>
        <v>0</v>
      </c>
      <c r="BM82">
        <f t="shared" si="46"/>
        <v>0</v>
      </c>
      <c r="BO82" s="185">
        <f>AZ82*0.02</f>
        <v>0</v>
      </c>
      <c r="BP82" s="186">
        <f>BA82*0.221</f>
        <v>0.221</v>
      </c>
      <c r="BQ82" s="187">
        <f>BB82*0.078</f>
        <v>0</v>
      </c>
      <c r="BR82" s="188">
        <f t="shared" si="50"/>
        <v>0</v>
      </c>
      <c r="BS82" s="189">
        <f>BD82*0.437</f>
        <v>0.437</v>
      </c>
      <c r="BT82" s="190">
        <f>BE82*0.085</f>
        <v>8.5000000000000006E-2</v>
      </c>
      <c r="BU82" s="191">
        <f>BF82*0.187</f>
        <v>0.374</v>
      </c>
      <c r="BV82" s="192">
        <f>BG82*0.03</f>
        <v>0</v>
      </c>
      <c r="BW82" s="193">
        <f>BH82*0.686</f>
        <v>0</v>
      </c>
      <c r="BX82" s="194">
        <f>BI82*0.008</f>
        <v>0</v>
      </c>
      <c r="BY82" s="195">
        <f>BJ82*0.722</f>
        <v>0</v>
      </c>
      <c r="BZ82" s="196">
        <f>BK82*0.177</f>
        <v>0</v>
      </c>
      <c r="CA82" s="197">
        <f>BL82*0.07</f>
        <v>0</v>
      </c>
      <c r="CB82" s="110">
        <f>BM82*0.03</f>
        <v>0</v>
      </c>
      <c r="CC82" s="198">
        <v>0</v>
      </c>
      <c r="CD82" s="110">
        <v>0</v>
      </c>
      <c r="CE82" s="110">
        <v>0</v>
      </c>
      <c r="CF82" s="110">
        <v>4</v>
      </c>
      <c r="CG82" s="110">
        <f t="shared" si="61"/>
        <v>0.64</v>
      </c>
      <c r="CH82">
        <f t="shared" si="62"/>
        <v>1.117</v>
      </c>
      <c r="CI82">
        <f t="shared" si="63"/>
        <v>8.320000000000001E-2</v>
      </c>
      <c r="CJ82" s="63">
        <f t="shared" si="64"/>
        <v>8.4013999999999989</v>
      </c>
      <c r="CK82" s="200"/>
      <c r="CL82" s="200">
        <f t="shared" si="65"/>
        <v>1.2602099999999998</v>
      </c>
      <c r="CM82" s="312"/>
      <c r="CN82" s="200"/>
      <c r="CO82" s="201"/>
      <c r="CP82" s="202"/>
      <c r="CQ82" s="203"/>
      <c r="CR82" s="203" t="s">
        <v>545</v>
      </c>
      <c r="CS82" s="253">
        <v>0.02</v>
      </c>
      <c r="CT82" s="254">
        <v>0.221</v>
      </c>
      <c r="CU82" s="255">
        <v>7.8E-2</v>
      </c>
      <c r="CV82" s="256">
        <v>0.02</v>
      </c>
      <c r="CW82" s="257">
        <v>0.437</v>
      </c>
      <c r="CX82" s="258">
        <v>8.5000000000000006E-2</v>
      </c>
      <c r="CY82" s="259">
        <v>0.187</v>
      </c>
      <c r="CZ82" s="260">
        <v>0.03</v>
      </c>
      <c r="DA82" s="257">
        <v>0.68600000000000005</v>
      </c>
      <c r="DB82" s="261">
        <v>8.0000000000000002E-3</v>
      </c>
      <c r="DC82" s="262">
        <v>0.72199999999999998</v>
      </c>
      <c r="DD82" s="263">
        <v>0.17699999999999999</v>
      </c>
      <c r="DE82" s="264">
        <v>7.0000000000000007E-2</v>
      </c>
      <c r="DF82" s="265">
        <v>0.03</v>
      </c>
    </row>
    <row r="83" spans="3:110" x14ac:dyDescent="0.25">
      <c r="C83" s="1" t="s">
        <v>175</v>
      </c>
      <c r="D83" t="s">
        <v>173</v>
      </c>
      <c r="F83" s="109"/>
      <c r="G83" s="112"/>
      <c r="H83" s="112"/>
      <c r="I83" s="112"/>
      <c r="J83" s="112"/>
      <c r="K83" s="112"/>
      <c r="L83" s="112"/>
      <c r="M83" s="45"/>
      <c r="N83" s="45"/>
      <c r="O83" s="45"/>
      <c r="P83" s="47"/>
      <c r="Q83" s="47"/>
      <c r="R83" s="48"/>
      <c r="S83" s="48"/>
      <c r="T83" s="113"/>
      <c r="U83" s="114">
        <v>1</v>
      </c>
      <c r="V83" s="114">
        <v>1</v>
      </c>
      <c r="W83" s="114"/>
      <c r="X83" s="115"/>
      <c r="Y83" s="115"/>
      <c r="Z83" s="115"/>
      <c r="AA83" s="53"/>
      <c r="AB83" s="53"/>
      <c r="AC83" s="53"/>
      <c r="AD83" s="116"/>
      <c r="AE83" s="116"/>
      <c r="AF83" s="116"/>
      <c r="AG83" s="116"/>
      <c r="AH83" s="117"/>
      <c r="AI83" s="117"/>
      <c r="AJ83" s="118"/>
      <c r="AK83" s="118"/>
      <c r="AL83" s="118"/>
      <c r="AM83" s="118"/>
      <c r="AN83" s="119"/>
      <c r="AO83" s="119"/>
      <c r="AP83" s="119"/>
      <c r="AQ83" s="120"/>
      <c r="AR83" s="120"/>
      <c r="AS83" s="120"/>
      <c r="AT83" s="120"/>
      <c r="AU83" s="120"/>
      <c r="AV83" s="120"/>
      <c r="AW83" s="60"/>
      <c r="AZ83">
        <f t="shared" si="67"/>
        <v>0</v>
      </c>
      <c r="BA83">
        <f t="shared" si="68"/>
        <v>0</v>
      </c>
      <c r="BB83">
        <f t="shared" si="69"/>
        <v>0</v>
      </c>
      <c r="BC83">
        <f t="shared" si="70"/>
        <v>0</v>
      </c>
      <c r="BD83">
        <f t="shared" si="37"/>
        <v>0</v>
      </c>
      <c r="BE83">
        <f t="shared" si="71"/>
        <v>2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46"/>
        <v>0</v>
      </c>
      <c r="BO83" s="185">
        <f t="shared" ref="BO83:BO146" si="79">AZ83*0.02</f>
        <v>0</v>
      </c>
      <c r="BP83" s="186">
        <f t="shared" ref="BP83:BP146" si="80">BA83*0.221</f>
        <v>0</v>
      </c>
      <c r="BQ83" s="187">
        <f t="shared" ref="BQ83:BQ146" si="81">BB83*0.078</f>
        <v>0</v>
      </c>
      <c r="BR83" s="188">
        <f t="shared" si="50"/>
        <v>0</v>
      </c>
      <c r="BS83" s="189">
        <f t="shared" ref="BS83:BS146" si="82">BD83*0.437</f>
        <v>0</v>
      </c>
      <c r="BT83" s="190">
        <f t="shared" ref="BT83:BT146" si="83">BE83*0.085</f>
        <v>0.17</v>
      </c>
      <c r="BU83" s="191">
        <f t="shared" ref="BU83:BU146" si="84">BF83*0.187</f>
        <v>0</v>
      </c>
      <c r="BV83" s="192">
        <f t="shared" ref="BV83:BV146" si="85">BG83*0.03</f>
        <v>0</v>
      </c>
      <c r="BW83" s="193">
        <f t="shared" ref="BW83:BW146" si="86">BH83*0.686</f>
        <v>0</v>
      </c>
      <c r="BX83" s="194">
        <f t="shared" ref="BX83:BX146" si="87">BI83*0.008</f>
        <v>0</v>
      </c>
      <c r="BY83" s="195">
        <f t="shared" ref="BY83:BY146" si="88">BJ83*0.722</f>
        <v>0</v>
      </c>
      <c r="BZ83" s="196">
        <f t="shared" ref="BZ83:BZ146" si="89">BK83*0.177</f>
        <v>0</v>
      </c>
      <c r="CA83" s="197">
        <f t="shared" ref="CA83:CA146" si="90">BL83*0.07</f>
        <v>0</v>
      </c>
      <c r="CB83" s="110">
        <f t="shared" ref="CB83:CB146" si="91">BM83*0.03</f>
        <v>0</v>
      </c>
      <c r="CC83" s="198">
        <v>0</v>
      </c>
      <c r="CD83" s="110">
        <v>0</v>
      </c>
      <c r="CE83" s="110">
        <v>0</v>
      </c>
      <c r="CF83" s="110">
        <v>2</v>
      </c>
      <c r="CG83" s="110">
        <f t="shared" si="61"/>
        <v>0.32</v>
      </c>
      <c r="CH83">
        <f t="shared" si="62"/>
        <v>0.17</v>
      </c>
      <c r="CI83">
        <f t="shared" si="63"/>
        <v>4.1600000000000005E-2</v>
      </c>
      <c r="CJ83" s="63">
        <f t="shared" si="64"/>
        <v>1.4812000000000001</v>
      </c>
      <c r="CK83" s="200"/>
      <c r="CL83" s="200">
        <f t="shared" si="65"/>
        <v>0.22218000000000002</v>
      </c>
      <c r="CM83" s="200"/>
      <c r="CN83" s="200"/>
      <c r="CO83" s="201"/>
      <c r="CP83" s="202"/>
      <c r="CQ83" s="203"/>
      <c r="CR83" s="203"/>
      <c r="CS83" s="253"/>
      <c r="CT83" s="254"/>
      <c r="CU83" s="255"/>
      <c r="CV83" s="256"/>
      <c r="CW83" s="257"/>
      <c r="CX83" s="258"/>
      <c r="CY83" s="259"/>
      <c r="CZ83" s="266"/>
      <c r="DA83" s="257"/>
      <c r="DB83" s="261"/>
      <c r="DC83" s="262"/>
      <c r="DD83" s="263"/>
      <c r="DE83" s="264"/>
      <c r="DF83" s="265"/>
    </row>
    <row r="84" spans="3:110" x14ac:dyDescent="0.25">
      <c r="C84" s="1" t="s">
        <v>176</v>
      </c>
      <c r="D84" t="s">
        <v>173</v>
      </c>
      <c r="F84" s="109"/>
      <c r="G84" s="112"/>
      <c r="H84" s="112"/>
      <c r="I84" s="112"/>
      <c r="J84" s="112"/>
      <c r="K84" s="112"/>
      <c r="L84" s="112"/>
      <c r="M84" s="45"/>
      <c r="N84" s="45"/>
      <c r="O84" s="45"/>
      <c r="P84" s="47"/>
      <c r="Q84" s="47"/>
      <c r="R84" s="48"/>
      <c r="S84" s="48"/>
      <c r="T84" s="113">
        <v>1</v>
      </c>
      <c r="U84" s="114">
        <v>1</v>
      </c>
      <c r="V84" s="114"/>
      <c r="W84" s="114"/>
      <c r="X84" s="115"/>
      <c r="Y84" s="115"/>
      <c r="Z84" s="115"/>
      <c r="AA84" s="53"/>
      <c r="AB84" s="53"/>
      <c r="AC84" s="53"/>
      <c r="AD84" s="116"/>
      <c r="AE84" s="116"/>
      <c r="AF84" s="116"/>
      <c r="AG84" s="116"/>
      <c r="AH84" s="117"/>
      <c r="AI84" s="117"/>
      <c r="AJ84" s="118"/>
      <c r="AK84" s="118"/>
      <c r="AL84" s="118"/>
      <c r="AM84" s="118"/>
      <c r="AN84" s="119"/>
      <c r="AO84" s="119"/>
      <c r="AP84" s="119"/>
      <c r="AQ84" s="120"/>
      <c r="AR84" s="120"/>
      <c r="AS84" s="120"/>
      <c r="AT84" s="120"/>
      <c r="AU84" s="120"/>
      <c r="AV84" s="120"/>
      <c r="AW84" s="60"/>
      <c r="AZ84">
        <f t="shared" si="67"/>
        <v>0</v>
      </c>
      <c r="BA84">
        <f t="shared" si="68"/>
        <v>0</v>
      </c>
      <c r="BB84">
        <f t="shared" si="69"/>
        <v>0</v>
      </c>
      <c r="BC84">
        <f t="shared" si="70"/>
        <v>0</v>
      </c>
      <c r="BD84">
        <f t="shared" si="37"/>
        <v>1</v>
      </c>
      <c r="BE84">
        <f t="shared" si="71"/>
        <v>1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46"/>
        <v>0</v>
      </c>
      <c r="BO84" s="185">
        <f t="shared" si="79"/>
        <v>0</v>
      </c>
      <c r="BP84" s="186">
        <f t="shared" si="80"/>
        <v>0</v>
      </c>
      <c r="BQ84" s="187">
        <f t="shared" si="81"/>
        <v>0</v>
      </c>
      <c r="BR84" s="188">
        <f t="shared" si="50"/>
        <v>0</v>
      </c>
      <c r="BS84" s="189">
        <f t="shared" si="82"/>
        <v>0.437</v>
      </c>
      <c r="BT84" s="190">
        <f t="shared" si="83"/>
        <v>8.5000000000000006E-2</v>
      </c>
      <c r="BU84" s="191">
        <f t="shared" si="84"/>
        <v>0</v>
      </c>
      <c r="BV84" s="192">
        <f t="shared" si="85"/>
        <v>0</v>
      </c>
      <c r="BW84" s="193">
        <f t="shared" si="86"/>
        <v>0</v>
      </c>
      <c r="BX84" s="194">
        <f t="shared" si="87"/>
        <v>0</v>
      </c>
      <c r="BY84" s="195">
        <f t="shared" si="88"/>
        <v>0</v>
      </c>
      <c r="BZ84" s="196">
        <f t="shared" si="89"/>
        <v>0</v>
      </c>
      <c r="CA84" s="197">
        <f t="shared" si="90"/>
        <v>0</v>
      </c>
      <c r="CB84" s="110">
        <f t="shared" si="91"/>
        <v>0</v>
      </c>
      <c r="CC84" s="198">
        <v>0</v>
      </c>
      <c r="CD84" s="110">
        <v>0</v>
      </c>
      <c r="CE84" s="110">
        <v>0</v>
      </c>
      <c r="CF84" s="110">
        <v>4</v>
      </c>
      <c r="CG84" s="110">
        <f t="shared" si="61"/>
        <v>0.64</v>
      </c>
      <c r="CH84">
        <f t="shared" si="62"/>
        <v>0.52200000000000002</v>
      </c>
      <c r="CI84">
        <f t="shared" si="63"/>
        <v>8.320000000000001E-2</v>
      </c>
      <c r="CJ84" s="63">
        <f t="shared" si="64"/>
        <v>4.2364000000000006</v>
      </c>
      <c r="CK84" s="200"/>
      <c r="CL84" s="200">
        <f t="shared" si="65"/>
        <v>0.63546000000000002</v>
      </c>
      <c r="CM84" s="200"/>
      <c r="CN84" s="200"/>
      <c r="CO84" s="201"/>
      <c r="CP84" s="202"/>
      <c r="CQ84" s="203"/>
      <c r="CR84" s="203"/>
      <c r="CS84" s="253"/>
      <c r="CT84" s="254"/>
      <c r="CU84" s="255"/>
      <c r="CV84" s="256"/>
      <c r="CW84" s="257"/>
      <c r="CX84" s="258"/>
      <c r="CY84" s="259"/>
      <c r="CZ84" s="266"/>
      <c r="DA84" s="257"/>
      <c r="DB84" s="261"/>
      <c r="DC84" s="262"/>
      <c r="DD84" s="263"/>
      <c r="DE84" s="264"/>
      <c r="DF84" s="265"/>
    </row>
    <row r="85" spans="3:110" x14ac:dyDescent="0.25">
      <c r="C85" s="1" t="s">
        <v>177</v>
      </c>
      <c r="D85" t="s">
        <v>173</v>
      </c>
      <c r="F85" s="109"/>
      <c r="G85" s="112"/>
      <c r="H85" s="112"/>
      <c r="I85" s="112"/>
      <c r="J85" s="112"/>
      <c r="K85" s="112"/>
      <c r="L85" s="112"/>
      <c r="M85" s="45"/>
      <c r="N85" s="45"/>
      <c r="O85" s="45"/>
      <c r="P85" s="47"/>
      <c r="Q85" s="47"/>
      <c r="R85" s="48"/>
      <c r="S85" s="48"/>
      <c r="T85" s="113"/>
      <c r="U85" s="114">
        <v>1</v>
      </c>
      <c r="V85" s="114"/>
      <c r="W85" s="114"/>
      <c r="X85" s="115"/>
      <c r="Y85" s="115"/>
      <c r="Z85" s="115"/>
      <c r="AA85" s="53"/>
      <c r="AB85" s="53"/>
      <c r="AC85" s="53"/>
      <c r="AD85" s="116"/>
      <c r="AE85" s="116"/>
      <c r="AF85" s="116"/>
      <c r="AG85" s="116"/>
      <c r="AH85" s="117"/>
      <c r="AI85" s="117"/>
      <c r="AJ85" s="118"/>
      <c r="AK85" s="118"/>
      <c r="AL85" s="118"/>
      <c r="AM85" s="118"/>
      <c r="AN85" s="119"/>
      <c r="AO85" s="119"/>
      <c r="AP85" s="119"/>
      <c r="AQ85" s="120"/>
      <c r="AR85" s="120"/>
      <c r="AS85" s="120"/>
      <c r="AT85" s="120"/>
      <c r="AU85" s="120">
        <v>2</v>
      </c>
      <c r="AV85" s="120"/>
      <c r="AW85" s="60"/>
      <c r="AZ85">
        <f t="shared" si="67"/>
        <v>0</v>
      </c>
      <c r="BA85">
        <f t="shared" si="68"/>
        <v>0</v>
      </c>
      <c r="BB85">
        <f t="shared" si="69"/>
        <v>0</v>
      </c>
      <c r="BC85">
        <f t="shared" si="70"/>
        <v>0</v>
      </c>
      <c r="BD85">
        <f t="shared" si="37"/>
        <v>0</v>
      </c>
      <c r="BE85">
        <f t="shared" si="71"/>
        <v>1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2</v>
      </c>
      <c r="BM85">
        <f t="shared" si="46"/>
        <v>0</v>
      </c>
      <c r="BO85" s="185">
        <f t="shared" si="79"/>
        <v>0</v>
      </c>
      <c r="BP85" s="186">
        <f t="shared" si="80"/>
        <v>0</v>
      </c>
      <c r="BQ85" s="187">
        <f t="shared" si="81"/>
        <v>0</v>
      </c>
      <c r="BR85" s="188">
        <f t="shared" si="50"/>
        <v>0</v>
      </c>
      <c r="BS85" s="189">
        <f t="shared" si="82"/>
        <v>0</v>
      </c>
      <c r="BT85" s="190">
        <f t="shared" si="83"/>
        <v>8.5000000000000006E-2</v>
      </c>
      <c r="BU85" s="191">
        <f t="shared" si="84"/>
        <v>0</v>
      </c>
      <c r="BV85" s="192">
        <f t="shared" si="85"/>
        <v>0</v>
      </c>
      <c r="BW85" s="193">
        <f t="shared" si="86"/>
        <v>0</v>
      </c>
      <c r="BX85" s="194">
        <f t="shared" si="87"/>
        <v>0</v>
      </c>
      <c r="BY85" s="195">
        <f t="shared" si="88"/>
        <v>0</v>
      </c>
      <c r="BZ85" s="196">
        <f t="shared" si="89"/>
        <v>0</v>
      </c>
      <c r="CA85" s="197">
        <f t="shared" si="90"/>
        <v>0.14000000000000001</v>
      </c>
      <c r="CB85" s="110">
        <f t="shared" si="91"/>
        <v>0</v>
      </c>
      <c r="CC85" s="198">
        <v>0</v>
      </c>
      <c r="CD85" s="110">
        <v>0</v>
      </c>
      <c r="CE85" s="110">
        <v>0</v>
      </c>
      <c r="CF85" s="110">
        <v>3</v>
      </c>
      <c r="CG85" s="110">
        <f t="shared" si="61"/>
        <v>0.48</v>
      </c>
      <c r="CH85">
        <f t="shared" si="62"/>
        <v>0.22500000000000003</v>
      </c>
      <c r="CI85">
        <f t="shared" si="63"/>
        <v>6.2399999999999997E-2</v>
      </c>
      <c r="CJ85" s="63">
        <f t="shared" si="64"/>
        <v>2.0118000000000005</v>
      </c>
      <c r="CK85" s="200"/>
      <c r="CL85" s="200">
        <f t="shared" si="65"/>
        <v>0.30177000000000004</v>
      </c>
      <c r="CM85" s="200"/>
      <c r="CN85" s="200"/>
      <c r="CO85" s="201"/>
      <c r="CP85" s="202"/>
      <c r="CQ85" s="203"/>
      <c r="CR85" s="203"/>
      <c r="CS85" s="253"/>
      <c r="CT85" s="254"/>
      <c r="CU85" s="255"/>
      <c r="CV85" s="256"/>
      <c r="CW85" s="257"/>
      <c r="CX85" s="258"/>
      <c r="CY85" s="259"/>
      <c r="CZ85" s="266"/>
      <c r="DA85" s="257"/>
      <c r="DB85" s="261"/>
      <c r="DC85" s="262"/>
      <c r="DD85" s="263"/>
      <c r="DE85" s="264"/>
      <c r="DF85" s="265"/>
    </row>
    <row r="86" spans="3:110" x14ac:dyDescent="0.25">
      <c r="C86" s="1" t="s">
        <v>178</v>
      </c>
      <c r="D86" t="s">
        <v>173</v>
      </c>
      <c r="F86" s="109"/>
      <c r="G86" s="43"/>
      <c r="H86" s="43"/>
      <c r="I86" s="43"/>
      <c r="J86" s="43"/>
      <c r="K86" s="43"/>
      <c r="L86" s="43"/>
      <c r="M86" s="44"/>
      <c r="N86" s="44"/>
      <c r="O86" s="45"/>
      <c r="P86" s="46"/>
      <c r="Q86" s="47"/>
      <c r="R86" s="48"/>
      <c r="S86" s="49"/>
      <c r="T86" s="50"/>
      <c r="U86" s="51">
        <v>2</v>
      </c>
      <c r="V86" s="51"/>
      <c r="W86" s="51"/>
      <c r="X86" s="52"/>
      <c r="Y86" s="52"/>
      <c r="Z86" s="52"/>
      <c r="AA86" s="53"/>
      <c r="AB86" s="54"/>
      <c r="AC86" s="54"/>
      <c r="AD86" s="55"/>
      <c r="AE86" s="55"/>
      <c r="AF86" s="55"/>
      <c r="AG86" s="55"/>
      <c r="AH86" s="56"/>
      <c r="AI86" s="56"/>
      <c r="AJ86" s="57"/>
      <c r="AK86" s="57"/>
      <c r="AL86" s="57"/>
      <c r="AM86" s="57"/>
      <c r="AN86" s="58"/>
      <c r="AO86" s="58"/>
      <c r="AP86" s="58"/>
      <c r="AQ86" s="59"/>
      <c r="AR86" s="59"/>
      <c r="AS86" s="59"/>
      <c r="AT86" s="59"/>
      <c r="AU86" s="59"/>
      <c r="AV86" s="59"/>
      <c r="AZ86">
        <f t="shared" si="67"/>
        <v>0</v>
      </c>
      <c r="BA86">
        <f t="shared" si="68"/>
        <v>0</v>
      </c>
      <c r="BB86">
        <f t="shared" si="69"/>
        <v>0</v>
      </c>
      <c r="BC86">
        <f t="shared" si="70"/>
        <v>0</v>
      </c>
      <c r="BD86">
        <f t="shared" si="37"/>
        <v>0</v>
      </c>
      <c r="BE86">
        <f t="shared" si="71"/>
        <v>2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46"/>
        <v>0</v>
      </c>
      <c r="BO86" s="185">
        <f t="shared" si="79"/>
        <v>0</v>
      </c>
      <c r="BP86" s="186">
        <f t="shared" si="80"/>
        <v>0</v>
      </c>
      <c r="BQ86" s="187">
        <f t="shared" si="81"/>
        <v>0</v>
      </c>
      <c r="BR86" s="188">
        <f t="shared" si="50"/>
        <v>0</v>
      </c>
      <c r="BS86" s="189">
        <f t="shared" si="82"/>
        <v>0</v>
      </c>
      <c r="BT86" s="190">
        <f t="shared" si="83"/>
        <v>0.17</v>
      </c>
      <c r="BU86" s="191">
        <f t="shared" si="84"/>
        <v>0</v>
      </c>
      <c r="BV86" s="192">
        <f t="shared" si="85"/>
        <v>0</v>
      </c>
      <c r="BW86" s="193">
        <f t="shared" si="86"/>
        <v>0</v>
      </c>
      <c r="BX86" s="194">
        <f t="shared" si="87"/>
        <v>0</v>
      </c>
      <c r="BY86" s="195">
        <f t="shared" si="88"/>
        <v>0</v>
      </c>
      <c r="BZ86" s="196">
        <f t="shared" si="89"/>
        <v>0</v>
      </c>
      <c r="CA86" s="197">
        <f t="shared" si="90"/>
        <v>0</v>
      </c>
      <c r="CB86" s="110">
        <f t="shared" si="91"/>
        <v>0</v>
      </c>
      <c r="CC86" s="198">
        <v>0</v>
      </c>
      <c r="CD86" s="110">
        <v>0</v>
      </c>
      <c r="CE86" s="110">
        <v>0</v>
      </c>
      <c r="CF86" s="110">
        <v>3</v>
      </c>
      <c r="CG86" s="110">
        <f t="shared" si="61"/>
        <v>0.48</v>
      </c>
      <c r="CH86">
        <f t="shared" si="62"/>
        <v>0.17</v>
      </c>
      <c r="CI86">
        <f t="shared" si="63"/>
        <v>6.2399999999999997E-2</v>
      </c>
      <c r="CJ86" s="63">
        <f t="shared" si="64"/>
        <v>1.6268</v>
      </c>
      <c r="CK86" s="200"/>
      <c r="CL86" s="200">
        <f t="shared" si="65"/>
        <v>0.24401999999999999</v>
      </c>
      <c r="CM86" s="200"/>
      <c r="CN86" s="200"/>
      <c r="CO86" s="201"/>
      <c r="CP86" s="202"/>
      <c r="CQ86" s="203"/>
      <c r="CR86" s="203"/>
      <c r="CS86" s="253"/>
      <c r="CT86" s="254"/>
      <c r="CU86" s="255"/>
      <c r="CV86" s="256"/>
      <c r="CW86" s="257"/>
      <c r="CX86" s="258"/>
      <c r="CY86" s="259"/>
      <c r="CZ86" s="266"/>
      <c r="DA86" s="257"/>
      <c r="DB86" s="261"/>
      <c r="DC86" s="262"/>
      <c r="DD86" s="263"/>
      <c r="DE86" s="264"/>
      <c r="DF86" s="265"/>
    </row>
    <row r="87" spans="3:110" x14ac:dyDescent="0.25">
      <c r="C87" s="1" t="s">
        <v>179</v>
      </c>
      <c r="D87" t="s">
        <v>173</v>
      </c>
      <c r="F87" s="109"/>
      <c r="G87" s="43"/>
      <c r="H87" s="43"/>
      <c r="I87" s="43"/>
      <c r="J87" s="43"/>
      <c r="K87" s="43"/>
      <c r="L87" s="43"/>
      <c r="M87" s="44"/>
      <c r="N87" s="44"/>
      <c r="O87" s="45"/>
      <c r="P87" s="46"/>
      <c r="Q87" s="47"/>
      <c r="R87" s="48"/>
      <c r="S87" s="49"/>
      <c r="T87" s="50"/>
      <c r="U87" s="51">
        <v>1</v>
      </c>
      <c r="V87" s="51"/>
      <c r="W87" s="51"/>
      <c r="X87" s="52"/>
      <c r="Y87" s="52"/>
      <c r="Z87" s="52"/>
      <c r="AA87" s="53"/>
      <c r="AB87" s="54"/>
      <c r="AC87" s="54"/>
      <c r="AD87" s="55"/>
      <c r="AE87" s="55"/>
      <c r="AF87" s="55"/>
      <c r="AG87" s="55"/>
      <c r="AH87" s="56"/>
      <c r="AI87" s="56"/>
      <c r="AJ87" s="57"/>
      <c r="AK87" s="57"/>
      <c r="AL87" s="57"/>
      <c r="AM87" s="57"/>
      <c r="AN87" s="58"/>
      <c r="AO87" s="58">
        <v>1</v>
      </c>
      <c r="AP87" s="58"/>
      <c r="AQ87" s="59"/>
      <c r="AR87" s="59"/>
      <c r="AS87" s="59"/>
      <c r="AT87" s="59"/>
      <c r="AU87" s="59">
        <v>2</v>
      </c>
      <c r="AV87" s="59"/>
      <c r="AZ87">
        <f t="shared" si="67"/>
        <v>0</v>
      </c>
      <c r="BA87">
        <f t="shared" si="68"/>
        <v>0</v>
      </c>
      <c r="BB87">
        <f t="shared" si="69"/>
        <v>0</v>
      </c>
      <c r="BC87">
        <f t="shared" si="70"/>
        <v>0</v>
      </c>
      <c r="BD87">
        <f t="shared" si="37"/>
        <v>0</v>
      </c>
      <c r="BE87">
        <f t="shared" si="71"/>
        <v>1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1</v>
      </c>
      <c r="BL87">
        <f t="shared" si="78"/>
        <v>2</v>
      </c>
      <c r="BM87">
        <f t="shared" si="46"/>
        <v>0</v>
      </c>
      <c r="BO87" s="185">
        <f t="shared" si="79"/>
        <v>0</v>
      </c>
      <c r="BP87" s="186">
        <f t="shared" si="80"/>
        <v>0</v>
      </c>
      <c r="BQ87" s="187">
        <f t="shared" si="81"/>
        <v>0</v>
      </c>
      <c r="BR87" s="188">
        <f t="shared" si="50"/>
        <v>0</v>
      </c>
      <c r="BS87" s="189">
        <f t="shared" si="82"/>
        <v>0</v>
      </c>
      <c r="BT87" s="190">
        <f t="shared" si="83"/>
        <v>8.5000000000000006E-2</v>
      </c>
      <c r="BU87" s="191">
        <f t="shared" si="84"/>
        <v>0</v>
      </c>
      <c r="BV87" s="192">
        <f t="shared" si="85"/>
        <v>0</v>
      </c>
      <c r="BW87" s="193">
        <f t="shared" si="86"/>
        <v>0</v>
      </c>
      <c r="BX87" s="194">
        <f t="shared" si="87"/>
        <v>0</v>
      </c>
      <c r="BY87" s="195">
        <f t="shared" si="88"/>
        <v>0</v>
      </c>
      <c r="BZ87" s="196">
        <f t="shared" si="89"/>
        <v>0.17699999999999999</v>
      </c>
      <c r="CA87" s="197">
        <f t="shared" si="90"/>
        <v>0.14000000000000001</v>
      </c>
      <c r="CB87" s="110">
        <f t="shared" si="91"/>
        <v>0</v>
      </c>
      <c r="CC87" s="198">
        <v>0</v>
      </c>
      <c r="CD87" s="110">
        <v>0</v>
      </c>
      <c r="CE87" s="110">
        <v>0</v>
      </c>
      <c r="CF87" s="110">
        <v>2</v>
      </c>
      <c r="CG87" s="110">
        <f t="shared" si="61"/>
        <v>0.32</v>
      </c>
      <c r="CH87">
        <f t="shared" si="62"/>
        <v>0.40200000000000002</v>
      </c>
      <c r="CI87">
        <f t="shared" si="63"/>
        <v>4.1600000000000005E-2</v>
      </c>
      <c r="CJ87" s="63">
        <f t="shared" si="64"/>
        <v>3.1052000000000004</v>
      </c>
      <c r="CK87" s="200"/>
      <c r="CL87" s="200">
        <f t="shared" si="65"/>
        <v>0.46578000000000003</v>
      </c>
      <c r="CM87" s="200"/>
      <c r="CN87" s="200"/>
      <c r="CO87" s="201"/>
      <c r="CP87" s="202"/>
      <c r="CQ87" s="203"/>
      <c r="CR87" s="203"/>
      <c r="CS87" s="253"/>
      <c r="CT87" s="254"/>
      <c r="CU87" s="255"/>
      <c r="CV87" s="256"/>
      <c r="CW87" s="257"/>
      <c r="CX87" s="258"/>
      <c r="CY87" s="259"/>
      <c r="CZ87" s="266"/>
      <c r="DA87" s="257"/>
      <c r="DB87" s="261"/>
      <c r="DC87" s="262"/>
      <c r="DD87" s="263"/>
      <c r="DE87" s="264"/>
      <c r="DF87" s="265"/>
    </row>
    <row r="88" spans="3:110" x14ac:dyDescent="0.25">
      <c r="C88" s="1" t="s">
        <v>181</v>
      </c>
      <c r="D88" t="s">
        <v>182</v>
      </c>
      <c r="F88" s="109"/>
      <c r="G88" s="43"/>
      <c r="H88" s="43"/>
      <c r="I88" s="43"/>
      <c r="J88" s="43"/>
      <c r="K88" s="43"/>
      <c r="L88" s="43"/>
      <c r="M88" s="44"/>
      <c r="N88" s="44"/>
      <c r="O88" s="45"/>
      <c r="P88" s="46"/>
      <c r="Q88" s="47"/>
      <c r="R88" s="48"/>
      <c r="S88" s="49"/>
      <c r="T88" s="50"/>
      <c r="U88" s="51">
        <v>1</v>
      </c>
      <c r="V88" s="51"/>
      <c r="W88" s="51"/>
      <c r="X88" s="52"/>
      <c r="Y88" s="52">
        <v>1</v>
      </c>
      <c r="Z88" s="52"/>
      <c r="AA88" s="53"/>
      <c r="AB88" s="54"/>
      <c r="AC88" s="54"/>
      <c r="AD88" s="55"/>
      <c r="AE88" s="55"/>
      <c r="AF88" s="55"/>
      <c r="AG88" s="55"/>
      <c r="AH88" s="56"/>
      <c r="AI88" s="56"/>
      <c r="AJ88" s="57"/>
      <c r="AK88" s="57"/>
      <c r="AL88" s="57"/>
      <c r="AM88" s="57"/>
      <c r="AN88" s="58"/>
      <c r="AO88" s="58"/>
      <c r="AP88" s="58"/>
      <c r="AQ88" s="59"/>
      <c r="AR88" s="59"/>
      <c r="AS88" s="59"/>
      <c r="AT88" s="59"/>
      <c r="AU88" s="59"/>
      <c r="AV88" s="59"/>
      <c r="AZ88">
        <f t="shared" si="67"/>
        <v>0</v>
      </c>
      <c r="BA88">
        <f t="shared" si="68"/>
        <v>0</v>
      </c>
      <c r="BB88">
        <f t="shared" si="69"/>
        <v>0</v>
      </c>
      <c r="BC88">
        <f t="shared" si="70"/>
        <v>0</v>
      </c>
      <c r="BD88">
        <f t="shared" si="37"/>
        <v>0</v>
      </c>
      <c r="BE88">
        <f t="shared" si="71"/>
        <v>1</v>
      </c>
      <c r="BF88">
        <f t="shared" si="72"/>
        <v>1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46"/>
        <v>0</v>
      </c>
      <c r="BO88" s="185">
        <f t="shared" si="79"/>
        <v>0</v>
      </c>
      <c r="BP88" s="186">
        <f t="shared" si="80"/>
        <v>0</v>
      </c>
      <c r="BQ88" s="187">
        <f t="shared" si="81"/>
        <v>0</v>
      </c>
      <c r="BR88" s="188">
        <f t="shared" si="50"/>
        <v>0</v>
      </c>
      <c r="BS88" s="189">
        <f t="shared" si="82"/>
        <v>0</v>
      </c>
      <c r="BT88" s="190">
        <f t="shared" si="83"/>
        <v>8.5000000000000006E-2</v>
      </c>
      <c r="BU88" s="191">
        <f t="shared" si="84"/>
        <v>0.187</v>
      </c>
      <c r="BV88" s="192">
        <f t="shared" si="85"/>
        <v>0</v>
      </c>
      <c r="BW88" s="193">
        <f t="shared" si="86"/>
        <v>0</v>
      </c>
      <c r="BX88" s="194">
        <f t="shared" si="87"/>
        <v>0</v>
      </c>
      <c r="BY88" s="195">
        <f t="shared" si="88"/>
        <v>0</v>
      </c>
      <c r="BZ88" s="196">
        <f t="shared" si="89"/>
        <v>0</v>
      </c>
      <c r="CA88" s="197">
        <f t="shared" si="90"/>
        <v>0</v>
      </c>
      <c r="CB88" s="110">
        <f t="shared" si="91"/>
        <v>0</v>
      </c>
      <c r="CC88" s="198">
        <v>0</v>
      </c>
      <c r="CD88" s="110">
        <v>0</v>
      </c>
      <c r="CE88" s="110">
        <v>0</v>
      </c>
      <c r="CF88" s="110">
        <v>3</v>
      </c>
      <c r="CG88" s="110">
        <f t="shared" si="61"/>
        <v>0.48</v>
      </c>
      <c r="CH88">
        <f t="shared" si="62"/>
        <v>0.27200000000000002</v>
      </c>
      <c r="CI88">
        <f t="shared" si="63"/>
        <v>6.2399999999999997E-2</v>
      </c>
      <c r="CJ88" s="63">
        <f t="shared" si="64"/>
        <v>2.3408000000000002</v>
      </c>
      <c r="CK88" s="200"/>
      <c r="CL88" s="200">
        <f t="shared" si="65"/>
        <v>0.35112000000000004</v>
      </c>
      <c r="CM88" s="200"/>
      <c r="CN88" s="200"/>
      <c r="CO88" s="201"/>
      <c r="CP88" s="202"/>
      <c r="CQ88" s="203"/>
      <c r="CR88" s="203"/>
      <c r="CS88" s="253"/>
      <c r="CT88" s="254"/>
      <c r="CU88" s="255"/>
      <c r="CV88" s="256"/>
      <c r="CW88" s="257"/>
      <c r="CX88" s="258"/>
      <c r="CY88" s="259"/>
      <c r="CZ88" s="266"/>
      <c r="DA88" s="257"/>
      <c r="DB88" s="261"/>
      <c r="DC88" s="262"/>
      <c r="DD88" s="263"/>
      <c r="DE88" s="264"/>
      <c r="DF88" s="265"/>
    </row>
    <row r="89" spans="3:110" x14ac:dyDescent="0.25">
      <c r="C89" s="1" t="s">
        <v>183</v>
      </c>
      <c r="D89" t="s">
        <v>173</v>
      </c>
      <c r="F89" s="109"/>
      <c r="G89" s="43"/>
      <c r="H89" s="43"/>
      <c r="I89" s="43"/>
      <c r="J89" s="43"/>
      <c r="K89" s="43"/>
      <c r="L89" s="43"/>
      <c r="M89" s="44"/>
      <c r="N89" s="44"/>
      <c r="O89" s="45"/>
      <c r="P89" s="46"/>
      <c r="Q89" s="47"/>
      <c r="R89" s="48"/>
      <c r="S89" s="49"/>
      <c r="T89" s="50"/>
      <c r="U89" s="51">
        <v>1</v>
      </c>
      <c r="V89" s="51"/>
      <c r="W89" s="51"/>
      <c r="X89" s="52"/>
      <c r="Y89" s="52"/>
      <c r="Z89" s="52"/>
      <c r="AA89" s="53"/>
      <c r="AB89" s="54"/>
      <c r="AC89" s="54"/>
      <c r="AD89" s="55"/>
      <c r="AE89" s="55"/>
      <c r="AF89" s="55"/>
      <c r="AG89" s="55"/>
      <c r="AH89" s="56"/>
      <c r="AI89" s="56"/>
      <c r="AJ89" s="57"/>
      <c r="AK89" s="57"/>
      <c r="AL89" s="57"/>
      <c r="AM89" s="57"/>
      <c r="AN89" s="58"/>
      <c r="AO89" s="58"/>
      <c r="AP89" s="58"/>
      <c r="AQ89" s="59"/>
      <c r="AR89" s="59">
        <v>1</v>
      </c>
      <c r="AS89" s="59"/>
      <c r="AT89" s="59"/>
      <c r="AU89" s="59">
        <v>1</v>
      </c>
      <c r="AV89" s="59"/>
      <c r="AZ89">
        <f t="shared" ref="AZ89:AZ152" si="92">SUM(F89:L89)</f>
        <v>0</v>
      </c>
      <c r="BA89">
        <f t="shared" si="68"/>
        <v>0</v>
      </c>
      <c r="BB89">
        <f t="shared" si="69"/>
        <v>0</v>
      </c>
      <c r="BC89">
        <f t="shared" si="70"/>
        <v>0</v>
      </c>
      <c r="BD89">
        <f t="shared" si="37"/>
        <v>0</v>
      </c>
      <c r="BE89">
        <f t="shared" si="71"/>
        <v>1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2</v>
      </c>
      <c r="BM89">
        <f t="shared" si="46"/>
        <v>0</v>
      </c>
      <c r="BO89" s="185">
        <f t="shared" si="79"/>
        <v>0</v>
      </c>
      <c r="BP89" s="186">
        <f t="shared" si="80"/>
        <v>0</v>
      </c>
      <c r="BQ89" s="187">
        <f t="shared" si="81"/>
        <v>0</v>
      </c>
      <c r="BR89" s="188">
        <f t="shared" si="50"/>
        <v>0</v>
      </c>
      <c r="BS89" s="189">
        <f t="shared" si="82"/>
        <v>0</v>
      </c>
      <c r="BT89" s="190">
        <f t="shared" si="83"/>
        <v>8.5000000000000006E-2</v>
      </c>
      <c r="BU89" s="191">
        <f t="shared" si="84"/>
        <v>0</v>
      </c>
      <c r="BV89" s="192">
        <f t="shared" si="85"/>
        <v>0</v>
      </c>
      <c r="BW89" s="193">
        <f t="shared" si="86"/>
        <v>0</v>
      </c>
      <c r="BX89" s="194">
        <f t="shared" si="87"/>
        <v>0</v>
      </c>
      <c r="BY89" s="195">
        <f t="shared" si="88"/>
        <v>0</v>
      </c>
      <c r="BZ89" s="196">
        <f t="shared" si="89"/>
        <v>0</v>
      </c>
      <c r="CA89" s="197">
        <f t="shared" si="90"/>
        <v>0.14000000000000001</v>
      </c>
      <c r="CB89" s="110">
        <f t="shared" si="91"/>
        <v>0</v>
      </c>
      <c r="CC89" s="198">
        <v>0</v>
      </c>
      <c r="CD89" s="110">
        <v>0</v>
      </c>
      <c r="CE89" s="110">
        <v>0</v>
      </c>
      <c r="CF89" s="110">
        <v>3</v>
      </c>
      <c r="CG89" s="110">
        <f t="shared" si="61"/>
        <v>0.48</v>
      </c>
      <c r="CH89">
        <f t="shared" si="62"/>
        <v>0.22500000000000003</v>
      </c>
      <c r="CI89">
        <f t="shared" si="63"/>
        <v>6.2399999999999997E-2</v>
      </c>
      <c r="CJ89" s="63">
        <f t="shared" si="64"/>
        <v>2.0118000000000005</v>
      </c>
      <c r="CK89" s="200"/>
      <c r="CL89" s="200">
        <f t="shared" si="65"/>
        <v>0.30177000000000004</v>
      </c>
      <c r="CM89" s="200"/>
      <c r="CN89" s="200"/>
      <c r="CO89" s="201"/>
      <c r="CP89" s="202"/>
      <c r="CQ89" s="203"/>
      <c r="CR89" s="203"/>
      <c r="CS89" s="253"/>
      <c r="CT89" s="254"/>
      <c r="CU89" s="255"/>
      <c r="CV89" s="256"/>
      <c r="CW89" s="257"/>
      <c r="CX89" s="258"/>
      <c r="CY89" s="259"/>
      <c r="CZ89" s="266"/>
      <c r="DA89" s="257"/>
      <c r="DB89" s="261"/>
      <c r="DC89" s="262"/>
      <c r="DD89" s="263"/>
      <c r="DE89" s="264"/>
      <c r="DF89" s="265"/>
    </row>
    <row r="90" spans="3:110" x14ac:dyDescent="0.25">
      <c r="C90" s="1" t="s">
        <v>184</v>
      </c>
      <c r="D90" t="s">
        <v>173</v>
      </c>
      <c r="F90" s="109"/>
      <c r="G90" s="43"/>
      <c r="H90" s="43"/>
      <c r="I90" s="43"/>
      <c r="J90" s="43"/>
      <c r="K90" s="43"/>
      <c r="L90" s="43"/>
      <c r="M90" s="44"/>
      <c r="N90" s="44"/>
      <c r="O90" s="45"/>
      <c r="P90" s="46"/>
      <c r="Q90" s="47"/>
      <c r="R90" s="48"/>
      <c r="S90" s="49"/>
      <c r="T90" s="50"/>
      <c r="U90" s="51">
        <v>1</v>
      </c>
      <c r="V90" s="51"/>
      <c r="W90" s="51"/>
      <c r="X90" s="52"/>
      <c r="Y90" s="52"/>
      <c r="Z90" s="52"/>
      <c r="AA90" s="53"/>
      <c r="AB90" s="54"/>
      <c r="AC90" s="54"/>
      <c r="AD90" s="55"/>
      <c r="AE90" s="55"/>
      <c r="AF90" s="55"/>
      <c r="AG90" s="55"/>
      <c r="AH90" s="56"/>
      <c r="AI90" s="56"/>
      <c r="AJ90" s="57"/>
      <c r="AK90" s="57"/>
      <c r="AL90" s="57"/>
      <c r="AM90" s="57"/>
      <c r="AN90" s="58"/>
      <c r="AO90" s="58"/>
      <c r="AP90" s="58"/>
      <c r="AQ90" s="59"/>
      <c r="AR90" s="59"/>
      <c r="AS90" s="59"/>
      <c r="AT90" s="59"/>
      <c r="AU90" s="59"/>
      <c r="AV90" s="59"/>
      <c r="AZ90">
        <f t="shared" si="92"/>
        <v>0</v>
      </c>
      <c r="BA90">
        <f t="shared" si="68"/>
        <v>0</v>
      </c>
      <c r="BB90">
        <f t="shared" si="69"/>
        <v>0</v>
      </c>
      <c r="BC90">
        <f t="shared" si="70"/>
        <v>0</v>
      </c>
      <c r="BD90">
        <f t="shared" si="37"/>
        <v>0</v>
      </c>
      <c r="BE90">
        <f t="shared" si="71"/>
        <v>1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46"/>
        <v>0</v>
      </c>
      <c r="BO90" s="185">
        <f t="shared" si="79"/>
        <v>0</v>
      </c>
      <c r="BP90" s="186">
        <f t="shared" si="80"/>
        <v>0</v>
      </c>
      <c r="BQ90" s="187">
        <f t="shared" si="81"/>
        <v>0</v>
      </c>
      <c r="BR90" s="188">
        <f t="shared" si="50"/>
        <v>0</v>
      </c>
      <c r="BS90" s="189">
        <f t="shared" si="82"/>
        <v>0</v>
      </c>
      <c r="BT90" s="190">
        <f t="shared" si="83"/>
        <v>8.5000000000000006E-2</v>
      </c>
      <c r="BU90" s="191">
        <f t="shared" si="84"/>
        <v>0</v>
      </c>
      <c r="BV90" s="192">
        <f t="shared" si="85"/>
        <v>0</v>
      </c>
      <c r="BW90" s="193">
        <f t="shared" si="86"/>
        <v>0</v>
      </c>
      <c r="BX90" s="194">
        <f t="shared" si="87"/>
        <v>0</v>
      </c>
      <c r="BY90" s="195">
        <f t="shared" si="88"/>
        <v>0</v>
      </c>
      <c r="BZ90" s="196">
        <f t="shared" si="89"/>
        <v>0</v>
      </c>
      <c r="CA90" s="197">
        <f t="shared" si="90"/>
        <v>0</v>
      </c>
      <c r="CB90" s="110">
        <f t="shared" si="91"/>
        <v>0</v>
      </c>
      <c r="CC90" s="198">
        <v>0</v>
      </c>
      <c r="CD90" s="110">
        <v>0</v>
      </c>
      <c r="CE90" s="110">
        <v>0</v>
      </c>
      <c r="CF90" s="110">
        <v>3</v>
      </c>
      <c r="CG90" s="110">
        <f t="shared" si="61"/>
        <v>0.48</v>
      </c>
      <c r="CH90">
        <f t="shared" si="62"/>
        <v>8.5000000000000006E-2</v>
      </c>
      <c r="CI90">
        <f t="shared" si="63"/>
        <v>6.2399999999999997E-2</v>
      </c>
      <c r="CJ90" s="63">
        <f t="shared" si="64"/>
        <v>1.0318000000000001</v>
      </c>
      <c r="CK90" s="200"/>
      <c r="CL90" s="200">
        <f t="shared" si="65"/>
        <v>0.15476999999999999</v>
      </c>
      <c r="CM90" s="200"/>
      <c r="CN90" s="200"/>
      <c r="CO90" s="201"/>
      <c r="CP90" s="202"/>
      <c r="CQ90" s="203"/>
      <c r="CR90" s="203"/>
      <c r="CS90" s="267"/>
      <c r="CT90" s="268"/>
      <c r="CU90" s="269"/>
      <c r="CV90" s="270"/>
      <c r="CW90" s="271"/>
      <c r="CX90" s="114"/>
      <c r="CY90" s="52"/>
      <c r="CZ90" s="272"/>
      <c r="DA90" s="273"/>
      <c r="DB90" s="274"/>
      <c r="DC90" s="275"/>
      <c r="DD90" s="276"/>
      <c r="DE90" s="59"/>
      <c r="DF90" s="277"/>
    </row>
    <row r="91" spans="3:110" x14ac:dyDescent="0.25">
      <c r="C91" s="1" t="s">
        <v>185</v>
      </c>
      <c r="D91" t="s">
        <v>173</v>
      </c>
      <c r="F91" s="109"/>
      <c r="G91" s="43"/>
      <c r="H91" s="43"/>
      <c r="I91" s="43"/>
      <c r="J91" s="43"/>
      <c r="K91" s="43"/>
      <c r="L91" s="43"/>
      <c r="M91" s="44"/>
      <c r="N91" s="44"/>
      <c r="O91" s="45"/>
      <c r="P91" s="46"/>
      <c r="Q91" s="47"/>
      <c r="R91" s="48"/>
      <c r="S91" s="49"/>
      <c r="T91" s="50"/>
      <c r="U91" s="51">
        <v>1</v>
      </c>
      <c r="V91" s="51"/>
      <c r="W91" s="51"/>
      <c r="X91" s="52"/>
      <c r="Y91" s="52"/>
      <c r="Z91" s="52"/>
      <c r="AA91" s="53"/>
      <c r="AB91" s="54"/>
      <c r="AC91" s="54"/>
      <c r="AD91" s="55"/>
      <c r="AE91" s="55"/>
      <c r="AF91" s="55"/>
      <c r="AG91" s="55">
        <v>1</v>
      </c>
      <c r="AH91" s="56"/>
      <c r="AI91" s="56"/>
      <c r="AJ91" s="57"/>
      <c r="AK91" s="57"/>
      <c r="AL91" s="57"/>
      <c r="AM91" s="57"/>
      <c r="AN91" s="58"/>
      <c r="AO91" s="58"/>
      <c r="AP91" s="58"/>
      <c r="AQ91" s="59"/>
      <c r="AR91" s="59"/>
      <c r="AS91" s="59"/>
      <c r="AT91" s="59"/>
      <c r="AU91" s="59"/>
      <c r="AV91" s="59"/>
      <c r="AZ91">
        <f t="shared" si="92"/>
        <v>0</v>
      </c>
      <c r="BA91">
        <f t="shared" si="68"/>
        <v>0</v>
      </c>
      <c r="BB91">
        <f t="shared" si="69"/>
        <v>0</v>
      </c>
      <c r="BC91">
        <f t="shared" si="70"/>
        <v>0</v>
      </c>
      <c r="BD91">
        <f t="shared" si="37"/>
        <v>0</v>
      </c>
      <c r="BE91">
        <f t="shared" si="71"/>
        <v>1</v>
      </c>
      <c r="BF91">
        <f t="shared" si="72"/>
        <v>0</v>
      </c>
      <c r="BG91">
        <f t="shared" si="73"/>
        <v>0</v>
      </c>
      <c r="BH91">
        <f t="shared" si="74"/>
        <v>1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46"/>
        <v>0</v>
      </c>
      <c r="BO91" s="185">
        <f t="shared" si="79"/>
        <v>0</v>
      </c>
      <c r="BP91" s="186">
        <f t="shared" si="80"/>
        <v>0</v>
      </c>
      <c r="BQ91" s="187">
        <f t="shared" si="81"/>
        <v>0</v>
      </c>
      <c r="BR91" s="188">
        <f t="shared" si="50"/>
        <v>0</v>
      </c>
      <c r="BS91" s="189">
        <f t="shared" si="82"/>
        <v>0</v>
      </c>
      <c r="BT91" s="190">
        <f t="shared" si="83"/>
        <v>8.5000000000000006E-2</v>
      </c>
      <c r="BU91" s="191">
        <f t="shared" si="84"/>
        <v>0</v>
      </c>
      <c r="BV91" s="192">
        <f t="shared" si="85"/>
        <v>0</v>
      </c>
      <c r="BW91" s="193">
        <f t="shared" si="86"/>
        <v>0.68600000000000005</v>
      </c>
      <c r="BX91" s="194">
        <f t="shared" si="87"/>
        <v>0</v>
      </c>
      <c r="BY91" s="195">
        <f t="shared" si="88"/>
        <v>0</v>
      </c>
      <c r="BZ91" s="196">
        <f t="shared" si="89"/>
        <v>0</v>
      </c>
      <c r="CA91" s="197">
        <f t="shared" si="90"/>
        <v>0</v>
      </c>
      <c r="CB91" s="110">
        <f t="shared" si="91"/>
        <v>0</v>
      </c>
      <c r="CC91" s="198">
        <v>0</v>
      </c>
      <c r="CD91" s="110">
        <v>0</v>
      </c>
      <c r="CE91" s="110">
        <v>0</v>
      </c>
      <c r="CF91" s="110">
        <v>1</v>
      </c>
      <c r="CG91" s="110">
        <f t="shared" si="61"/>
        <v>0.16</v>
      </c>
      <c r="CH91">
        <f t="shared" si="62"/>
        <v>0.77100000000000002</v>
      </c>
      <c r="CI91">
        <f t="shared" si="63"/>
        <v>2.0800000000000003E-2</v>
      </c>
      <c r="CJ91" s="63">
        <f t="shared" si="64"/>
        <v>5.5426000000000002</v>
      </c>
      <c r="CK91" s="200"/>
      <c r="CL91" s="200">
        <f t="shared" si="65"/>
        <v>0.83138999999999996</v>
      </c>
      <c r="CM91" s="200"/>
      <c r="CN91" s="200"/>
      <c r="CO91" s="201"/>
      <c r="CP91" s="202"/>
      <c r="CQ91" s="203"/>
      <c r="CR91" s="203"/>
      <c r="CS91" s="267"/>
      <c r="CT91" s="268"/>
      <c r="CU91" s="269"/>
      <c r="CV91" s="270"/>
      <c r="CW91" s="273"/>
      <c r="CX91" s="114"/>
      <c r="CY91" s="52"/>
      <c r="CZ91" s="54"/>
      <c r="DA91" s="273"/>
      <c r="DB91" s="274"/>
      <c r="DC91" s="275"/>
      <c r="DD91" s="276"/>
      <c r="DE91" s="59"/>
      <c r="DF91" s="277"/>
    </row>
    <row r="92" spans="3:110" x14ac:dyDescent="0.25">
      <c r="C92" s="1" t="s">
        <v>186</v>
      </c>
      <c r="D92" t="s">
        <v>173</v>
      </c>
      <c r="F92" s="109"/>
      <c r="G92" s="43"/>
      <c r="H92" s="43"/>
      <c r="I92" s="43"/>
      <c r="J92" s="43"/>
      <c r="K92" s="43"/>
      <c r="L92" s="43"/>
      <c r="M92" s="44"/>
      <c r="N92" s="44"/>
      <c r="O92" s="45"/>
      <c r="P92" s="46"/>
      <c r="Q92" s="47"/>
      <c r="R92" s="48"/>
      <c r="S92" s="49"/>
      <c r="T92" s="50"/>
      <c r="U92" s="51"/>
      <c r="V92" s="51"/>
      <c r="W92" s="51"/>
      <c r="X92" s="52"/>
      <c r="Y92" s="52">
        <v>1</v>
      </c>
      <c r="Z92" s="52"/>
      <c r="AA92" s="53"/>
      <c r="AB92" s="54"/>
      <c r="AC92" s="54"/>
      <c r="AD92" s="55"/>
      <c r="AE92" s="55"/>
      <c r="AF92" s="55"/>
      <c r="AG92" s="55">
        <v>1</v>
      </c>
      <c r="AH92" s="56"/>
      <c r="AI92" s="56"/>
      <c r="AJ92" s="57"/>
      <c r="AK92" s="57"/>
      <c r="AL92" s="57"/>
      <c r="AM92" s="57"/>
      <c r="AN92" s="58"/>
      <c r="AO92" s="58"/>
      <c r="AP92" s="58"/>
      <c r="AQ92" s="59"/>
      <c r="AR92" s="59"/>
      <c r="AS92" s="59"/>
      <c r="AT92" s="59"/>
      <c r="AU92" s="59">
        <v>3</v>
      </c>
      <c r="AV92" s="59"/>
      <c r="AZ92">
        <f t="shared" si="92"/>
        <v>0</v>
      </c>
      <c r="BA92">
        <f t="shared" si="68"/>
        <v>0</v>
      </c>
      <c r="BB92">
        <f t="shared" si="69"/>
        <v>0</v>
      </c>
      <c r="BC92">
        <f t="shared" si="70"/>
        <v>0</v>
      </c>
      <c r="BD92">
        <f t="shared" si="37"/>
        <v>0</v>
      </c>
      <c r="BE92">
        <f t="shared" si="71"/>
        <v>0</v>
      </c>
      <c r="BF92">
        <f t="shared" si="72"/>
        <v>1</v>
      </c>
      <c r="BG92">
        <f t="shared" si="73"/>
        <v>0</v>
      </c>
      <c r="BH92">
        <f t="shared" si="74"/>
        <v>1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3</v>
      </c>
      <c r="BM92">
        <f t="shared" si="46"/>
        <v>0</v>
      </c>
      <c r="BO92" s="185">
        <f t="shared" si="79"/>
        <v>0</v>
      </c>
      <c r="BP92" s="186">
        <f t="shared" si="80"/>
        <v>0</v>
      </c>
      <c r="BQ92" s="187">
        <f t="shared" si="81"/>
        <v>0</v>
      </c>
      <c r="BR92" s="188">
        <f t="shared" si="50"/>
        <v>0</v>
      </c>
      <c r="BS92" s="189">
        <f t="shared" si="82"/>
        <v>0</v>
      </c>
      <c r="BT92" s="190">
        <f t="shared" si="83"/>
        <v>0</v>
      </c>
      <c r="BU92" s="191">
        <f t="shared" si="84"/>
        <v>0.187</v>
      </c>
      <c r="BV92" s="192">
        <f t="shared" si="85"/>
        <v>0</v>
      </c>
      <c r="BW92" s="193">
        <f t="shared" si="86"/>
        <v>0.68600000000000005</v>
      </c>
      <c r="BX92" s="194">
        <f t="shared" si="87"/>
        <v>0</v>
      </c>
      <c r="BY92" s="195">
        <f t="shared" si="88"/>
        <v>0</v>
      </c>
      <c r="BZ92" s="196">
        <f t="shared" si="89"/>
        <v>0</v>
      </c>
      <c r="CA92" s="197">
        <f t="shared" si="90"/>
        <v>0.21000000000000002</v>
      </c>
      <c r="CB92" s="110">
        <f t="shared" si="91"/>
        <v>0</v>
      </c>
      <c r="CC92" s="198">
        <v>0</v>
      </c>
      <c r="CD92" s="110">
        <v>0</v>
      </c>
      <c r="CE92" s="110">
        <v>0</v>
      </c>
      <c r="CF92" s="110">
        <v>1</v>
      </c>
      <c r="CG92" s="110">
        <f t="shared" si="61"/>
        <v>0.16</v>
      </c>
      <c r="CH92">
        <f t="shared" si="62"/>
        <v>1.083</v>
      </c>
      <c r="CI92">
        <f t="shared" si="63"/>
        <v>2.0800000000000003E-2</v>
      </c>
      <c r="CJ92" s="63">
        <f t="shared" si="64"/>
        <v>7.7265999999999995</v>
      </c>
      <c r="CK92" s="200"/>
      <c r="CL92" s="200">
        <f t="shared" si="65"/>
        <v>1.15899</v>
      </c>
      <c r="CM92" s="200"/>
      <c r="CN92" s="200"/>
      <c r="CO92" s="201"/>
      <c r="CP92" s="202"/>
      <c r="CQ92" s="203"/>
      <c r="CR92" s="203"/>
      <c r="CS92" s="267"/>
      <c r="CT92" s="268"/>
      <c r="CU92" s="269"/>
      <c r="CV92" s="270"/>
      <c r="CW92" s="273"/>
      <c r="CX92" s="114"/>
      <c r="CY92" s="52"/>
      <c r="CZ92" s="54"/>
      <c r="DA92" s="273"/>
      <c r="DB92" s="274"/>
      <c r="DC92" s="275"/>
      <c r="DD92" s="276"/>
      <c r="DE92" s="59"/>
      <c r="DF92" s="277"/>
    </row>
    <row r="93" spans="3:110" x14ac:dyDescent="0.25">
      <c r="C93" s="1" t="s">
        <v>187</v>
      </c>
      <c r="D93" t="s">
        <v>173</v>
      </c>
      <c r="F93" s="109"/>
      <c r="G93" s="43"/>
      <c r="H93" s="43"/>
      <c r="I93" s="43"/>
      <c r="J93" s="43"/>
      <c r="K93" s="43"/>
      <c r="L93" s="43"/>
      <c r="M93" s="44"/>
      <c r="N93" s="44"/>
      <c r="O93" s="45"/>
      <c r="P93" s="46"/>
      <c r="Q93" s="47"/>
      <c r="R93" s="48"/>
      <c r="S93" s="49"/>
      <c r="T93" s="50"/>
      <c r="U93" s="51"/>
      <c r="V93" s="51"/>
      <c r="W93" s="51"/>
      <c r="X93" s="52"/>
      <c r="Y93" s="52"/>
      <c r="Z93" s="52"/>
      <c r="AA93" s="53"/>
      <c r="AB93" s="54"/>
      <c r="AC93" s="54"/>
      <c r="AD93" s="55"/>
      <c r="AE93" s="55">
        <v>1</v>
      </c>
      <c r="AF93" s="55"/>
      <c r="AG93" s="55"/>
      <c r="AH93" s="56"/>
      <c r="AI93" s="56"/>
      <c r="AJ93" s="57"/>
      <c r="AK93" s="57"/>
      <c r="AL93" s="57"/>
      <c r="AM93" s="57"/>
      <c r="AN93" s="58"/>
      <c r="AO93" s="58"/>
      <c r="AP93" s="58"/>
      <c r="AQ93" s="59"/>
      <c r="AR93" s="59"/>
      <c r="AS93" s="59"/>
      <c r="AT93" s="59"/>
      <c r="AU93" s="59">
        <v>1</v>
      </c>
      <c r="AV93" s="59"/>
      <c r="AZ93">
        <f t="shared" si="92"/>
        <v>0</v>
      </c>
      <c r="BA93">
        <f t="shared" si="68"/>
        <v>0</v>
      </c>
      <c r="BB93">
        <f t="shared" si="69"/>
        <v>0</v>
      </c>
      <c r="BC93">
        <f t="shared" si="70"/>
        <v>0</v>
      </c>
      <c r="BD93">
        <f t="shared" si="37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1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1</v>
      </c>
      <c r="BM93">
        <f t="shared" si="46"/>
        <v>0</v>
      </c>
      <c r="BO93" s="185">
        <f t="shared" si="79"/>
        <v>0</v>
      </c>
      <c r="BP93" s="186">
        <f t="shared" si="80"/>
        <v>0</v>
      </c>
      <c r="BQ93" s="187">
        <f t="shared" si="81"/>
        <v>0</v>
      </c>
      <c r="BR93" s="188">
        <f t="shared" si="50"/>
        <v>0</v>
      </c>
      <c r="BS93" s="189">
        <f t="shared" si="82"/>
        <v>0</v>
      </c>
      <c r="BT93" s="190">
        <f t="shared" si="83"/>
        <v>0</v>
      </c>
      <c r="BU93" s="191">
        <f t="shared" si="84"/>
        <v>0</v>
      </c>
      <c r="BV93" s="192">
        <f t="shared" si="85"/>
        <v>0</v>
      </c>
      <c r="BW93" s="193">
        <f t="shared" si="86"/>
        <v>0.68600000000000005</v>
      </c>
      <c r="BX93" s="194">
        <f t="shared" si="87"/>
        <v>0</v>
      </c>
      <c r="BY93" s="195">
        <f t="shared" si="88"/>
        <v>0</v>
      </c>
      <c r="BZ93" s="196">
        <f t="shared" si="89"/>
        <v>0</v>
      </c>
      <c r="CA93" s="197">
        <f t="shared" si="90"/>
        <v>7.0000000000000007E-2</v>
      </c>
      <c r="CB93" s="110">
        <f t="shared" si="91"/>
        <v>0</v>
      </c>
      <c r="CC93" s="198">
        <v>0</v>
      </c>
      <c r="CD93" s="110">
        <v>0</v>
      </c>
      <c r="CE93" s="110">
        <v>0</v>
      </c>
      <c r="CF93" s="110">
        <v>2</v>
      </c>
      <c r="CG93" s="110">
        <f t="shared" si="61"/>
        <v>0.32</v>
      </c>
      <c r="CH93">
        <f t="shared" si="62"/>
        <v>0.75600000000000001</v>
      </c>
      <c r="CI93">
        <f t="shared" si="63"/>
        <v>4.1600000000000005E-2</v>
      </c>
      <c r="CJ93" s="63">
        <f t="shared" si="64"/>
        <v>5.5831999999999997</v>
      </c>
      <c r="CK93" s="200"/>
      <c r="CL93" s="200">
        <f t="shared" si="65"/>
        <v>0.83747999999999989</v>
      </c>
      <c r="CM93" s="200"/>
      <c r="CN93" s="200"/>
      <c r="CO93" s="201"/>
      <c r="CP93" s="202"/>
      <c r="CQ93" s="203"/>
      <c r="CR93" s="203"/>
      <c r="CS93" s="267"/>
      <c r="CT93" s="268"/>
      <c r="CU93" s="269"/>
      <c r="CV93" s="270"/>
      <c r="CW93" s="273"/>
      <c r="CX93" s="114"/>
      <c r="CY93" s="52"/>
      <c r="CZ93" s="54"/>
      <c r="DA93" s="273"/>
      <c r="DB93" s="274"/>
      <c r="DC93" s="275"/>
      <c r="DD93" s="276"/>
      <c r="DE93" s="59"/>
      <c r="DF93" s="277"/>
    </row>
    <row r="94" spans="3:110" x14ac:dyDescent="0.25">
      <c r="C94" s="1" t="s">
        <v>189</v>
      </c>
      <c r="D94" t="s">
        <v>173</v>
      </c>
      <c r="F94" s="109"/>
      <c r="G94" s="43"/>
      <c r="H94" s="43"/>
      <c r="I94" s="43"/>
      <c r="J94" s="43"/>
      <c r="K94" s="43"/>
      <c r="L94" s="43"/>
      <c r="M94" s="44"/>
      <c r="N94" s="44"/>
      <c r="O94" s="45"/>
      <c r="P94" s="46"/>
      <c r="Q94" s="47"/>
      <c r="R94" s="48"/>
      <c r="S94" s="49"/>
      <c r="T94" s="50"/>
      <c r="U94" s="51">
        <v>1</v>
      </c>
      <c r="V94" s="51"/>
      <c r="W94" s="51">
        <v>2</v>
      </c>
      <c r="X94" s="52"/>
      <c r="Y94" s="52"/>
      <c r="Z94" s="52"/>
      <c r="AA94" s="53"/>
      <c r="AB94" s="54"/>
      <c r="AC94" s="54"/>
      <c r="AD94" s="55"/>
      <c r="AE94" s="55"/>
      <c r="AF94" s="55"/>
      <c r="AG94" s="55"/>
      <c r="AH94" s="56"/>
      <c r="AI94" s="56"/>
      <c r="AJ94" s="57"/>
      <c r="AK94" s="57"/>
      <c r="AL94" s="57"/>
      <c r="AM94" s="57"/>
      <c r="AN94" s="58"/>
      <c r="AO94" s="58"/>
      <c r="AP94" s="58"/>
      <c r="AQ94" s="59"/>
      <c r="AR94" s="59"/>
      <c r="AS94" s="59"/>
      <c r="AT94" s="59"/>
      <c r="AU94" s="59">
        <v>1</v>
      </c>
      <c r="AV94" s="59"/>
      <c r="AZ94">
        <f t="shared" si="92"/>
        <v>0</v>
      </c>
      <c r="BA94">
        <f t="shared" si="68"/>
        <v>0</v>
      </c>
      <c r="BB94">
        <f t="shared" si="69"/>
        <v>0</v>
      </c>
      <c r="BC94">
        <f t="shared" si="70"/>
        <v>0</v>
      </c>
      <c r="BD94">
        <f t="shared" si="37"/>
        <v>0</v>
      </c>
      <c r="BE94">
        <f t="shared" si="71"/>
        <v>3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1</v>
      </c>
      <c r="BM94">
        <f t="shared" si="46"/>
        <v>0</v>
      </c>
      <c r="BO94" s="185">
        <f t="shared" si="79"/>
        <v>0</v>
      </c>
      <c r="BP94" s="186">
        <f t="shared" si="80"/>
        <v>0</v>
      </c>
      <c r="BQ94" s="187">
        <f t="shared" si="81"/>
        <v>0</v>
      </c>
      <c r="BR94" s="188">
        <f t="shared" si="50"/>
        <v>0</v>
      </c>
      <c r="BS94" s="189">
        <f t="shared" si="82"/>
        <v>0</v>
      </c>
      <c r="BT94" s="190">
        <f t="shared" si="83"/>
        <v>0.255</v>
      </c>
      <c r="BU94" s="191">
        <f t="shared" si="84"/>
        <v>0</v>
      </c>
      <c r="BV94" s="192">
        <f t="shared" si="85"/>
        <v>0</v>
      </c>
      <c r="BW94" s="193">
        <f t="shared" si="86"/>
        <v>0</v>
      </c>
      <c r="BX94" s="194">
        <f t="shared" si="87"/>
        <v>0</v>
      </c>
      <c r="BY94" s="195">
        <f t="shared" si="88"/>
        <v>0</v>
      </c>
      <c r="BZ94" s="196">
        <f t="shared" si="89"/>
        <v>0</v>
      </c>
      <c r="CA94" s="197">
        <f t="shared" si="90"/>
        <v>7.0000000000000007E-2</v>
      </c>
      <c r="CB94" s="110">
        <f t="shared" si="91"/>
        <v>0</v>
      </c>
      <c r="CC94" s="198">
        <v>0</v>
      </c>
      <c r="CD94" s="110">
        <v>0</v>
      </c>
      <c r="CE94" s="110">
        <v>0</v>
      </c>
      <c r="CF94" s="110">
        <v>6</v>
      </c>
      <c r="CG94" s="110">
        <f t="shared" si="61"/>
        <v>0.96</v>
      </c>
      <c r="CH94">
        <f t="shared" si="62"/>
        <v>0.32500000000000001</v>
      </c>
      <c r="CI94">
        <f t="shared" si="63"/>
        <v>0.12479999999999999</v>
      </c>
      <c r="CJ94" s="63">
        <f t="shared" si="64"/>
        <v>3.1486000000000001</v>
      </c>
      <c r="CK94" s="200"/>
      <c r="CL94" s="200">
        <f t="shared" si="65"/>
        <v>0.47228999999999999</v>
      </c>
      <c r="CM94" s="200"/>
      <c r="CN94" s="200"/>
      <c r="CO94" s="201"/>
      <c r="CP94" s="202"/>
      <c r="CQ94" s="203"/>
      <c r="CR94" s="203"/>
      <c r="CS94" s="267"/>
      <c r="CT94" s="268"/>
      <c r="CU94" s="269"/>
      <c r="CV94" s="270"/>
      <c r="CW94" s="273"/>
      <c r="CX94" s="114"/>
      <c r="CY94" s="52"/>
      <c r="CZ94" s="54"/>
      <c r="DA94" s="273"/>
      <c r="DB94" s="274"/>
      <c r="DC94" s="275"/>
      <c r="DD94" s="276"/>
      <c r="DE94" s="59"/>
      <c r="DF94" s="277"/>
    </row>
    <row r="95" spans="3:110" x14ac:dyDescent="0.25">
      <c r="C95" s="1" t="s">
        <v>190</v>
      </c>
      <c r="D95" t="s">
        <v>173</v>
      </c>
      <c r="F95" s="109"/>
      <c r="G95" s="43"/>
      <c r="H95" s="43"/>
      <c r="I95" s="43"/>
      <c r="J95" s="43"/>
      <c r="K95" s="43"/>
      <c r="L95" s="43"/>
      <c r="M95" s="44"/>
      <c r="N95" s="44"/>
      <c r="O95" s="45"/>
      <c r="P95" s="46"/>
      <c r="Q95" s="47"/>
      <c r="R95" s="48"/>
      <c r="S95" s="49"/>
      <c r="T95" s="50"/>
      <c r="U95" s="51">
        <v>2</v>
      </c>
      <c r="V95" s="51"/>
      <c r="W95" s="51"/>
      <c r="X95" s="52"/>
      <c r="Y95" s="52"/>
      <c r="Z95" s="52"/>
      <c r="AA95" s="53"/>
      <c r="AB95" s="54"/>
      <c r="AC95" s="54"/>
      <c r="AD95" s="55"/>
      <c r="AE95" s="55"/>
      <c r="AF95" s="55"/>
      <c r="AG95" s="55"/>
      <c r="AH95" s="56"/>
      <c r="AI95" s="56"/>
      <c r="AJ95" s="57"/>
      <c r="AK95" s="57"/>
      <c r="AL95" s="57"/>
      <c r="AM95" s="57"/>
      <c r="AN95" s="58"/>
      <c r="AO95" s="58"/>
      <c r="AP95" s="58"/>
      <c r="AQ95" s="59"/>
      <c r="AR95" s="59"/>
      <c r="AS95" s="59"/>
      <c r="AT95" s="59"/>
      <c r="AU95" s="59"/>
      <c r="AV95" s="59"/>
      <c r="AZ95">
        <f t="shared" si="92"/>
        <v>0</v>
      </c>
      <c r="BA95">
        <f t="shared" si="68"/>
        <v>0</v>
      </c>
      <c r="BB95">
        <f t="shared" si="69"/>
        <v>0</v>
      </c>
      <c r="BC95">
        <f t="shared" si="70"/>
        <v>0</v>
      </c>
      <c r="BD95">
        <f t="shared" si="37"/>
        <v>0</v>
      </c>
      <c r="BE95">
        <f t="shared" si="71"/>
        <v>2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46"/>
        <v>0</v>
      </c>
      <c r="BO95" s="185">
        <f t="shared" si="79"/>
        <v>0</v>
      </c>
      <c r="BP95" s="186">
        <f t="shared" si="80"/>
        <v>0</v>
      </c>
      <c r="BQ95" s="187">
        <f t="shared" si="81"/>
        <v>0</v>
      </c>
      <c r="BR95" s="188">
        <f t="shared" si="50"/>
        <v>0</v>
      </c>
      <c r="BS95" s="189">
        <f t="shared" si="82"/>
        <v>0</v>
      </c>
      <c r="BT95" s="190">
        <f t="shared" si="83"/>
        <v>0.17</v>
      </c>
      <c r="BU95" s="191">
        <f t="shared" si="84"/>
        <v>0</v>
      </c>
      <c r="BV95" s="192">
        <f t="shared" si="85"/>
        <v>0</v>
      </c>
      <c r="BW95" s="193">
        <f t="shared" si="86"/>
        <v>0</v>
      </c>
      <c r="BX95" s="194">
        <f t="shared" si="87"/>
        <v>0</v>
      </c>
      <c r="BY95" s="195">
        <f t="shared" si="88"/>
        <v>0</v>
      </c>
      <c r="BZ95" s="196">
        <f t="shared" si="89"/>
        <v>0</v>
      </c>
      <c r="CA95" s="197">
        <f t="shared" si="90"/>
        <v>0</v>
      </c>
      <c r="CB95" s="110">
        <f t="shared" si="91"/>
        <v>0</v>
      </c>
      <c r="CC95" s="198">
        <v>0</v>
      </c>
      <c r="CD95" s="110">
        <v>0</v>
      </c>
      <c r="CE95" s="110">
        <v>0</v>
      </c>
      <c r="CF95" s="110">
        <v>1</v>
      </c>
      <c r="CG95" s="110">
        <f t="shared" si="61"/>
        <v>0.16</v>
      </c>
      <c r="CH95">
        <f t="shared" si="62"/>
        <v>0.17</v>
      </c>
      <c r="CI95">
        <f t="shared" si="63"/>
        <v>2.0800000000000003E-2</v>
      </c>
      <c r="CJ95" s="63">
        <f t="shared" si="64"/>
        <v>1.3356000000000001</v>
      </c>
      <c r="CK95" s="200"/>
      <c r="CL95" s="200">
        <f t="shared" si="65"/>
        <v>0.20034000000000002</v>
      </c>
      <c r="CM95" s="200"/>
      <c r="CN95" s="200"/>
      <c r="CO95" s="201"/>
      <c r="CP95" s="202"/>
      <c r="CQ95" s="203"/>
      <c r="CR95" s="203"/>
      <c r="CS95" s="267"/>
      <c r="CT95" s="268"/>
      <c r="CU95" s="269"/>
      <c r="CV95" s="270"/>
      <c r="CW95" s="273"/>
      <c r="CX95" s="114"/>
      <c r="CY95" s="52"/>
      <c r="CZ95" s="54"/>
      <c r="DA95" s="273"/>
      <c r="DB95" s="274"/>
      <c r="DC95" s="275"/>
      <c r="DD95" s="276"/>
      <c r="DE95" s="59"/>
      <c r="DF95" s="277"/>
    </row>
    <row r="96" spans="3:110" x14ac:dyDescent="0.25">
      <c r="C96" s="1" t="s">
        <v>191</v>
      </c>
      <c r="D96" t="s">
        <v>173</v>
      </c>
      <c r="F96" s="109"/>
      <c r="G96" s="43"/>
      <c r="H96" s="43"/>
      <c r="I96" s="43"/>
      <c r="J96" s="43"/>
      <c r="K96" s="43"/>
      <c r="L96" s="43"/>
      <c r="M96" s="44"/>
      <c r="N96" s="44"/>
      <c r="O96" s="45"/>
      <c r="P96" s="46"/>
      <c r="Q96" s="47"/>
      <c r="R96" s="48"/>
      <c r="S96" s="49"/>
      <c r="T96" s="50"/>
      <c r="U96" s="51">
        <v>1</v>
      </c>
      <c r="V96" s="51"/>
      <c r="W96" s="51"/>
      <c r="X96" s="52"/>
      <c r="Y96" s="52"/>
      <c r="Z96" s="52"/>
      <c r="AA96" s="53"/>
      <c r="AB96" s="54"/>
      <c r="AC96" s="54"/>
      <c r="AD96" s="55"/>
      <c r="AE96" s="55"/>
      <c r="AF96" s="55"/>
      <c r="AG96" s="55"/>
      <c r="AH96" s="56"/>
      <c r="AI96" s="56"/>
      <c r="AJ96" s="57"/>
      <c r="AK96" s="57"/>
      <c r="AL96" s="57"/>
      <c r="AM96" s="57"/>
      <c r="AN96" s="58"/>
      <c r="AO96" s="58"/>
      <c r="AP96" s="58"/>
      <c r="AQ96" s="59"/>
      <c r="AR96" s="59"/>
      <c r="AS96" s="59"/>
      <c r="AT96" s="59"/>
      <c r="AU96" s="59">
        <v>2</v>
      </c>
      <c r="AV96" s="59"/>
      <c r="AZ96">
        <f t="shared" si="92"/>
        <v>0</v>
      </c>
      <c r="BA96">
        <f t="shared" si="68"/>
        <v>0</v>
      </c>
      <c r="BB96">
        <f t="shared" si="69"/>
        <v>0</v>
      </c>
      <c r="BC96">
        <f t="shared" si="70"/>
        <v>0</v>
      </c>
      <c r="BD96">
        <f t="shared" si="37"/>
        <v>0</v>
      </c>
      <c r="BE96">
        <f t="shared" si="71"/>
        <v>1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2</v>
      </c>
      <c r="BM96">
        <f t="shared" si="46"/>
        <v>0</v>
      </c>
      <c r="BO96" s="185">
        <f t="shared" si="79"/>
        <v>0</v>
      </c>
      <c r="BP96" s="186">
        <f t="shared" si="80"/>
        <v>0</v>
      </c>
      <c r="BQ96" s="187">
        <f t="shared" si="81"/>
        <v>0</v>
      </c>
      <c r="BR96" s="188">
        <f t="shared" si="50"/>
        <v>0</v>
      </c>
      <c r="BS96" s="189">
        <f t="shared" si="82"/>
        <v>0</v>
      </c>
      <c r="BT96" s="190">
        <f t="shared" si="83"/>
        <v>8.5000000000000006E-2</v>
      </c>
      <c r="BU96" s="191">
        <f t="shared" si="84"/>
        <v>0</v>
      </c>
      <c r="BV96" s="192">
        <f t="shared" si="85"/>
        <v>0</v>
      </c>
      <c r="BW96" s="193">
        <f t="shared" si="86"/>
        <v>0</v>
      </c>
      <c r="BX96" s="194">
        <f t="shared" si="87"/>
        <v>0</v>
      </c>
      <c r="BY96" s="195">
        <f t="shared" si="88"/>
        <v>0</v>
      </c>
      <c r="BZ96" s="196">
        <f t="shared" si="89"/>
        <v>0</v>
      </c>
      <c r="CA96" s="197">
        <f t="shared" si="90"/>
        <v>0.14000000000000001</v>
      </c>
      <c r="CB96" s="110">
        <f t="shared" si="91"/>
        <v>0</v>
      </c>
      <c r="CC96" s="198">
        <v>0</v>
      </c>
      <c r="CD96" s="110">
        <v>0</v>
      </c>
      <c r="CE96" s="110">
        <v>0</v>
      </c>
      <c r="CF96" s="110">
        <v>3</v>
      </c>
      <c r="CG96" s="110">
        <f t="shared" si="61"/>
        <v>0.48</v>
      </c>
      <c r="CH96">
        <f t="shared" si="62"/>
        <v>0.22500000000000003</v>
      </c>
      <c r="CI96">
        <f t="shared" si="63"/>
        <v>6.2399999999999997E-2</v>
      </c>
      <c r="CJ96" s="63">
        <f t="shared" si="64"/>
        <v>2.0118000000000005</v>
      </c>
      <c r="CK96" s="200"/>
      <c r="CL96" s="200">
        <f t="shared" si="65"/>
        <v>0.30177000000000004</v>
      </c>
      <c r="CM96" s="200"/>
      <c r="CN96" s="200"/>
      <c r="CO96" s="201"/>
      <c r="CP96" s="202"/>
      <c r="CQ96" s="203"/>
      <c r="CR96" s="203"/>
      <c r="CS96" s="267"/>
      <c r="CT96" s="268"/>
      <c r="CU96" s="269"/>
      <c r="CV96" s="270"/>
      <c r="CW96" s="273"/>
      <c r="CX96" s="114"/>
      <c r="CY96" s="52"/>
      <c r="CZ96" s="54"/>
      <c r="DA96" s="273"/>
      <c r="DB96" s="274"/>
      <c r="DC96" s="275"/>
      <c r="DD96" s="276"/>
      <c r="DE96" s="59"/>
      <c r="DF96" s="277"/>
    </row>
    <row r="97" spans="3:110" x14ac:dyDescent="0.25">
      <c r="C97" s="1" t="s">
        <v>192</v>
      </c>
      <c r="D97" t="s">
        <v>173</v>
      </c>
      <c r="F97" s="109"/>
      <c r="G97" s="43"/>
      <c r="H97" s="43"/>
      <c r="I97" s="43"/>
      <c r="J97" s="43"/>
      <c r="K97" s="43"/>
      <c r="L97" s="43"/>
      <c r="M97" s="44"/>
      <c r="N97" s="44">
        <v>1</v>
      </c>
      <c r="O97" s="45"/>
      <c r="P97" s="46">
        <v>1</v>
      </c>
      <c r="Q97" s="47"/>
      <c r="R97" s="48"/>
      <c r="S97" s="49"/>
      <c r="T97" s="50"/>
      <c r="U97" s="51"/>
      <c r="V97" s="51"/>
      <c r="W97" s="51"/>
      <c r="X97" s="52"/>
      <c r="Y97" s="52"/>
      <c r="Z97" s="52"/>
      <c r="AA97" s="53"/>
      <c r="AB97" s="54"/>
      <c r="AC97" s="54"/>
      <c r="AD97" s="55"/>
      <c r="AE97" s="55"/>
      <c r="AF97" s="55"/>
      <c r="AG97" s="55"/>
      <c r="AH97" s="56"/>
      <c r="AI97" s="56"/>
      <c r="AJ97" s="57"/>
      <c r="AK97" s="57"/>
      <c r="AL97" s="57"/>
      <c r="AM97" s="57"/>
      <c r="AN97" s="58"/>
      <c r="AO97" s="58"/>
      <c r="AP97" s="58"/>
      <c r="AQ97" s="59">
        <v>1</v>
      </c>
      <c r="AR97" s="59"/>
      <c r="AS97" s="59"/>
      <c r="AT97" s="59"/>
      <c r="AU97" s="59">
        <v>1</v>
      </c>
      <c r="AV97" s="59"/>
      <c r="AZ97">
        <f t="shared" si="92"/>
        <v>0</v>
      </c>
      <c r="BA97">
        <f t="shared" si="68"/>
        <v>1</v>
      </c>
      <c r="BB97">
        <f t="shared" si="69"/>
        <v>1</v>
      </c>
      <c r="BC97">
        <f t="shared" si="70"/>
        <v>0</v>
      </c>
      <c r="BD97">
        <f t="shared" si="37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2</v>
      </c>
      <c r="BM97">
        <f t="shared" si="46"/>
        <v>0</v>
      </c>
      <c r="BO97" s="185">
        <f t="shared" si="79"/>
        <v>0</v>
      </c>
      <c r="BP97" s="186">
        <f t="shared" si="80"/>
        <v>0.221</v>
      </c>
      <c r="BQ97" s="187">
        <f t="shared" si="81"/>
        <v>7.8E-2</v>
      </c>
      <c r="BR97" s="188">
        <f t="shared" si="50"/>
        <v>0</v>
      </c>
      <c r="BS97" s="189">
        <f t="shared" si="82"/>
        <v>0</v>
      </c>
      <c r="BT97" s="190">
        <f t="shared" si="83"/>
        <v>0</v>
      </c>
      <c r="BU97" s="191">
        <f t="shared" si="84"/>
        <v>0</v>
      </c>
      <c r="BV97" s="192">
        <f t="shared" si="85"/>
        <v>0</v>
      </c>
      <c r="BW97" s="193">
        <f t="shared" si="86"/>
        <v>0</v>
      </c>
      <c r="BX97" s="194">
        <f t="shared" si="87"/>
        <v>0</v>
      </c>
      <c r="BY97" s="195">
        <f t="shared" si="88"/>
        <v>0</v>
      </c>
      <c r="BZ97" s="196">
        <f t="shared" si="89"/>
        <v>0</v>
      </c>
      <c r="CA97" s="197">
        <f t="shared" si="90"/>
        <v>0.14000000000000001</v>
      </c>
      <c r="CB97" s="110">
        <f t="shared" si="91"/>
        <v>0</v>
      </c>
      <c r="CC97" s="198">
        <v>2</v>
      </c>
      <c r="CD97" s="110">
        <v>0</v>
      </c>
      <c r="CE97" s="110">
        <v>0</v>
      </c>
      <c r="CF97" s="110">
        <v>2</v>
      </c>
      <c r="CG97" s="110">
        <f t="shared" si="61"/>
        <v>0.76</v>
      </c>
      <c r="CH97">
        <f t="shared" si="62"/>
        <v>0.439</v>
      </c>
      <c r="CI97">
        <f t="shared" si="63"/>
        <v>9.8799999999999999E-2</v>
      </c>
      <c r="CJ97" s="63">
        <f t="shared" si="64"/>
        <v>3.7646000000000006</v>
      </c>
      <c r="CK97" s="200"/>
      <c r="CL97" s="200">
        <f t="shared" si="65"/>
        <v>0.56469000000000003</v>
      </c>
      <c r="CM97" s="200"/>
      <c r="CN97" s="200"/>
      <c r="CO97" s="201"/>
      <c r="CP97" s="202"/>
      <c r="CQ97" s="203"/>
      <c r="CR97" s="203"/>
      <c r="CS97" s="267"/>
      <c r="CT97" s="268"/>
      <c r="CU97" s="269"/>
      <c r="CV97" s="270"/>
      <c r="CW97" s="273"/>
      <c r="CX97" s="114"/>
      <c r="CY97" s="52"/>
      <c r="CZ97" s="54"/>
      <c r="DA97" s="273"/>
      <c r="DB97" s="274"/>
      <c r="DC97" s="275"/>
      <c r="DD97" s="276"/>
      <c r="DE97" s="59"/>
      <c r="DF97" s="277"/>
    </row>
    <row r="98" spans="3:110" x14ac:dyDescent="0.25">
      <c r="C98" s="1" t="s">
        <v>194</v>
      </c>
      <c r="D98" t="s">
        <v>173</v>
      </c>
      <c r="F98" s="109"/>
      <c r="G98" s="43"/>
      <c r="H98" s="43"/>
      <c r="I98" s="43"/>
      <c r="J98" s="43"/>
      <c r="K98" s="43"/>
      <c r="L98" s="43"/>
      <c r="M98" s="44"/>
      <c r="N98" s="44"/>
      <c r="O98" s="45"/>
      <c r="P98" s="46"/>
      <c r="Q98" s="47"/>
      <c r="R98" s="48"/>
      <c r="S98" s="49"/>
      <c r="T98" s="50"/>
      <c r="U98" s="51">
        <v>1</v>
      </c>
      <c r="V98" s="51"/>
      <c r="W98" s="51"/>
      <c r="X98" s="52"/>
      <c r="Y98" s="52"/>
      <c r="Z98" s="52"/>
      <c r="AA98" s="53"/>
      <c r="AB98" s="54"/>
      <c r="AC98" s="54"/>
      <c r="AD98" s="55"/>
      <c r="AE98" s="55"/>
      <c r="AF98" s="55"/>
      <c r="AG98" s="55"/>
      <c r="AH98" s="56"/>
      <c r="AI98" s="56"/>
      <c r="AJ98" s="57"/>
      <c r="AK98" s="57"/>
      <c r="AL98" s="57"/>
      <c r="AM98" s="57"/>
      <c r="AN98" s="58">
        <v>1</v>
      </c>
      <c r="AO98" s="58"/>
      <c r="AP98" s="58"/>
      <c r="AQ98" s="59"/>
      <c r="AR98" s="59"/>
      <c r="AS98" s="59"/>
      <c r="AT98" s="59"/>
      <c r="AU98" s="59">
        <v>1</v>
      </c>
      <c r="AV98" s="59"/>
      <c r="AW98">
        <v>1</v>
      </c>
      <c r="AZ98">
        <f t="shared" si="92"/>
        <v>0</v>
      </c>
      <c r="BA98">
        <f t="shared" si="68"/>
        <v>0</v>
      </c>
      <c r="BB98">
        <f t="shared" si="69"/>
        <v>0</v>
      </c>
      <c r="BC98">
        <f t="shared" si="70"/>
        <v>0</v>
      </c>
      <c r="BD98">
        <f t="shared" si="37"/>
        <v>0</v>
      </c>
      <c r="BE98">
        <f t="shared" si="71"/>
        <v>1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1</v>
      </c>
      <c r="BL98">
        <f t="shared" si="78"/>
        <v>1</v>
      </c>
      <c r="BM98">
        <f t="shared" si="46"/>
        <v>1</v>
      </c>
      <c r="BO98" s="185">
        <f t="shared" si="79"/>
        <v>0</v>
      </c>
      <c r="BP98" s="186">
        <f t="shared" si="80"/>
        <v>0</v>
      </c>
      <c r="BQ98" s="187">
        <f t="shared" si="81"/>
        <v>0</v>
      </c>
      <c r="BR98" s="188">
        <f t="shared" si="50"/>
        <v>0</v>
      </c>
      <c r="BS98" s="189">
        <f t="shared" si="82"/>
        <v>0</v>
      </c>
      <c r="BT98" s="190">
        <f t="shared" si="83"/>
        <v>8.5000000000000006E-2</v>
      </c>
      <c r="BU98" s="191">
        <f t="shared" si="84"/>
        <v>0</v>
      </c>
      <c r="BV98" s="192">
        <f t="shared" si="85"/>
        <v>0</v>
      </c>
      <c r="BW98" s="193">
        <f t="shared" si="86"/>
        <v>0</v>
      </c>
      <c r="BX98" s="194">
        <f t="shared" si="87"/>
        <v>0</v>
      </c>
      <c r="BY98" s="195">
        <f t="shared" si="88"/>
        <v>0</v>
      </c>
      <c r="BZ98" s="196">
        <f t="shared" si="89"/>
        <v>0.17699999999999999</v>
      </c>
      <c r="CA98" s="197">
        <f t="shared" si="90"/>
        <v>7.0000000000000007E-2</v>
      </c>
      <c r="CB98" s="110">
        <f t="shared" si="91"/>
        <v>0.03</v>
      </c>
      <c r="CC98" s="198">
        <v>0</v>
      </c>
      <c r="CD98" s="110">
        <v>0</v>
      </c>
      <c r="CE98" s="110">
        <v>0</v>
      </c>
      <c r="CF98" s="110">
        <v>1</v>
      </c>
      <c r="CG98" s="110">
        <f t="shared" si="61"/>
        <v>0.16</v>
      </c>
      <c r="CH98">
        <f t="shared" si="62"/>
        <v>0.36199999999999999</v>
      </c>
      <c r="CI98">
        <f t="shared" si="63"/>
        <v>2.0800000000000003E-2</v>
      </c>
      <c r="CJ98" s="63">
        <f t="shared" si="64"/>
        <v>2.6795999999999998</v>
      </c>
      <c r="CK98" s="200"/>
      <c r="CL98" s="200">
        <f t="shared" si="65"/>
        <v>0.40193999999999996</v>
      </c>
      <c r="CM98" s="200"/>
      <c r="CN98" s="200"/>
      <c r="CO98" s="201"/>
      <c r="CP98" s="202"/>
      <c r="CQ98" s="203"/>
      <c r="CR98" s="203"/>
      <c r="CS98" s="267"/>
      <c r="CT98" s="268"/>
      <c r="CU98" s="269"/>
      <c r="CV98" s="270"/>
      <c r="CW98" s="273"/>
      <c r="CX98" s="114"/>
      <c r="CY98" s="52"/>
      <c r="CZ98" s="54"/>
      <c r="DA98" s="273"/>
      <c r="DB98" s="274"/>
      <c r="DC98" s="275"/>
      <c r="DD98" s="276"/>
      <c r="DE98" s="59"/>
      <c r="DF98" s="277"/>
    </row>
    <row r="99" spans="3:110" x14ac:dyDescent="0.25">
      <c r="C99" s="1" t="s">
        <v>195</v>
      </c>
      <c r="D99" t="s">
        <v>173</v>
      </c>
      <c r="F99" s="109"/>
      <c r="G99" s="43"/>
      <c r="H99" s="43"/>
      <c r="I99" s="43"/>
      <c r="J99" s="43"/>
      <c r="K99" s="43"/>
      <c r="L99" s="43"/>
      <c r="M99" s="44"/>
      <c r="N99" s="44"/>
      <c r="O99" s="45"/>
      <c r="P99" s="46"/>
      <c r="Q99" s="47"/>
      <c r="R99" s="48"/>
      <c r="S99" s="49"/>
      <c r="T99" s="50">
        <v>1</v>
      </c>
      <c r="U99" s="51">
        <v>1</v>
      </c>
      <c r="V99" s="51"/>
      <c r="W99" s="51"/>
      <c r="X99" s="52"/>
      <c r="Y99" s="52">
        <v>1</v>
      </c>
      <c r="Z99" s="52"/>
      <c r="AA99" s="53"/>
      <c r="AB99" s="54"/>
      <c r="AC99" s="54"/>
      <c r="AD99" s="55"/>
      <c r="AE99" s="55"/>
      <c r="AF99" s="55"/>
      <c r="AG99" s="55"/>
      <c r="AH99" s="56"/>
      <c r="AI99" s="56"/>
      <c r="AJ99" s="57"/>
      <c r="AK99" s="57"/>
      <c r="AL99" s="57"/>
      <c r="AM99" s="57"/>
      <c r="AN99" s="58"/>
      <c r="AO99" s="58"/>
      <c r="AP99" s="58"/>
      <c r="AQ99" s="59"/>
      <c r="AR99" s="59"/>
      <c r="AS99" s="59"/>
      <c r="AT99" s="59"/>
      <c r="AU99" s="59">
        <v>1</v>
      </c>
      <c r="AV99" s="59"/>
      <c r="AZ99">
        <f t="shared" si="92"/>
        <v>0</v>
      </c>
      <c r="BA99">
        <f t="shared" si="68"/>
        <v>0</v>
      </c>
      <c r="BB99">
        <f t="shared" si="69"/>
        <v>0</v>
      </c>
      <c r="BC99">
        <f t="shared" si="70"/>
        <v>0</v>
      </c>
      <c r="BD99">
        <f t="shared" si="37"/>
        <v>1</v>
      </c>
      <c r="BE99">
        <f t="shared" si="71"/>
        <v>1</v>
      </c>
      <c r="BF99">
        <f t="shared" si="72"/>
        <v>1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1</v>
      </c>
      <c r="BM99">
        <f t="shared" si="46"/>
        <v>0</v>
      </c>
      <c r="BO99" s="185">
        <f t="shared" si="79"/>
        <v>0</v>
      </c>
      <c r="BP99" s="186">
        <f t="shared" si="80"/>
        <v>0</v>
      </c>
      <c r="BQ99" s="187">
        <f t="shared" si="81"/>
        <v>0</v>
      </c>
      <c r="BR99" s="188">
        <f t="shared" si="50"/>
        <v>0</v>
      </c>
      <c r="BS99" s="189">
        <f t="shared" si="82"/>
        <v>0.437</v>
      </c>
      <c r="BT99" s="190">
        <f t="shared" si="83"/>
        <v>8.5000000000000006E-2</v>
      </c>
      <c r="BU99" s="191">
        <f t="shared" si="84"/>
        <v>0.187</v>
      </c>
      <c r="BV99" s="192">
        <f t="shared" si="85"/>
        <v>0</v>
      </c>
      <c r="BW99" s="193">
        <f t="shared" si="86"/>
        <v>0</v>
      </c>
      <c r="BX99" s="194">
        <f t="shared" si="87"/>
        <v>0</v>
      </c>
      <c r="BY99" s="195">
        <f t="shared" si="88"/>
        <v>0</v>
      </c>
      <c r="BZ99" s="196">
        <f t="shared" si="89"/>
        <v>0</v>
      </c>
      <c r="CA99" s="197">
        <f t="shared" si="90"/>
        <v>7.0000000000000007E-2</v>
      </c>
      <c r="CB99" s="110">
        <f t="shared" si="91"/>
        <v>0</v>
      </c>
      <c r="CC99" s="198">
        <v>0</v>
      </c>
      <c r="CD99" s="110">
        <v>0</v>
      </c>
      <c r="CE99" s="110">
        <v>0</v>
      </c>
      <c r="CF99" s="110">
        <v>2</v>
      </c>
      <c r="CG99" s="110">
        <f t="shared" si="61"/>
        <v>0.32</v>
      </c>
      <c r="CH99">
        <f t="shared" si="62"/>
        <v>0.77900000000000014</v>
      </c>
      <c r="CI99">
        <f t="shared" si="63"/>
        <v>4.1600000000000005E-2</v>
      </c>
      <c r="CJ99" s="63">
        <f t="shared" si="64"/>
        <v>5.7442000000000011</v>
      </c>
      <c r="CK99" s="200"/>
      <c r="CL99" s="200">
        <f t="shared" si="65"/>
        <v>0.86163000000000012</v>
      </c>
      <c r="CM99" s="200"/>
      <c r="CN99" s="200"/>
      <c r="CO99" s="201"/>
      <c r="CP99" s="202"/>
      <c r="CQ99" s="203"/>
      <c r="CR99" s="203"/>
      <c r="CS99" s="267"/>
      <c r="CT99" s="268"/>
      <c r="CU99" s="269"/>
      <c r="CV99" s="270"/>
      <c r="CW99" s="273"/>
      <c r="CX99" s="114"/>
      <c r="CY99" s="52"/>
      <c r="CZ99" s="54"/>
      <c r="DA99" s="273"/>
      <c r="DB99" s="274"/>
      <c r="DC99" s="275"/>
      <c r="DD99" s="276"/>
      <c r="DE99" s="59"/>
      <c r="DF99" s="277"/>
    </row>
    <row r="100" spans="3:110" x14ac:dyDescent="0.25">
      <c r="C100" s="1" t="s">
        <v>196</v>
      </c>
      <c r="D100" t="s">
        <v>173</v>
      </c>
      <c r="F100" s="109"/>
      <c r="G100" s="43">
        <v>1</v>
      </c>
      <c r="H100" s="43"/>
      <c r="I100" s="43"/>
      <c r="J100" s="43"/>
      <c r="K100" s="43"/>
      <c r="L100" s="43"/>
      <c r="M100" s="44">
        <v>1</v>
      </c>
      <c r="N100" s="44"/>
      <c r="O100" s="45"/>
      <c r="P100" s="46"/>
      <c r="Q100" s="47"/>
      <c r="R100" s="48"/>
      <c r="S100" s="49"/>
      <c r="T100" s="50"/>
      <c r="U100" s="51">
        <v>1</v>
      </c>
      <c r="V100" s="51"/>
      <c r="W100" s="51"/>
      <c r="X100" s="52">
        <v>1</v>
      </c>
      <c r="Y100" s="52"/>
      <c r="Z100" s="52"/>
      <c r="AA100" s="53"/>
      <c r="AB100" s="54"/>
      <c r="AC100" s="54"/>
      <c r="AD100" s="55"/>
      <c r="AE100" s="55"/>
      <c r="AF100" s="55"/>
      <c r="AG100" s="55"/>
      <c r="AH100" s="56"/>
      <c r="AI100" s="56"/>
      <c r="AJ100" s="57"/>
      <c r="AK100" s="57"/>
      <c r="AL100" s="57"/>
      <c r="AM100" s="57"/>
      <c r="AN100" s="58"/>
      <c r="AO100" s="58"/>
      <c r="AP100" s="58"/>
      <c r="AQ100" s="59"/>
      <c r="AR100" s="59"/>
      <c r="AS100" s="59"/>
      <c r="AT100" s="59"/>
      <c r="AU100" s="59"/>
      <c r="AV100" s="59"/>
      <c r="AZ100">
        <f t="shared" si="92"/>
        <v>1</v>
      </c>
      <c r="BA100">
        <f t="shared" si="68"/>
        <v>1</v>
      </c>
      <c r="BB100">
        <f t="shared" si="69"/>
        <v>0</v>
      </c>
      <c r="BC100">
        <f t="shared" si="70"/>
        <v>0</v>
      </c>
      <c r="BD100">
        <f t="shared" si="37"/>
        <v>0</v>
      </c>
      <c r="BE100">
        <f t="shared" si="71"/>
        <v>1</v>
      </c>
      <c r="BF100">
        <f t="shared" si="72"/>
        <v>1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46"/>
        <v>0</v>
      </c>
      <c r="BO100" s="185">
        <f t="shared" si="79"/>
        <v>0.02</v>
      </c>
      <c r="BP100" s="186">
        <f t="shared" si="80"/>
        <v>0.221</v>
      </c>
      <c r="BQ100" s="187">
        <f t="shared" si="81"/>
        <v>0</v>
      </c>
      <c r="BR100" s="188">
        <f t="shared" si="50"/>
        <v>0</v>
      </c>
      <c r="BS100" s="189">
        <f t="shared" si="82"/>
        <v>0</v>
      </c>
      <c r="BT100" s="190">
        <f t="shared" si="83"/>
        <v>8.5000000000000006E-2</v>
      </c>
      <c r="BU100" s="191">
        <f t="shared" si="84"/>
        <v>0.187</v>
      </c>
      <c r="BV100" s="192">
        <f t="shared" si="85"/>
        <v>0</v>
      </c>
      <c r="BW100" s="193">
        <f t="shared" si="86"/>
        <v>0</v>
      </c>
      <c r="BX100" s="194">
        <f t="shared" si="87"/>
        <v>0</v>
      </c>
      <c r="BY100" s="195">
        <f t="shared" si="88"/>
        <v>0</v>
      </c>
      <c r="BZ100" s="196">
        <f t="shared" si="89"/>
        <v>0</v>
      </c>
      <c r="CA100" s="197">
        <f t="shared" si="90"/>
        <v>0</v>
      </c>
      <c r="CB100" s="110">
        <f t="shared" si="91"/>
        <v>0</v>
      </c>
      <c r="CC100" s="198">
        <v>1</v>
      </c>
      <c r="CD100" s="110">
        <v>0</v>
      </c>
      <c r="CE100" s="110">
        <v>0</v>
      </c>
      <c r="CF100" s="110">
        <v>2</v>
      </c>
      <c r="CG100" s="110">
        <f t="shared" si="61"/>
        <v>0.54</v>
      </c>
      <c r="CH100">
        <f t="shared" si="62"/>
        <v>0.51300000000000001</v>
      </c>
      <c r="CI100">
        <f t="shared" si="63"/>
        <v>7.0200000000000012E-2</v>
      </c>
      <c r="CJ100" s="63">
        <f t="shared" si="64"/>
        <v>4.0824000000000007</v>
      </c>
      <c r="CK100" s="200"/>
      <c r="CL100" s="200">
        <f t="shared" si="65"/>
        <v>0.61236000000000013</v>
      </c>
      <c r="CM100" s="200"/>
      <c r="CN100" s="200"/>
      <c r="CO100" s="201"/>
      <c r="CP100" s="202"/>
      <c r="CQ100" s="203"/>
      <c r="CR100" s="203"/>
      <c r="CS100" s="267"/>
      <c r="CT100" s="268"/>
      <c r="CU100" s="269"/>
      <c r="CV100" s="270"/>
      <c r="CW100" s="273"/>
      <c r="CX100" s="114"/>
      <c r="CY100" s="52"/>
      <c r="CZ100" s="54"/>
      <c r="DA100" s="273"/>
      <c r="DB100" s="274"/>
      <c r="DC100" s="275"/>
      <c r="DD100" s="276"/>
      <c r="DE100" s="59"/>
      <c r="DF100" s="277"/>
    </row>
    <row r="101" spans="3:110" x14ac:dyDescent="0.25">
      <c r="C101" s="83" t="s">
        <v>198</v>
      </c>
      <c r="D101" s="64" t="s">
        <v>173</v>
      </c>
      <c r="F101" s="125"/>
      <c r="G101" s="94"/>
      <c r="H101" s="94"/>
      <c r="I101" s="94"/>
      <c r="J101" s="94"/>
      <c r="K101" s="94"/>
      <c r="L101" s="94"/>
      <c r="M101" s="95"/>
      <c r="N101" s="95"/>
      <c r="O101" s="95"/>
      <c r="P101" s="96"/>
      <c r="Q101" s="96"/>
      <c r="R101" s="97"/>
      <c r="S101" s="97"/>
      <c r="T101" s="98"/>
      <c r="U101" s="99">
        <v>1</v>
      </c>
      <c r="V101" s="99"/>
      <c r="W101" s="99"/>
      <c r="X101" s="100"/>
      <c r="Y101" s="100"/>
      <c r="Z101" s="100"/>
      <c r="AA101" s="101"/>
      <c r="AB101" s="101"/>
      <c r="AC101" s="101"/>
      <c r="AD101" s="102"/>
      <c r="AE101" s="102"/>
      <c r="AF101" s="102"/>
      <c r="AG101" s="102"/>
      <c r="AH101" s="103"/>
      <c r="AI101" s="103"/>
      <c r="AJ101" s="104"/>
      <c r="AK101" s="104"/>
      <c r="AL101" s="104"/>
      <c r="AM101" s="104"/>
      <c r="AN101" s="105"/>
      <c r="AO101" s="105"/>
      <c r="AP101" s="105"/>
      <c r="AQ101" s="106"/>
      <c r="AR101" s="106"/>
      <c r="AS101" s="106"/>
      <c r="AT101" s="106"/>
      <c r="AU101" s="106"/>
      <c r="AV101" s="106"/>
      <c r="AW101" s="87"/>
      <c r="AZ101">
        <f t="shared" si="92"/>
        <v>0</v>
      </c>
      <c r="BA101">
        <f t="shared" si="68"/>
        <v>0</v>
      </c>
      <c r="BB101">
        <f t="shared" si="69"/>
        <v>0</v>
      </c>
      <c r="BC101">
        <f t="shared" si="70"/>
        <v>0</v>
      </c>
      <c r="BD101">
        <f t="shared" si="37"/>
        <v>0</v>
      </c>
      <c r="BE101">
        <f t="shared" si="71"/>
        <v>1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 s="87">
        <f t="shared" si="76"/>
        <v>0</v>
      </c>
      <c r="BK101" s="87">
        <f t="shared" si="77"/>
        <v>0</v>
      </c>
      <c r="BL101" s="87">
        <f t="shared" si="78"/>
        <v>0</v>
      </c>
      <c r="BM101" s="87">
        <f t="shared" si="46"/>
        <v>0</v>
      </c>
      <c r="BN101" s="87"/>
      <c r="BO101" s="185">
        <f t="shared" si="79"/>
        <v>0</v>
      </c>
      <c r="BP101" s="186">
        <f t="shared" si="80"/>
        <v>0</v>
      </c>
      <c r="BQ101" s="187">
        <f t="shared" si="81"/>
        <v>0</v>
      </c>
      <c r="BR101" s="188">
        <f t="shared" si="50"/>
        <v>0</v>
      </c>
      <c r="BS101" s="189">
        <f t="shared" si="82"/>
        <v>0</v>
      </c>
      <c r="BT101" s="190">
        <f t="shared" si="83"/>
        <v>8.5000000000000006E-2</v>
      </c>
      <c r="BU101" s="191">
        <f t="shared" si="84"/>
        <v>0</v>
      </c>
      <c r="BV101" s="192">
        <f t="shared" si="85"/>
        <v>0</v>
      </c>
      <c r="BW101" s="193">
        <f t="shared" si="86"/>
        <v>0</v>
      </c>
      <c r="BX101" s="194">
        <f t="shared" si="87"/>
        <v>0</v>
      </c>
      <c r="BY101" s="195">
        <f t="shared" si="88"/>
        <v>0</v>
      </c>
      <c r="BZ101" s="196">
        <f t="shared" si="89"/>
        <v>0</v>
      </c>
      <c r="CA101" s="197">
        <f t="shared" si="90"/>
        <v>0</v>
      </c>
      <c r="CB101" s="110">
        <f t="shared" si="91"/>
        <v>0</v>
      </c>
      <c r="CC101" s="206">
        <v>0</v>
      </c>
      <c r="CD101" s="126">
        <v>0</v>
      </c>
      <c r="CE101" s="126">
        <v>0</v>
      </c>
      <c r="CF101" s="126">
        <v>0</v>
      </c>
      <c r="CG101" s="126">
        <f t="shared" si="61"/>
        <v>0</v>
      </c>
      <c r="CH101">
        <f t="shared" si="62"/>
        <v>8.5000000000000006E-2</v>
      </c>
      <c r="CI101">
        <f t="shared" si="63"/>
        <v>0</v>
      </c>
      <c r="CJ101" s="63">
        <f t="shared" si="64"/>
        <v>0.59500000000000008</v>
      </c>
      <c r="CK101" s="200"/>
      <c r="CL101" s="200">
        <f t="shared" si="65"/>
        <v>8.925000000000001E-2</v>
      </c>
      <c r="CM101" s="200"/>
      <c r="CN101" s="200"/>
      <c r="CO101" s="201"/>
      <c r="CP101" s="202"/>
      <c r="CQ101" s="203"/>
      <c r="CR101" s="203"/>
      <c r="CS101" s="267"/>
      <c r="CT101" s="268"/>
      <c r="CU101" s="269"/>
      <c r="CV101" s="270"/>
      <c r="CW101" s="273"/>
      <c r="CX101" s="114"/>
      <c r="CY101" s="52"/>
      <c r="CZ101" s="54"/>
      <c r="DA101" s="273"/>
      <c r="DB101" s="274"/>
      <c r="DC101" s="275"/>
      <c r="DD101" s="276"/>
      <c r="DE101" s="59"/>
      <c r="DF101" s="277"/>
    </row>
    <row r="102" spans="3:110" x14ac:dyDescent="0.25">
      <c r="C102" s="1" t="s">
        <v>200</v>
      </c>
      <c r="D102" t="s">
        <v>182</v>
      </c>
      <c r="F102" s="109"/>
      <c r="G102" s="43"/>
      <c r="H102" s="43"/>
      <c r="I102" s="43"/>
      <c r="J102" s="43"/>
      <c r="K102" s="43"/>
      <c r="L102" s="43"/>
      <c r="M102" s="44"/>
      <c r="N102" s="44"/>
      <c r="O102" s="45"/>
      <c r="P102" s="46"/>
      <c r="Q102" s="47"/>
      <c r="R102" s="48"/>
      <c r="S102" s="49"/>
      <c r="T102" s="50"/>
      <c r="U102" s="51">
        <v>2</v>
      </c>
      <c r="V102" s="51">
        <v>1</v>
      </c>
      <c r="W102" s="51"/>
      <c r="X102" s="52"/>
      <c r="Y102" s="52"/>
      <c r="Z102" s="52"/>
      <c r="AA102" s="53"/>
      <c r="AB102" s="54"/>
      <c r="AC102" s="54"/>
      <c r="AD102" s="55"/>
      <c r="AE102" s="55"/>
      <c r="AF102" s="55"/>
      <c r="AG102" s="55"/>
      <c r="AH102" s="56"/>
      <c r="AI102" s="56"/>
      <c r="AJ102" s="57"/>
      <c r="AK102" s="57"/>
      <c r="AL102" s="57"/>
      <c r="AM102" s="57"/>
      <c r="AN102" s="58"/>
      <c r="AO102" s="58"/>
      <c r="AP102" s="58"/>
      <c r="AQ102" s="59"/>
      <c r="AR102" s="59"/>
      <c r="AS102" s="59"/>
      <c r="AT102" s="59"/>
      <c r="AU102" s="59"/>
      <c r="AV102" s="59"/>
      <c r="AW102">
        <v>6</v>
      </c>
      <c r="AZ102">
        <f t="shared" si="92"/>
        <v>0</v>
      </c>
      <c r="BA102">
        <f t="shared" si="68"/>
        <v>0</v>
      </c>
      <c r="BB102">
        <f t="shared" si="69"/>
        <v>0</v>
      </c>
      <c r="BC102">
        <f t="shared" si="70"/>
        <v>0</v>
      </c>
      <c r="BD102">
        <f t="shared" si="37"/>
        <v>0</v>
      </c>
      <c r="BE102">
        <f t="shared" si="71"/>
        <v>3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46"/>
        <v>6</v>
      </c>
      <c r="BO102" s="185">
        <f t="shared" si="79"/>
        <v>0</v>
      </c>
      <c r="BP102" s="186">
        <f t="shared" si="80"/>
        <v>0</v>
      </c>
      <c r="BQ102" s="187">
        <f t="shared" si="81"/>
        <v>0</v>
      </c>
      <c r="BR102" s="188">
        <f t="shared" si="50"/>
        <v>0</v>
      </c>
      <c r="BS102" s="189">
        <f t="shared" si="82"/>
        <v>0</v>
      </c>
      <c r="BT102" s="190">
        <f t="shared" si="83"/>
        <v>0.255</v>
      </c>
      <c r="BU102" s="191">
        <f t="shared" si="84"/>
        <v>0</v>
      </c>
      <c r="BV102" s="192">
        <f t="shared" si="85"/>
        <v>0</v>
      </c>
      <c r="BW102" s="193">
        <f t="shared" si="86"/>
        <v>0</v>
      </c>
      <c r="BX102" s="194">
        <f t="shared" si="87"/>
        <v>0</v>
      </c>
      <c r="BY102" s="195">
        <f t="shared" si="88"/>
        <v>0</v>
      </c>
      <c r="BZ102" s="196">
        <f t="shared" si="89"/>
        <v>0</v>
      </c>
      <c r="CA102" s="197">
        <f t="shared" si="90"/>
        <v>0</v>
      </c>
      <c r="CB102" s="110">
        <f t="shared" si="91"/>
        <v>0.18</v>
      </c>
      <c r="CC102" s="198">
        <v>1</v>
      </c>
      <c r="CD102" s="110">
        <v>0</v>
      </c>
      <c r="CE102" s="110">
        <v>0</v>
      </c>
      <c r="CF102" s="110">
        <v>2</v>
      </c>
      <c r="CG102" s="110">
        <f t="shared" si="61"/>
        <v>0.54</v>
      </c>
      <c r="CH102">
        <f t="shared" si="62"/>
        <v>0.435</v>
      </c>
      <c r="CI102">
        <f t="shared" si="63"/>
        <v>7.0200000000000012E-2</v>
      </c>
      <c r="CJ102" s="63">
        <f t="shared" si="64"/>
        <v>3.5364</v>
      </c>
      <c r="CK102" s="200"/>
      <c r="CL102" s="200">
        <f t="shared" si="65"/>
        <v>0.53045999999999993</v>
      </c>
      <c r="CM102" s="200"/>
      <c r="CN102" s="200"/>
      <c r="CO102" s="201"/>
      <c r="CP102" s="202"/>
      <c r="CQ102" s="203"/>
      <c r="CR102" s="203"/>
      <c r="CS102" s="267"/>
      <c r="CT102" s="268"/>
      <c r="CU102" s="269"/>
      <c r="CV102" s="270"/>
      <c r="CW102" s="273"/>
      <c r="CX102" s="114"/>
      <c r="CY102" s="52"/>
      <c r="CZ102" s="54"/>
      <c r="DA102" s="273"/>
      <c r="DB102" s="274"/>
      <c r="DC102" s="275"/>
      <c r="DD102" s="276"/>
      <c r="DE102" s="59"/>
      <c r="DF102" s="277"/>
    </row>
    <row r="103" spans="3:110" x14ac:dyDescent="0.25">
      <c r="C103" s="1" t="s">
        <v>201</v>
      </c>
      <c r="D103" t="s">
        <v>182</v>
      </c>
      <c r="F103" s="109">
        <v>1</v>
      </c>
      <c r="G103" s="43">
        <v>1</v>
      </c>
      <c r="H103" s="43"/>
      <c r="I103" s="43"/>
      <c r="J103" s="43"/>
      <c r="K103" s="43"/>
      <c r="L103" s="43"/>
      <c r="M103" s="44">
        <v>1</v>
      </c>
      <c r="N103" s="44"/>
      <c r="O103" s="45"/>
      <c r="P103" s="46"/>
      <c r="Q103" s="47"/>
      <c r="R103" s="48"/>
      <c r="S103" s="49"/>
      <c r="T103" s="50"/>
      <c r="U103" s="51">
        <v>1</v>
      </c>
      <c r="V103" s="51"/>
      <c r="W103" s="51"/>
      <c r="X103" s="52"/>
      <c r="Y103" s="52"/>
      <c r="Z103" s="52"/>
      <c r="AA103" s="53"/>
      <c r="AB103" s="54"/>
      <c r="AC103" s="54"/>
      <c r="AD103" s="55"/>
      <c r="AE103" s="55"/>
      <c r="AF103" s="55"/>
      <c r="AG103" s="55"/>
      <c r="AH103" s="56"/>
      <c r="AI103" s="56"/>
      <c r="AJ103" s="57"/>
      <c r="AK103" s="57"/>
      <c r="AL103" s="57"/>
      <c r="AM103" s="57"/>
      <c r="AN103" s="58"/>
      <c r="AO103" s="58"/>
      <c r="AP103" s="58"/>
      <c r="AQ103" s="59"/>
      <c r="AR103" s="59"/>
      <c r="AS103" s="59"/>
      <c r="AT103" s="59"/>
      <c r="AU103" s="59"/>
      <c r="AV103" s="59"/>
      <c r="AW103">
        <v>1</v>
      </c>
      <c r="AZ103">
        <f t="shared" si="92"/>
        <v>2</v>
      </c>
      <c r="BA103">
        <f t="shared" si="68"/>
        <v>1</v>
      </c>
      <c r="BB103">
        <f t="shared" si="69"/>
        <v>0</v>
      </c>
      <c r="BC103">
        <f t="shared" si="70"/>
        <v>0</v>
      </c>
      <c r="BD103">
        <f t="shared" si="37"/>
        <v>0</v>
      </c>
      <c r="BE103">
        <f t="shared" si="71"/>
        <v>1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46"/>
        <v>1</v>
      </c>
      <c r="BO103" s="185">
        <f t="shared" si="79"/>
        <v>0.04</v>
      </c>
      <c r="BP103" s="186">
        <f t="shared" si="80"/>
        <v>0.221</v>
      </c>
      <c r="BQ103" s="187">
        <f t="shared" si="81"/>
        <v>0</v>
      </c>
      <c r="BR103" s="188">
        <f t="shared" si="50"/>
        <v>0</v>
      </c>
      <c r="BS103" s="189">
        <f t="shared" si="82"/>
        <v>0</v>
      </c>
      <c r="BT103" s="190">
        <f t="shared" si="83"/>
        <v>8.5000000000000006E-2</v>
      </c>
      <c r="BU103" s="191">
        <f t="shared" si="84"/>
        <v>0</v>
      </c>
      <c r="BV103" s="192">
        <f t="shared" si="85"/>
        <v>0</v>
      </c>
      <c r="BW103" s="193">
        <f t="shared" si="86"/>
        <v>0</v>
      </c>
      <c r="BX103" s="194">
        <f t="shared" si="87"/>
        <v>0</v>
      </c>
      <c r="BY103" s="195">
        <f t="shared" si="88"/>
        <v>0</v>
      </c>
      <c r="BZ103" s="196">
        <f t="shared" si="89"/>
        <v>0</v>
      </c>
      <c r="CA103" s="197">
        <f t="shared" si="90"/>
        <v>0</v>
      </c>
      <c r="CB103" s="110">
        <f t="shared" si="91"/>
        <v>0.03</v>
      </c>
      <c r="CC103" s="198">
        <v>0</v>
      </c>
      <c r="CD103" s="110">
        <v>0</v>
      </c>
      <c r="CE103" s="110">
        <v>0</v>
      </c>
      <c r="CF103" s="110">
        <v>4</v>
      </c>
      <c r="CG103" s="110">
        <f t="shared" si="61"/>
        <v>0.64</v>
      </c>
      <c r="CH103">
        <f t="shared" si="62"/>
        <v>0.376</v>
      </c>
      <c r="CI103">
        <f t="shared" si="63"/>
        <v>8.320000000000001E-2</v>
      </c>
      <c r="CJ103" s="63">
        <f t="shared" si="64"/>
        <v>3.2143999999999999</v>
      </c>
      <c r="CK103" s="200"/>
      <c r="CL103" s="200">
        <f t="shared" si="65"/>
        <v>0.48215999999999998</v>
      </c>
      <c r="CM103" s="200"/>
      <c r="CN103" s="200"/>
      <c r="CO103" s="201"/>
      <c r="CP103" s="202"/>
      <c r="CQ103" s="203"/>
      <c r="CR103" s="203"/>
      <c r="CS103" s="267"/>
      <c r="CT103" s="268"/>
      <c r="CU103" s="269"/>
      <c r="CV103" s="270"/>
      <c r="CW103" s="273"/>
      <c r="CX103" s="114"/>
      <c r="CY103" s="52"/>
      <c r="CZ103" s="54"/>
      <c r="DA103" s="273"/>
      <c r="DB103" s="274"/>
      <c r="DC103" s="275"/>
      <c r="DD103" s="276"/>
      <c r="DE103" s="59"/>
      <c r="DF103" s="277"/>
    </row>
    <row r="104" spans="3:110" x14ac:dyDescent="0.25">
      <c r="C104" s="1" t="s">
        <v>202</v>
      </c>
      <c r="D104" t="s">
        <v>182</v>
      </c>
      <c r="F104" s="109"/>
      <c r="G104" s="112"/>
      <c r="H104" s="112"/>
      <c r="I104" s="112"/>
      <c r="J104" s="112"/>
      <c r="K104" s="112"/>
      <c r="L104" s="112"/>
      <c r="M104" s="45"/>
      <c r="N104" s="45"/>
      <c r="O104" s="45"/>
      <c r="P104" s="47"/>
      <c r="Q104" s="47"/>
      <c r="R104" s="48"/>
      <c r="S104" s="48"/>
      <c r="T104" s="113"/>
      <c r="U104" s="114">
        <v>1</v>
      </c>
      <c r="V104" s="114"/>
      <c r="W104" s="114"/>
      <c r="X104" s="115"/>
      <c r="Y104" s="115"/>
      <c r="Z104" s="115"/>
      <c r="AA104" s="53"/>
      <c r="AB104" s="53"/>
      <c r="AC104" s="53"/>
      <c r="AD104" s="116"/>
      <c r="AE104" s="116"/>
      <c r="AF104" s="116"/>
      <c r="AG104" s="116"/>
      <c r="AH104" s="117"/>
      <c r="AI104" s="117"/>
      <c r="AJ104" s="118"/>
      <c r="AK104" s="118"/>
      <c r="AL104" s="118"/>
      <c r="AM104" s="118"/>
      <c r="AN104" s="119"/>
      <c r="AO104" s="119"/>
      <c r="AP104" s="119"/>
      <c r="AQ104" s="120"/>
      <c r="AR104" s="120"/>
      <c r="AS104" s="120"/>
      <c r="AT104" s="120"/>
      <c r="AU104" s="120"/>
      <c r="AV104" s="120"/>
      <c r="AW104" s="60">
        <v>1</v>
      </c>
      <c r="AZ104">
        <f t="shared" si="92"/>
        <v>0</v>
      </c>
      <c r="BA104">
        <f t="shared" si="68"/>
        <v>0</v>
      </c>
      <c r="BB104">
        <f t="shared" si="69"/>
        <v>0</v>
      </c>
      <c r="BC104">
        <f t="shared" si="70"/>
        <v>0</v>
      </c>
      <c r="BD104">
        <f t="shared" si="37"/>
        <v>0</v>
      </c>
      <c r="BE104">
        <f t="shared" si="71"/>
        <v>1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46"/>
        <v>1</v>
      </c>
      <c r="BO104" s="185">
        <f t="shared" si="79"/>
        <v>0</v>
      </c>
      <c r="BP104" s="186">
        <f t="shared" si="80"/>
        <v>0</v>
      </c>
      <c r="BQ104" s="187">
        <f t="shared" si="81"/>
        <v>0</v>
      </c>
      <c r="BR104" s="188">
        <f t="shared" si="50"/>
        <v>0</v>
      </c>
      <c r="BS104" s="189">
        <f t="shared" si="82"/>
        <v>0</v>
      </c>
      <c r="BT104" s="190">
        <f t="shared" si="83"/>
        <v>8.5000000000000006E-2</v>
      </c>
      <c r="BU104" s="191">
        <f t="shared" si="84"/>
        <v>0</v>
      </c>
      <c r="BV104" s="192">
        <f t="shared" si="85"/>
        <v>0</v>
      </c>
      <c r="BW104" s="193">
        <f t="shared" si="86"/>
        <v>0</v>
      </c>
      <c r="BX104" s="194">
        <f t="shared" si="87"/>
        <v>0</v>
      </c>
      <c r="BY104" s="195">
        <f t="shared" si="88"/>
        <v>0</v>
      </c>
      <c r="BZ104" s="196">
        <f t="shared" si="89"/>
        <v>0</v>
      </c>
      <c r="CA104" s="197">
        <f t="shared" si="90"/>
        <v>0</v>
      </c>
      <c r="CB104" s="110">
        <f t="shared" si="91"/>
        <v>0.03</v>
      </c>
      <c r="CC104" s="198">
        <v>0</v>
      </c>
      <c r="CD104" s="110">
        <v>0</v>
      </c>
      <c r="CE104" s="110">
        <v>0</v>
      </c>
      <c r="CF104" s="110">
        <v>0</v>
      </c>
      <c r="CG104" s="110">
        <f t="shared" si="61"/>
        <v>0</v>
      </c>
      <c r="CH104">
        <f t="shared" si="62"/>
        <v>0.115</v>
      </c>
      <c r="CI104">
        <f t="shared" si="63"/>
        <v>0</v>
      </c>
      <c r="CJ104" s="63">
        <f t="shared" si="64"/>
        <v>0.80500000000000005</v>
      </c>
      <c r="CK104" s="200"/>
      <c r="CL104" s="200">
        <f t="shared" si="65"/>
        <v>0.12075</v>
      </c>
      <c r="CM104" s="200"/>
      <c r="CN104" s="200"/>
      <c r="CO104" s="201"/>
      <c r="CP104" s="202"/>
      <c r="CQ104" s="203"/>
      <c r="CR104" s="203"/>
      <c r="CS104" s="267"/>
      <c r="CT104" s="268"/>
      <c r="CU104" s="269"/>
      <c r="CV104" s="270"/>
      <c r="CW104" s="273"/>
      <c r="CX104" s="114"/>
      <c r="CY104" s="52"/>
      <c r="CZ104" s="54"/>
      <c r="DA104" s="273"/>
      <c r="DB104" s="274"/>
      <c r="DC104" s="275"/>
      <c r="DD104" s="276"/>
      <c r="DE104" s="59"/>
      <c r="DF104" s="277"/>
    </row>
    <row r="105" spans="3:110" x14ac:dyDescent="0.25">
      <c r="C105" s="1" t="s">
        <v>203</v>
      </c>
      <c r="D105" t="s">
        <v>182</v>
      </c>
      <c r="F105" s="109"/>
      <c r="G105" s="112"/>
      <c r="H105" s="112"/>
      <c r="I105" s="112"/>
      <c r="J105" s="112"/>
      <c r="K105" s="112"/>
      <c r="L105" s="112"/>
      <c r="M105" s="45"/>
      <c r="N105" s="45"/>
      <c r="O105" s="45"/>
      <c r="P105" s="47"/>
      <c r="Q105" s="47"/>
      <c r="R105" s="48"/>
      <c r="S105" s="48"/>
      <c r="T105" s="113"/>
      <c r="U105" s="114">
        <v>1</v>
      </c>
      <c r="V105" s="114"/>
      <c r="W105" s="114"/>
      <c r="X105" s="115"/>
      <c r="Y105" s="115"/>
      <c r="Z105" s="115"/>
      <c r="AA105" s="53"/>
      <c r="AB105" s="53"/>
      <c r="AC105" s="53"/>
      <c r="AD105" s="116"/>
      <c r="AE105" s="116"/>
      <c r="AF105" s="116"/>
      <c r="AG105" s="116"/>
      <c r="AH105" s="117"/>
      <c r="AI105" s="117"/>
      <c r="AJ105" s="118"/>
      <c r="AK105" s="118"/>
      <c r="AL105" s="118"/>
      <c r="AM105" s="118"/>
      <c r="AN105" s="119"/>
      <c r="AO105" s="119"/>
      <c r="AP105" s="119"/>
      <c r="AQ105" s="120"/>
      <c r="AR105" s="120"/>
      <c r="AS105" s="120"/>
      <c r="AT105" s="120"/>
      <c r="AU105" s="120">
        <v>1</v>
      </c>
      <c r="AV105" s="120"/>
      <c r="AW105" s="36">
        <v>1</v>
      </c>
      <c r="AZ105">
        <f t="shared" si="92"/>
        <v>0</v>
      </c>
      <c r="BA105">
        <f t="shared" si="68"/>
        <v>0</v>
      </c>
      <c r="BB105">
        <f t="shared" si="69"/>
        <v>0</v>
      </c>
      <c r="BC105">
        <f t="shared" si="70"/>
        <v>0</v>
      </c>
      <c r="BD105">
        <f t="shared" si="37"/>
        <v>0</v>
      </c>
      <c r="BE105">
        <f t="shared" si="71"/>
        <v>1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1</v>
      </c>
      <c r="BM105">
        <f t="shared" si="46"/>
        <v>1</v>
      </c>
      <c r="BO105" s="185">
        <f t="shared" si="79"/>
        <v>0</v>
      </c>
      <c r="BP105" s="186">
        <f t="shared" si="80"/>
        <v>0</v>
      </c>
      <c r="BQ105" s="187">
        <f t="shared" si="81"/>
        <v>0</v>
      </c>
      <c r="BR105" s="188">
        <f t="shared" si="50"/>
        <v>0</v>
      </c>
      <c r="BS105" s="189">
        <f t="shared" si="82"/>
        <v>0</v>
      </c>
      <c r="BT105" s="190">
        <f t="shared" si="83"/>
        <v>8.5000000000000006E-2</v>
      </c>
      <c r="BU105" s="191">
        <f t="shared" si="84"/>
        <v>0</v>
      </c>
      <c r="BV105" s="192">
        <f t="shared" si="85"/>
        <v>0</v>
      </c>
      <c r="BW105" s="193">
        <f t="shared" si="86"/>
        <v>0</v>
      </c>
      <c r="BX105" s="194">
        <f t="shared" si="87"/>
        <v>0</v>
      </c>
      <c r="BY105" s="195">
        <f t="shared" si="88"/>
        <v>0</v>
      </c>
      <c r="BZ105" s="196">
        <f t="shared" si="89"/>
        <v>0</v>
      </c>
      <c r="CA105" s="197">
        <f t="shared" si="90"/>
        <v>7.0000000000000007E-2</v>
      </c>
      <c r="CB105" s="110">
        <f t="shared" si="91"/>
        <v>0.03</v>
      </c>
      <c r="CC105" s="198">
        <v>0</v>
      </c>
      <c r="CD105" s="110">
        <v>0</v>
      </c>
      <c r="CE105" s="110">
        <v>0</v>
      </c>
      <c r="CF105" s="110">
        <v>1</v>
      </c>
      <c r="CG105" s="110">
        <f t="shared" si="61"/>
        <v>0.16</v>
      </c>
      <c r="CH105">
        <f t="shared" si="62"/>
        <v>0.18500000000000003</v>
      </c>
      <c r="CI105">
        <f t="shared" si="63"/>
        <v>2.0800000000000003E-2</v>
      </c>
      <c r="CJ105" s="63">
        <f t="shared" si="64"/>
        <v>1.4406000000000003</v>
      </c>
      <c r="CK105" s="200"/>
      <c r="CL105" s="200">
        <f t="shared" si="65"/>
        <v>0.21609000000000003</v>
      </c>
      <c r="CM105" s="200"/>
      <c r="CN105" s="200"/>
      <c r="CO105" s="201"/>
      <c r="CP105" s="202"/>
      <c r="CQ105" s="203"/>
      <c r="CR105" s="203"/>
      <c r="CS105" s="267"/>
      <c r="CT105" s="268"/>
      <c r="CU105" s="269"/>
      <c r="CV105" s="270"/>
      <c r="CW105" s="273"/>
      <c r="CX105" s="114"/>
      <c r="CY105" s="52"/>
      <c r="CZ105" s="54"/>
      <c r="DA105" s="273"/>
      <c r="DB105" s="274"/>
      <c r="DC105" s="275"/>
      <c r="DD105" s="276"/>
      <c r="DE105" s="59"/>
      <c r="DF105" s="277"/>
    </row>
    <row r="106" spans="3:110" x14ac:dyDescent="0.25">
      <c r="C106" s="1" t="s">
        <v>204</v>
      </c>
      <c r="D106" t="s">
        <v>182</v>
      </c>
      <c r="F106" s="109"/>
      <c r="G106" s="43"/>
      <c r="H106" s="43"/>
      <c r="I106" s="43"/>
      <c r="J106" s="43"/>
      <c r="K106" s="43"/>
      <c r="L106" s="43"/>
      <c r="M106" s="44"/>
      <c r="N106" s="44"/>
      <c r="O106" s="45"/>
      <c r="P106" s="46"/>
      <c r="Q106" s="47"/>
      <c r="R106" s="48"/>
      <c r="S106" s="49"/>
      <c r="T106" s="50"/>
      <c r="U106" s="51">
        <v>1</v>
      </c>
      <c r="V106" s="51"/>
      <c r="W106" s="51"/>
      <c r="X106" s="52"/>
      <c r="Y106" s="52"/>
      <c r="Z106" s="52"/>
      <c r="AA106" s="53"/>
      <c r="AB106" s="54"/>
      <c r="AC106" s="54"/>
      <c r="AD106" s="55"/>
      <c r="AE106" s="55"/>
      <c r="AF106" s="55"/>
      <c r="AG106" s="55"/>
      <c r="AH106" s="56"/>
      <c r="AI106" s="56"/>
      <c r="AJ106" s="57">
        <v>1</v>
      </c>
      <c r="AK106" s="57"/>
      <c r="AL106" s="57"/>
      <c r="AM106" s="57"/>
      <c r="AN106" s="58"/>
      <c r="AO106" s="58"/>
      <c r="AP106" s="58"/>
      <c r="AQ106" s="59"/>
      <c r="AR106" s="59"/>
      <c r="AS106" s="59"/>
      <c r="AT106" s="59"/>
      <c r="AU106" s="59"/>
      <c r="AV106" s="59"/>
      <c r="AW106" s="36"/>
      <c r="AZ106">
        <f t="shared" si="92"/>
        <v>0</v>
      </c>
      <c r="BA106">
        <f t="shared" si="68"/>
        <v>0</v>
      </c>
      <c r="BB106">
        <f t="shared" si="69"/>
        <v>0</v>
      </c>
      <c r="BC106">
        <f t="shared" si="70"/>
        <v>0</v>
      </c>
      <c r="BD106">
        <f t="shared" si="37"/>
        <v>0</v>
      </c>
      <c r="BE106">
        <f t="shared" si="71"/>
        <v>1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1</v>
      </c>
      <c r="BJ106">
        <f t="shared" si="76"/>
        <v>1</v>
      </c>
      <c r="BK106">
        <f t="shared" si="77"/>
        <v>0</v>
      </c>
      <c r="BL106">
        <f t="shared" si="78"/>
        <v>0</v>
      </c>
      <c r="BM106">
        <f t="shared" si="46"/>
        <v>0</v>
      </c>
      <c r="BO106" s="185">
        <f t="shared" si="79"/>
        <v>0</v>
      </c>
      <c r="BP106" s="186">
        <f t="shared" si="80"/>
        <v>0</v>
      </c>
      <c r="BQ106" s="187">
        <f t="shared" si="81"/>
        <v>0</v>
      </c>
      <c r="BR106" s="188">
        <f t="shared" si="50"/>
        <v>0</v>
      </c>
      <c r="BS106" s="189">
        <f t="shared" si="82"/>
        <v>0</v>
      </c>
      <c r="BT106" s="190">
        <f t="shared" si="83"/>
        <v>8.5000000000000006E-2</v>
      </c>
      <c r="BU106" s="191">
        <f t="shared" si="84"/>
        <v>0</v>
      </c>
      <c r="BV106" s="192">
        <f t="shared" si="85"/>
        <v>0</v>
      </c>
      <c r="BW106" s="193">
        <f t="shared" si="86"/>
        <v>0</v>
      </c>
      <c r="BX106" s="194">
        <f t="shared" si="87"/>
        <v>8.0000000000000002E-3</v>
      </c>
      <c r="BY106" s="195">
        <f t="shared" si="88"/>
        <v>0.72199999999999998</v>
      </c>
      <c r="BZ106" s="196">
        <f t="shared" si="89"/>
        <v>0</v>
      </c>
      <c r="CA106" s="197">
        <f t="shared" si="90"/>
        <v>0</v>
      </c>
      <c r="CB106" s="110">
        <f t="shared" si="91"/>
        <v>0</v>
      </c>
      <c r="CC106" s="198">
        <v>0</v>
      </c>
      <c r="CD106" s="110">
        <v>0</v>
      </c>
      <c r="CE106" s="110">
        <v>0</v>
      </c>
      <c r="CF106" s="110">
        <v>0</v>
      </c>
      <c r="CG106" s="110">
        <f t="shared" si="61"/>
        <v>0</v>
      </c>
      <c r="CH106">
        <f t="shared" si="62"/>
        <v>0.81499999999999995</v>
      </c>
      <c r="CI106">
        <f t="shared" si="63"/>
        <v>0</v>
      </c>
      <c r="CJ106" s="63">
        <f t="shared" si="64"/>
        <v>5.7050000000000001</v>
      </c>
      <c r="CK106" s="200"/>
      <c r="CL106" s="200">
        <f t="shared" si="65"/>
        <v>0.85575000000000001</v>
      </c>
      <c r="CM106" s="200"/>
      <c r="CN106" s="200"/>
      <c r="CO106" s="201"/>
      <c r="CP106" s="202"/>
      <c r="CQ106" s="203"/>
      <c r="CR106" s="203"/>
      <c r="CS106" s="267"/>
      <c r="CT106" s="268"/>
      <c r="CU106" s="269"/>
      <c r="CV106" s="270"/>
      <c r="CW106" s="273"/>
      <c r="CX106" s="114"/>
      <c r="CY106" s="52"/>
      <c r="CZ106" s="54"/>
      <c r="DA106" s="273"/>
      <c r="DB106" s="274"/>
      <c r="DC106" s="275"/>
      <c r="DD106" s="276"/>
      <c r="DE106" s="59"/>
      <c r="DF106" s="277"/>
    </row>
    <row r="107" spans="3:110" x14ac:dyDescent="0.25">
      <c r="C107" s="1" t="s">
        <v>205</v>
      </c>
      <c r="D107" t="s">
        <v>182</v>
      </c>
      <c r="F107" s="109"/>
      <c r="G107" s="43"/>
      <c r="H107" s="43"/>
      <c r="I107" s="43"/>
      <c r="J107" s="43"/>
      <c r="K107" s="43"/>
      <c r="L107" s="43"/>
      <c r="M107" s="44"/>
      <c r="N107" s="44"/>
      <c r="O107" s="45"/>
      <c r="P107" s="46"/>
      <c r="Q107" s="47"/>
      <c r="R107" s="48"/>
      <c r="S107" s="49"/>
      <c r="T107" s="50"/>
      <c r="U107" s="51">
        <v>2</v>
      </c>
      <c r="V107" s="51"/>
      <c r="W107" s="51"/>
      <c r="X107" s="52"/>
      <c r="Y107" s="52"/>
      <c r="Z107" s="52"/>
      <c r="AA107" s="53"/>
      <c r="AB107" s="54"/>
      <c r="AC107" s="54"/>
      <c r="AD107" s="55"/>
      <c r="AE107" s="55"/>
      <c r="AF107" s="55"/>
      <c r="AG107" s="55"/>
      <c r="AH107" s="56"/>
      <c r="AI107" s="56"/>
      <c r="AJ107" s="57"/>
      <c r="AK107" s="57"/>
      <c r="AL107" s="57"/>
      <c r="AM107" s="57"/>
      <c r="AN107" s="58"/>
      <c r="AO107" s="58"/>
      <c r="AP107" s="58"/>
      <c r="AQ107" s="59"/>
      <c r="AR107" s="59"/>
      <c r="AS107" s="59"/>
      <c r="AT107" s="59"/>
      <c r="AU107" s="59"/>
      <c r="AV107" s="59"/>
      <c r="AW107" s="36">
        <v>1</v>
      </c>
      <c r="AZ107">
        <f t="shared" si="92"/>
        <v>0</v>
      </c>
      <c r="BA107">
        <f t="shared" si="68"/>
        <v>0</v>
      </c>
      <c r="BB107">
        <f t="shared" si="69"/>
        <v>0</v>
      </c>
      <c r="BC107">
        <f t="shared" si="70"/>
        <v>0</v>
      </c>
      <c r="BD107">
        <f t="shared" si="37"/>
        <v>0</v>
      </c>
      <c r="BE107">
        <f t="shared" si="71"/>
        <v>2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46"/>
        <v>1</v>
      </c>
      <c r="BO107" s="185">
        <f t="shared" si="79"/>
        <v>0</v>
      </c>
      <c r="BP107" s="186">
        <f t="shared" si="80"/>
        <v>0</v>
      </c>
      <c r="BQ107" s="187">
        <f t="shared" si="81"/>
        <v>0</v>
      </c>
      <c r="BR107" s="188">
        <f t="shared" si="50"/>
        <v>0</v>
      </c>
      <c r="BS107" s="189">
        <f t="shared" si="82"/>
        <v>0</v>
      </c>
      <c r="BT107" s="190">
        <f t="shared" si="83"/>
        <v>0.17</v>
      </c>
      <c r="BU107" s="191">
        <f t="shared" si="84"/>
        <v>0</v>
      </c>
      <c r="BV107" s="192">
        <f t="shared" si="85"/>
        <v>0</v>
      </c>
      <c r="BW107" s="193">
        <f t="shared" si="86"/>
        <v>0</v>
      </c>
      <c r="BX107" s="194">
        <f t="shared" si="87"/>
        <v>0</v>
      </c>
      <c r="BY107" s="195">
        <f t="shared" si="88"/>
        <v>0</v>
      </c>
      <c r="BZ107" s="196">
        <f t="shared" si="89"/>
        <v>0</v>
      </c>
      <c r="CA107" s="197">
        <f t="shared" si="90"/>
        <v>0</v>
      </c>
      <c r="CB107" s="110">
        <f t="shared" si="91"/>
        <v>0.03</v>
      </c>
      <c r="CC107" s="198">
        <v>0</v>
      </c>
      <c r="CD107" s="110">
        <v>0</v>
      </c>
      <c r="CE107" s="110">
        <v>0</v>
      </c>
      <c r="CF107" s="110">
        <v>2</v>
      </c>
      <c r="CG107" s="110">
        <f t="shared" si="61"/>
        <v>0.32</v>
      </c>
      <c r="CH107">
        <f t="shared" si="62"/>
        <v>0.2</v>
      </c>
      <c r="CI107">
        <f t="shared" si="63"/>
        <v>4.1600000000000005E-2</v>
      </c>
      <c r="CJ107" s="63">
        <f t="shared" si="64"/>
        <v>1.6912</v>
      </c>
      <c r="CK107" s="200"/>
      <c r="CL107" s="200">
        <f t="shared" si="65"/>
        <v>0.25368000000000002</v>
      </c>
      <c r="CM107" s="200"/>
      <c r="CN107" s="200"/>
      <c r="CO107" s="201"/>
      <c r="CP107" s="202"/>
      <c r="CQ107" s="203"/>
      <c r="CR107" s="203"/>
      <c r="CS107" s="267"/>
      <c r="CT107" s="268"/>
      <c r="CU107" s="269"/>
      <c r="CV107" s="270"/>
      <c r="CW107" s="273"/>
      <c r="CX107" s="114"/>
      <c r="CY107" s="52"/>
      <c r="CZ107" s="54"/>
      <c r="DA107" s="273"/>
      <c r="DB107" s="274"/>
      <c r="DC107" s="275"/>
      <c r="DD107" s="276"/>
      <c r="DE107" s="59"/>
      <c r="DF107" s="277"/>
    </row>
    <row r="108" spans="3:110" x14ac:dyDescent="0.25">
      <c r="C108" s="1" t="s">
        <v>206</v>
      </c>
      <c r="D108" t="s">
        <v>182</v>
      </c>
      <c r="F108" s="109"/>
      <c r="G108" s="43"/>
      <c r="H108" s="43"/>
      <c r="I108" s="43"/>
      <c r="J108" s="43"/>
      <c r="K108" s="43"/>
      <c r="L108" s="43"/>
      <c r="M108" s="44"/>
      <c r="N108" s="44"/>
      <c r="O108" s="45"/>
      <c r="P108" s="46"/>
      <c r="Q108" s="47"/>
      <c r="R108" s="48"/>
      <c r="S108" s="49"/>
      <c r="T108" s="50"/>
      <c r="U108" s="51">
        <v>3</v>
      </c>
      <c r="V108" s="51"/>
      <c r="W108" s="51">
        <v>1</v>
      </c>
      <c r="X108" s="52"/>
      <c r="Y108" s="52">
        <v>2</v>
      </c>
      <c r="Z108" s="52"/>
      <c r="AA108" s="53"/>
      <c r="AB108" s="54"/>
      <c r="AC108" s="54"/>
      <c r="AD108" s="55"/>
      <c r="AE108" s="55"/>
      <c r="AF108" s="55"/>
      <c r="AG108" s="55"/>
      <c r="AH108" s="56"/>
      <c r="AI108" s="56"/>
      <c r="AJ108" s="57"/>
      <c r="AK108" s="57"/>
      <c r="AL108" s="57"/>
      <c r="AM108" s="57"/>
      <c r="AN108" s="58"/>
      <c r="AO108" s="58"/>
      <c r="AP108" s="58"/>
      <c r="AQ108" s="59"/>
      <c r="AR108" s="59"/>
      <c r="AS108" s="59"/>
      <c r="AT108" s="59"/>
      <c r="AU108" s="59"/>
      <c r="AV108" s="59"/>
      <c r="AZ108">
        <f t="shared" si="92"/>
        <v>0</v>
      </c>
      <c r="BA108">
        <f t="shared" si="68"/>
        <v>0</v>
      </c>
      <c r="BB108">
        <f t="shared" si="69"/>
        <v>0</v>
      </c>
      <c r="BC108">
        <f t="shared" si="70"/>
        <v>0</v>
      </c>
      <c r="BD108">
        <f t="shared" si="37"/>
        <v>0</v>
      </c>
      <c r="BE108">
        <f t="shared" si="71"/>
        <v>4</v>
      </c>
      <c r="BF108">
        <f t="shared" si="72"/>
        <v>2</v>
      </c>
      <c r="BG108">
        <f t="shared" si="73"/>
        <v>0</v>
      </c>
      <c r="BH108">
        <f t="shared" si="74"/>
        <v>0</v>
      </c>
      <c r="BI108">
        <f t="shared" si="75"/>
        <v>0</v>
      </c>
      <c r="BJ108">
        <f t="shared" si="76"/>
        <v>0</v>
      </c>
      <c r="BK108">
        <f t="shared" si="77"/>
        <v>0</v>
      </c>
      <c r="BL108">
        <f t="shared" si="78"/>
        <v>0</v>
      </c>
      <c r="BM108">
        <f t="shared" si="46"/>
        <v>0</v>
      </c>
      <c r="BO108" s="185">
        <f t="shared" si="79"/>
        <v>0</v>
      </c>
      <c r="BP108" s="186">
        <f t="shared" si="80"/>
        <v>0</v>
      </c>
      <c r="BQ108" s="187">
        <f t="shared" si="81"/>
        <v>0</v>
      </c>
      <c r="BR108" s="188">
        <f t="shared" si="50"/>
        <v>0</v>
      </c>
      <c r="BS108" s="189">
        <f t="shared" si="82"/>
        <v>0</v>
      </c>
      <c r="BT108" s="190">
        <f t="shared" si="83"/>
        <v>0.34</v>
      </c>
      <c r="BU108" s="191">
        <f t="shared" si="84"/>
        <v>0.374</v>
      </c>
      <c r="BV108" s="192">
        <f t="shared" si="85"/>
        <v>0</v>
      </c>
      <c r="BW108" s="193">
        <f t="shared" si="86"/>
        <v>0</v>
      </c>
      <c r="BX108" s="194">
        <f t="shared" si="87"/>
        <v>0</v>
      </c>
      <c r="BY108" s="195">
        <f t="shared" si="88"/>
        <v>0</v>
      </c>
      <c r="BZ108" s="196">
        <f t="shared" si="89"/>
        <v>0</v>
      </c>
      <c r="CA108" s="197">
        <f t="shared" si="90"/>
        <v>0</v>
      </c>
      <c r="CB108" s="110">
        <f t="shared" si="91"/>
        <v>0</v>
      </c>
      <c r="CC108" s="198">
        <v>0</v>
      </c>
      <c r="CD108" s="110">
        <v>0</v>
      </c>
      <c r="CE108" s="110">
        <v>1</v>
      </c>
      <c r="CF108" s="110">
        <v>0</v>
      </c>
      <c r="CG108" s="110">
        <f t="shared" si="61"/>
        <v>0.51</v>
      </c>
      <c r="CH108">
        <f t="shared" si="62"/>
        <v>0.71399999999999997</v>
      </c>
      <c r="CI108">
        <f t="shared" si="63"/>
        <v>6.6299999999999998E-2</v>
      </c>
      <c r="CJ108" s="63">
        <f t="shared" si="64"/>
        <v>5.4620999999999995</v>
      </c>
      <c r="CK108" s="200"/>
      <c r="CL108" s="200">
        <f t="shared" si="65"/>
        <v>0.8193149999999999</v>
      </c>
      <c r="CM108" s="200"/>
      <c r="CN108" s="200"/>
      <c r="CO108" s="201"/>
      <c r="CP108" s="202"/>
      <c r="CQ108" s="203"/>
      <c r="CR108" s="203"/>
      <c r="CS108" s="267"/>
      <c r="CT108" s="268"/>
      <c r="CU108" s="269"/>
      <c r="CV108" s="270"/>
      <c r="CW108" s="271"/>
      <c r="CX108" s="114"/>
      <c r="CY108" s="52"/>
      <c r="CZ108" s="272"/>
      <c r="DA108" s="273"/>
      <c r="DB108" s="274"/>
      <c r="DC108" s="275"/>
      <c r="DD108" s="276"/>
      <c r="DE108" s="59"/>
      <c r="DF108" s="277"/>
    </row>
    <row r="109" spans="3:110" x14ac:dyDescent="0.25">
      <c r="C109" s="1" t="s">
        <v>207</v>
      </c>
      <c r="D109" t="s">
        <v>182</v>
      </c>
      <c r="F109" s="109">
        <v>1</v>
      </c>
      <c r="G109" s="43"/>
      <c r="H109" s="43"/>
      <c r="I109" s="43"/>
      <c r="J109" s="43"/>
      <c r="K109" s="43"/>
      <c r="L109" s="43"/>
      <c r="M109" s="44"/>
      <c r="N109" s="44"/>
      <c r="O109" s="45"/>
      <c r="P109" s="46"/>
      <c r="Q109" s="47"/>
      <c r="R109" s="48"/>
      <c r="S109" s="49"/>
      <c r="T109" s="50"/>
      <c r="U109" s="51">
        <v>1</v>
      </c>
      <c r="V109" s="51"/>
      <c r="W109" s="51"/>
      <c r="X109" s="52"/>
      <c r="Y109" s="52"/>
      <c r="Z109" s="52"/>
      <c r="AA109" s="53"/>
      <c r="AB109" s="54"/>
      <c r="AC109" s="54"/>
      <c r="AD109" s="55"/>
      <c r="AE109" s="55"/>
      <c r="AF109" s="55"/>
      <c r="AG109" s="55"/>
      <c r="AH109" s="56"/>
      <c r="AI109" s="56"/>
      <c r="AJ109" s="57"/>
      <c r="AK109" s="57"/>
      <c r="AL109" s="57"/>
      <c r="AM109" s="57"/>
      <c r="AN109" s="58"/>
      <c r="AO109" s="58"/>
      <c r="AP109" s="58"/>
      <c r="AQ109" s="59"/>
      <c r="AR109" s="59"/>
      <c r="AS109" s="59"/>
      <c r="AT109" s="59"/>
      <c r="AU109" s="59">
        <v>1</v>
      </c>
      <c r="AV109" s="59"/>
      <c r="AZ109">
        <f t="shared" si="92"/>
        <v>1</v>
      </c>
      <c r="BA109">
        <f t="shared" si="68"/>
        <v>0</v>
      </c>
      <c r="BB109">
        <f t="shared" si="69"/>
        <v>0</v>
      </c>
      <c r="BC109">
        <f t="shared" si="70"/>
        <v>0</v>
      </c>
      <c r="BD109">
        <f t="shared" si="37"/>
        <v>0</v>
      </c>
      <c r="BE109">
        <f t="shared" si="71"/>
        <v>1</v>
      </c>
      <c r="BF109">
        <f t="shared" si="72"/>
        <v>0</v>
      </c>
      <c r="BG109">
        <f t="shared" si="73"/>
        <v>0</v>
      </c>
      <c r="BH109">
        <f t="shared" si="74"/>
        <v>0</v>
      </c>
      <c r="BI109">
        <f t="shared" si="75"/>
        <v>0</v>
      </c>
      <c r="BJ109">
        <f t="shared" si="76"/>
        <v>0</v>
      </c>
      <c r="BK109">
        <f t="shared" si="77"/>
        <v>0</v>
      </c>
      <c r="BL109">
        <f t="shared" si="78"/>
        <v>1</v>
      </c>
      <c r="BM109">
        <f t="shared" si="46"/>
        <v>0</v>
      </c>
      <c r="BO109" s="185">
        <f t="shared" si="79"/>
        <v>0.02</v>
      </c>
      <c r="BP109" s="186">
        <f t="shared" si="80"/>
        <v>0</v>
      </c>
      <c r="BQ109" s="187">
        <f t="shared" si="81"/>
        <v>0</v>
      </c>
      <c r="BR109" s="188">
        <f t="shared" si="50"/>
        <v>0</v>
      </c>
      <c r="BS109" s="189">
        <f t="shared" si="82"/>
        <v>0</v>
      </c>
      <c r="BT109" s="190">
        <f t="shared" si="83"/>
        <v>8.5000000000000006E-2</v>
      </c>
      <c r="BU109" s="191">
        <f t="shared" si="84"/>
        <v>0</v>
      </c>
      <c r="BV109" s="192">
        <f t="shared" si="85"/>
        <v>0</v>
      </c>
      <c r="BW109" s="193">
        <f t="shared" si="86"/>
        <v>0</v>
      </c>
      <c r="BX109" s="194">
        <f t="shared" si="87"/>
        <v>0</v>
      </c>
      <c r="BY109" s="195">
        <f t="shared" si="88"/>
        <v>0</v>
      </c>
      <c r="BZ109" s="196">
        <f t="shared" si="89"/>
        <v>0</v>
      </c>
      <c r="CA109" s="197">
        <f t="shared" si="90"/>
        <v>7.0000000000000007E-2</v>
      </c>
      <c r="CB109" s="110">
        <f t="shared" si="91"/>
        <v>0</v>
      </c>
      <c r="CC109" s="198">
        <v>1</v>
      </c>
      <c r="CD109" s="110">
        <v>0</v>
      </c>
      <c r="CE109" s="110">
        <v>0</v>
      </c>
      <c r="CF109" s="110">
        <v>1</v>
      </c>
      <c r="CG109" s="110">
        <f t="shared" si="61"/>
        <v>0.38</v>
      </c>
      <c r="CH109">
        <f t="shared" si="62"/>
        <v>0.17500000000000002</v>
      </c>
      <c r="CI109">
        <f t="shared" si="63"/>
        <v>4.9399999999999999E-2</v>
      </c>
      <c r="CJ109" s="63">
        <f t="shared" si="64"/>
        <v>1.5708000000000002</v>
      </c>
      <c r="CK109" s="200"/>
      <c r="CL109" s="200">
        <f t="shared" si="65"/>
        <v>0.23562000000000002</v>
      </c>
      <c r="CM109" s="200"/>
      <c r="CN109" s="200"/>
      <c r="CO109" s="201"/>
      <c r="CP109" s="202"/>
      <c r="CQ109" s="203"/>
      <c r="CR109" s="203"/>
      <c r="CS109" s="267"/>
      <c r="CT109" s="268"/>
      <c r="CU109" s="269"/>
      <c r="CV109" s="270"/>
      <c r="CW109" s="273"/>
      <c r="CX109" s="114"/>
      <c r="CY109" s="52"/>
      <c r="CZ109" s="54"/>
      <c r="DA109" s="273"/>
      <c r="DB109" s="274"/>
      <c r="DC109" s="275"/>
      <c r="DD109" s="276"/>
      <c r="DE109" s="59"/>
      <c r="DF109" s="277"/>
    </row>
    <row r="110" spans="3:110" x14ac:dyDescent="0.25">
      <c r="C110" s="1" t="s">
        <v>208</v>
      </c>
      <c r="D110" t="s">
        <v>182</v>
      </c>
      <c r="F110" s="109"/>
      <c r="G110" s="43"/>
      <c r="H110" s="43"/>
      <c r="I110" s="43"/>
      <c r="J110" s="43"/>
      <c r="K110" s="43"/>
      <c r="L110" s="43"/>
      <c r="M110" s="44">
        <v>1</v>
      </c>
      <c r="N110" s="44"/>
      <c r="O110" s="45"/>
      <c r="P110" s="46"/>
      <c r="Q110" s="47"/>
      <c r="R110" s="48"/>
      <c r="S110" s="49"/>
      <c r="T110" s="50"/>
      <c r="U110" s="51">
        <v>1</v>
      </c>
      <c r="V110" s="51"/>
      <c r="W110" s="51"/>
      <c r="X110" s="52"/>
      <c r="Y110" s="52">
        <v>1</v>
      </c>
      <c r="Z110" s="52"/>
      <c r="AA110" s="53"/>
      <c r="AB110" s="54"/>
      <c r="AC110" s="54"/>
      <c r="AD110" s="55">
        <v>1</v>
      </c>
      <c r="AE110" s="55">
        <v>1</v>
      </c>
      <c r="AF110" s="55"/>
      <c r="AG110" s="55"/>
      <c r="AH110" s="56"/>
      <c r="AI110" s="56"/>
      <c r="AJ110" s="57"/>
      <c r="AK110" s="57"/>
      <c r="AL110" s="57"/>
      <c r="AM110" s="57"/>
      <c r="AN110" s="58"/>
      <c r="AO110" s="58"/>
      <c r="AP110" s="58"/>
      <c r="AQ110" s="59"/>
      <c r="AR110" s="59"/>
      <c r="AS110" s="59"/>
      <c r="AT110" s="59"/>
      <c r="AU110" s="59"/>
      <c r="AV110" s="59"/>
      <c r="AZ110">
        <f t="shared" si="92"/>
        <v>0</v>
      </c>
      <c r="BA110">
        <f t="shared" si="68"/>
        <v>1</v>
      </c>
      <c r="BB110">
        <f t="shared" si="69"/>
        <v>0</v>
      </c>
      <c r="BC110">
        <f t="shared" si="70"/>
        <v>0</v>
      </c>
      <c r="BD110">
        <f t="shared" si="37"/>
        <v>0</v>
      </c>
      <c r="BE110">
        <f t="shared" si="71"/>
        <v>1</v>
      </c>
      <c r="BF110">
        <f t="shared" si="72"/>
        <v>1</v>
      </c>
      <c r="BG110">
        <f t="shared" si="73"/>
        <v>0</v>
      </c>
      <c r="BH110">
        <f t="shared" si="74"/>
        <v>2</v>
      </c>
      <c r="BI110">
        <f t="shared" si="75"/>
        <v>0</v>
      </c>
      <c r="BJ110">
        <f t="shared" si="76"/>
        <v>0</v>
      </c>
      <c r="BK110">
        <f t="shared" si="77"/>
        <v>0</v>
      </c>
      <c r="BL110">
        <f t="shared" si="78"/>
        <v>0</v>
      </c>
      <c r="BM110">
        <f t="shared" si="46"/>
        <v>0</v>
      </c>
      <c r="BO110" s="185">
        <f t="shared" si="79"/>
        <v>0</v>
      </c>
      <c r="BP110" s="186">
        <f t="shared" si="80"/>
        <v>0.221</v>
      </c>
      <c r="BQ110" s="187">
        <f t="shared" si="81"/>
        <v>0</v>
      </c>
      <c r="BR110" s="188">
        <f t="shared" si="50"/>
        <v>0</v>
      </c>
      <c r="BS110" s="189">
        <f t="shared" si="82"/>
        <v>0</v>
      </c>
      <c r="BT110" s="190">
        <f t="shared" si="83"/>
        <v>8.5000000000000006E-2</v>
      </c>
      <c r="BU110" s="191">
        <f t="shared" si="84"/>
        <v>0.187</v>
      </c>
      <c r="BV110" s="192">
        <f t="shared" si="85"/>
        <v>0</v>
      </c>
      <c r="BW110" s="193">
        <f t="shared" si="86"/>
        <v>1.3720000000000001</v>
      </c>
      <c r="BX110" s="194">
        <f t="shared" si="87"/>
        <v>0</v>
      </c>
      <c r="BY110" s="195">
        <f t="shared" si="88"/>
        <v>0</v>
      </c>
      <c r="BZ110" s="196">
        <f t="shared" si="89"/>
        <v>0</v>
      </c>
      <c r="CA110" s="197">
        <f t="shared" si="90"/>
        <v>0</v>
      </c>
      <c r="CB110" s="110">
        <f t="shared" si="91"/>
        <v>0</v>
      </c>
      <c r="CC110" s="198">
        <v>1</v>
      </c>
      <c r="CD110" s="110">
        <v>0</v>
      </c>
      <c r="CE110" s="110">
        <v>0</v>
      </c>
      <c r="CF110" s="110">
        <v>1</v>
      </c>
      <c r="CG110" s="110">
        <f t="shared" si="61"/>
        <v>0.38</v>
      </c>
      <c r="CH110">
        <f t="shared" si="62"/>
        <v>1.8650000000000002</v>
      </c>
      <c r="CI110">
        <f t="shared" si="63"/>
        <v>4.9399999999999999E-2</v>
      </c>
      <c r="CJ110" s="63">
        <f t="shared" si="64"/>
        <v>13.4008</v>
      </c>
      <c r="CK110" s="200"/>
      <c r="CL110" s="200">
        <f t="shared" si="65"/>
        <v>2.0101200000000001</v>
      </c>
      <c r="CM110" s="200"/>
      <c r="CN110" s="200"/>
      <c r="CO110" s="201"/>
      <c r="CP110" s="202"/>
      <c r="CQ110" s="203"/>
      <c r="CR110" s="203"/>
      <c r="CS110" s="267"/>
      <c r="CT110" s="268"/>
      <c r="CU110" s="269"/>
      <c r="CV110" s="270"/>
      <c r="CW110" s="273"/>
      <c r="CX110" s="114"/>
      <c r="CY110" s="52"/>
      <c r="CZ110" s="54"/>
      <c r="DA110" s="273"/>
      <c r="DB110" s="274"/>
      <c r="DC110" s="275"/>
      <c r="DD110" s="276"/>
      <c r="DE110" s="59"/>
      <c r="DF110" s="277"/>
    </row>
    <row r="111" spans="3:110" x14ac:dyDescent="0.25">
      <c r="C111" s="1" t="s">
        <v>209</v>
      </c>
      <c r="D111" t="s">
        <v>182</v>
      </c>
      <c r="F111" s="109"/>
      <c r="G111" s="43"/>
      <c r="H111" s="43"/>
      <c r="I111" s="43"/>
      <c r="J111" s="43"/>
      <c r="K111" s="43"/>
      <c r="L111" s="43"/>
      <c r="M111" s="44"/>
      <c r="N111" s="44">
        <v>1</v>
      </c>
      <c r="O111" s="45"/>
      <c r="P111" s="46"/>
      <c r="Q111" s="47"/>
      <c r="R111" s="48"/>
      <c r="S111" s="49"/>
      <c r="T111" s="50"/>
      <c r="U111" s="51"/>
      <c r="V111" s="51"/>
      <c r="W111" s="51"/>
      <c r="X111" s="52"/>
      <c r="Y111" s="52"/>
      <c r="Z111" s="52"/>
      <c r="AA111" s="53"/>
      <c r="AB111" s="54"/>
      <c r="AC111" s="54"/>
      <c r="AD111" s="55"/>
      <c r="AE111" s="55"/>
      <c r="AF111" s="55"/>
      <c r="AG111" s="55"/>
      <c r="AH111" s="56"/>
      <c r="AI111" s="56"/>
      <c r="AJ111" s="57"/>
      <c r="AK111" s="57"/>
      <c r="AL111" s="57"/>
      <c r="AM111" s="57"/>
      <c r="AN111" s="58"/>
      <c r="AO111" s="58"/>
      <c r="AP111" s="58"/>
      <c r="AQ111" s="59"/>
      <c r="AR111" s="59"/>
      <c r="AS111" s="59"/>
      <c r="AT111" s="59"/>
      <c r="AU111" s="59">
        <v>2</v>
      </c>
      <c r="AV111" s="59"/>
      <c r="AZ111">
        <f t="shared" si="92"/>
        <v>0</v>
      </c>
      <c r="BA111">
        <f t="shared" si="68"/>
        <v>1</v>
      </c>
      <c r="BB111">
        <f t="shared" si="69"/>
        <v>0</v>
      </c>
      <c r="BC111">
        <f t="shared" si="70"/>
        <v>0</v>
      </c>
      <c r="BD111">
        <f t="shared" si="37"/>
        <v>0</v>
      </c>
      <c r="BE111">
        <f t="shared" si="71"/>
        <v>0</v>
      </c>
      <c r="BF111">
        <f t="shared" si="72"/>
        <v>0</v>
      </c>
      <c r="BG111">
        <f t="shared" si="73"/>
        <v>0</v>
      </c>
      <c r="BH111">
        <f t="shared" si="74"/>
        <v>0</v>
      </c>
      <c r="BI111">
        <f t="shared" si="75"/>
        <v>0</v>
      </c>
      <c r="BJ111">
        <f t="shared" si="76"/>
        <v>0</v>
      </c>
      <c r="BK111">
        <f t="shared" si="77"/>
        <v>0</v>
      </c>
      <c r="BL111">
        <f t="shared" si="78"/>
        <v>2</v>
      </c>
      <c r="BM111">
        <f t="shared" si="46"/>
        <v>0</v>
      </c>
      <c r="BO111" s="185">
        <f t="shared" si="79"/>
        <v>0</v>
      </c>
      <c r="BP111" s="186">
        <f t="shared" si="80"/>
        <v>0.221</v>
      </c>
      <c r="BQ111" s="187">
        <f t="shared" si="81"/>
        <v>0</v>
      </c>
      <c r="BR111" s="188">
        <f t="shared" si="50"/>
        <v>0</v>
      </c>
      <c r="BS111" s="189">
        <f t="shared" si="82"/>
        <v>0</v>
      </c>
      <c r="BT111" s="190">
        <f t="shared" si="83"/>
        <v>0</v>
      </c>
      <c r="BU111" s="191">
        <f t="shared" si="84"/>
        <v>0</v>
      </c>
      <c r="BV111" s="192">
        <f t="shared" si="85"/>
        <v>0</v>
      </c>
      <c r="BW111" s="193">
        <f t="shared" si="86"/>
        <v>0</v>
      </c>
      <c r="BX111" s="194">
        <f t="shared" si="87"/>
        <v>0</v>
      </c>
      <c r="BY111" s="195">
        <f t="shared" si="88"/>
        <v>0</v>
      </c>
      <c r="BZ111" s="196">
        <f t="shared" si="89"/>
        <v>0</v>
      </c>
      <c r="CA111" s="197">
        <f t="shared" si="90"/>
        <v>0.14000000000000001</v>
      </c>
      <c r="CB111" s="110">
        <f t="shared" si="91"/>
        <v>0</v>
      </c>
      <c r="CC111" s="198">
        <v>0</v>
      </c>
      <c r="CD111" s="110">
        <v>0</v>
      </c>
      <c r="CE111" s="110">
        <v>0</v>
      </c>
      <c r="CF111" s="110">
        <v>1</v>
      </c>
      <c r="CG111" s="110">
        <f t="shared" si="61"/>
        <v>0.16</v>
      </c>
      <c r="CH111">
        <f t="shared" si="62"/>
        <v>0.36099999999999999</v>
      </c>
      <c r="CI111">
        <f t="shared" si="63"/>
        <v>2.0800000000000003E-2</v>
      </c>
      <c r="CJ111" s="63">
        <f t="shared" si="64"/>
        <v>2.6725999999999996</v>
      </c>
      <c r="CK111" s="200"/>
      <c r="CL111" s="200">
        <f t="shared" si="65"/>
        <v>0.40088999999999991</v>
      </c>
      <c r="CM111" s="200"/>
      <c r="CN111" s="200"/>
      <c r="CO111" s="201"/>
      <c r="CP111" s="202"/>
      <c r="CQ111" s="203"/>
      <c r="CR111" s="203"/>
      <c r="CS111" s="267"/>
      <c r="CT111" s="268"/>
      <c r="CU111" s="269"/>
      <c r="CV111" s="270"/>
      <c r="CW111" s="273"/>
      <c r="CX111" s="114"/>
      <c r="CY111" s="52"/>
      <c r="CZ111" s="54"/>
      <c r="DA111" s="273"/>
      <c r="DB111" s="274"/>
      <c r="DC111" s="275"/>
      <c r="DD111" s="276"/>
      <c r="DE111" s="59"/>
      <c r="DF111" s="277"/>
    </row>
    <row r="112" spans="3:110" x14ac:dyDescent="0.25">
      <c r="C112" s="1" t="s">
        <v>210</v>
      </c>
      <c r="D112" t="s">
        <v>182</v>
      </c>
      <c r="F112" s="109"/>
      <c r="G112" s="43"/>
      <c r="H112" s="43"/>
      <c r="I112" s="43"/>
      <c r="J112" s="43"/>
      <c r="K112" s="43"/>
      <c r="L112" s="43"/>
      <c r="M112" s="44"/>
      <c r="N112" s="44"/>
      <c r="O112" s="45"/>
      <c r="P112" s="46"/>
      <c r="Q112" s="47"/>
      <c r="R112" s="48"/>
      <c r="S112" s="49"/>
      <c r="T112" s="50"/>
      <c r="U112" s="51"/>
      <c r="V112" s="51"/>
      <c r="W112" s="51">
        <v>1</v>
      </c>
      <c r="X112" s="52"/>
      <c r="Y112" s="52"/>
      <c r="Z112" s="52"/>
      <c r="AA112" s="53"/>
      <c r="AB112" s="54"/>
      <c r="AC112" s="54"/>
      <c r="AD112" s="55"/>
      <c r="AE112" s="55"/>
      <c r="AF112" s="55"/>
      <c r="AG112" s="55"/>
      <c r="AH112" s="56"/>
      <c r="AI112" s="56"/>
      <c r="AJ112" s="57"/>
      <c r="AK112" s="57"/>
      <c r="AL112" s="57"/>
      <c r="AM112" s="57"/>
      <c r="AN112" s="58"/>
      <c r="AO112" s="58"/>
      <c r="AP112" s="58"/>
      <c r="AQ112" s="59"/>
      <c r="AR112" s="59"/>
      <c r="AS112" s="59"/>
      <c r="AT112" s="59"/>
      <c r="AU112" s="59">
        <v>2</v>
      </c>
      <c r="AV112" s="59"/>
      <c r="AZ112">
        <f t="shared" si="92"/>
        <v>0</v>
      </c>
      <c r="BA112">
        <f t="shared" si="68"/>
        <v>0</v>
      </c>
      <c r="BB112">
        <f t="shared" si="69"/>
        <v>0</v>
      </c>
      <c r="BC112">
        <f t="shared" si="70"/>
        <v>0</v>
      </c>
      <c r="BD112">
        <f t="shared" si="37"/>
        <v>0</v>
      </c>
      <c r="BE112">
        <f t="shared" si="71"/>
        <v>1</v>
      </c>
      <c r="BF112">
        <f t="shared" si="72"/>
        <v>0</v>
      </c>
      <c r="BG112">
        <f t="shared" si="73"/>
        <v>0</v>
      </c>
      <c r="BH112">
        <f t="shared" si="74"/>
        <v>0</v>
      </c>
      <c r="BI112">
        <f t="shared" si="75"/>
        <v>0</v>
      </c>
      <c r="BJ112">
        <f t="shared" si="76"/>
        <v>0</v>
      </c>
      <c r="BK112">
        <f t="shared" si="77"/>
        <v>0</v>
      </c>
      <c r="BL112">
        <f t="shared" si="78"/>
        <v>2</v>
      </c>
      <c r="BM112">
        <f t="shared" si="46"/>
        <v>0</v>
      </c>
      <c r="BO112" s="185">
        <f t="shared" si="79"/>
        <v>0</v>
      </c>
      <c r="BP112" s="186">
        <f t="shared" si="80"/>
        <v>0</v>
      </c>
      <c r="BQ112" s="187">
        <f t="shared" si="81"/>
        <v>0</v>
      </c>
      <c r="BR112" s="188">
        <f t="shared" si="50"/>
        <v>0</v>
      </c>
      <c r="BS112" s="189">
        <f t="shared" si="82"/>
        <v>0</v>
      </c>
      <c r="BT112" s="190">
        <f t="shared" si="83"/>
        <v>8.5000000000000006E-2</v>
      </c>
      <c r="BU112" s="191">
        <f t="shared" si="84"/>
        <v>0</v>
      </c>
      <c r="BV112" s="192">
        <f t="shared" si="85"/>
        <v>0</v>
      </c>
      <c r="BW112" s="193">
        <f t="shared" si="86"/>
        <v>0</v>
      </c>
      <c r="BX112" s="194">
        <f t="shared" si="87"/>
        <v>0</v>
      </c>
      <c r="BY112" s="195">
        <f t="shared" si="88"/>
        <v>0</v>
      </c>
      <c r="BZ112" s="196">
        <f t="shared" si="89"/>
        <v>0</v>
      </c>
      <c r="CA112" s="197">
        <f t="shared" si="90"/>
        <v>0.14000000000000001</v>
      </c>
      <c r="CB112" s="110">
        <f t="shared" si="91"/>
        <v>0</v>
      </c>
      <c r="CC112" s="198">
        <v>0</v>
      </c>
      <c r="CD112" s="110">
        <v>0</v>
      </c>
      <c r="CE112" s="110">
        <v>0</v>
      </c>
      <c r="CF112" s="110">
        <v>2</v>
      </c>
      <c r="CG112" s="110">
        <f t="shared" si="61"/>
        <v>0.32</v>
      </c>
      <c r="CH112">
        <f t="shared" si="62"/>
        <v>0.22500000000000003</v>
      </c>
      <c r="CI112">
        <f t="shared" si="63"/>
        <v>4.1600000000000005E-2</v>
      </c>
      <c r="CJ112" s="63">
        <f t="shared" si="64"/>
        <v>1.8662000000000005</v>
      </c>
      <c r="CK112" s="200"/>
      <c r="CL112" s="200">
        <f t="shared" si="65"/>
        <v>0.27993000000000007</v>
      </c>
      <c r="CM112" s="200"/>
      <c r="CN112" s="200"/>
      <c r="CO112" s="201"/>
      <c r="CP112" s="202"/>
      <c r="CQ112" s="203"/>
      <c r="CR112" s="203"/>
      <c r="CS112" s="267"/>
      <c r="CT112" s="268"/>
      <c r="CU112" s="269"/>
      <c r="CV112" s="270"/>
      <c r="CW112" s="273"/>
      <c r="CX112" s="114"/>
      <c r="CY112" s="52"/>
      <c r="CZ112" s="54"/>
      <c r="DA112" s="273"/>
      <c r="DB112" s="274"/>
      <c r="DC112" s="275"/>
      <c r="DD112" s="276"/>
      <c r="DE112" s="59"/>
      <c r="DF112" s="277"/>
    </row>
    <row r="113" spans="3:110" x14ac:dyDescent="0.25">
      <c r="C113" s="1" t="s">
        <v>211</v>
      </c>
      <c r="D113" t="s">
        <v>182</v>
      </c>
      <c r="F113" s="109"/>
      <c r="G113" s="43"/>
      <c r="H113" s="43"/>
      <c r="I113" s="43"/>
      <c r="J113" s="43"/>
      <c r="K113" s="43"/>
      <c r="L113" s="43"/>
      <c r="M113" s="44"/>
      <c r="N113" s="44">
        <v>1</v>
      </c>
      <c r="O113" s="45"/>
      <c r="P113" s="46"/>
      <c r="Q113" s="47"/>
      <c r="R113" s="48"/>
      <c r="S113" s="49"/>
      <c r="T113" s="50"/>
      <c r="U113" s="51">
        <v>2</v>
      </c>
      <c r="V113" s="51"/>
      <c r="W113" s="51"/>
      <c r="X113" s="52"/>
      <c r="Y113" s="52">
        <v>1</v>
      </c>
      <c r="Z113" s="52"/>
      <c r="AA113" s="53"/>
      <c r="AB113" s="54"/>
      <c r="AC113" s="54"/>
      <c r="AD113" s="55"/>
      <c r="AE113" s="55"/>
      <c r="AF113" s="55"/>
      <c r="AG113" s="55"/>
      <c r="AH113" s="56"/>
      <c r="AI113" s="56"/>
      <c r="AJ113" s="57"/>
      <c r="AK113" s="57"/>
      <c r="AL113" s="57"/>
      <c r="AM113" s="57"/>
      <c r="AN113" s="58"/>
      <c r="AO113" s="58"/>
      <c r="AP113" s="58"/>
      <c r="AQ113" s="59"/>
      <c r="AR113" s="59"/>
      <c r="AS113" s="59"/>
      <c r="AT113" s="59"/>
      <c r="AU113" s="59"/>
      <c r="AV113" s="59"/>
      <c r="AZ113">
        <f t="shared" si="92"/>
        <v>0</v>
      </c>
      <c r="BA113">
        <f t="shared" si="68"/>
        <v>1</v>
      </c>
      <c r="BB113">
        <f t="shared" si="69"/>
        <v>0</v>
      </c>
      <c r="BC113">
        <f t="shared" si="70"/>
        <v>0</v>
      </c>
      <c r="BD113">
        <f t="shared" si="37"/>
        <v>0</v>
      </c>
      <c r="BE113">
        <f t="shared" si="71"/>
        <v>2</v>
      </c>
      <c r="BF113">
        <f t="shared" si="72"/>
        <v>1</v>
      </c>
      <c r="BG113">
        <f t="shared" si="73"/>
        <v>0</v>
      </c>
      <c r="BH113">
        <f t="shared" si="74"/>
        <v>0</v>
      </c>
      <c r="BI113">
        <f t="shared" si="75"/>
        <v>0</v>
      </c>
      <c r="BJ113">
        <f t="shared" si="76"/>
        <v>0</v>
      </c>
      <c r="BK113">
        <f t="shared" si="77"/>
        <v>0</v>
      </c>
      <c r="BL113">
        <f t="shared" si="78"/>
        <v>0</v>
      </c>
      <c r="BM113">
        <f t="shared" si="46"/>
        <v>0</v>
      </c>
      <c r="BO113" s="185">
        <f t="shared" si="79"/>
        <v>0</v>
      </c>
      <c r="BP113" s="186">
        <f t="shared" si="80"/>
        <v>0.221</v>
      </c>
      <c r="BQ113" s="187">
        <f t="shared" si="81"/>
        <v>0</v>
      </c>
      <c r="BR113" s="188">
        <f t="shared" si="50"/>
        <v>0</v>
      </c>
      <c r="BS113" s="189">
        <f t="shared" si="82"/>
        <v>0</v>
      </c>
      <c r="BT113" s="190">
        <f t="shared" si="83"/>
        <v>0.17</v>
      </c>
      <c r="BU113" s="191">
        <f t="shared" si="84"/>
        <v>0.187</v>
      </c>
      <c r="BV113" s="192">
        <f t="shared" si="85"/>
        <v>0</v>
      </c>
      <c r="BW113" s="193">
        <f t="shared" si="86"/>
        <v>0</v>
      </c>
      <c r="BX113" s="194">
        <f t="shared" si="87"/>
        <v>0</v>
      </c>
      <c r="BY113" s="195">
        <f t="shared" si="88"/>
        <v>0</v>
      </c>
      <c r="BZ113" s="196">
        <f t="shared" si="89"/>
        <v>0</v>
      </c>
      <c r="CA113" s="197">
        <f t="shared" si="90"/>
        <v>0</v>
      </c>
      <c r="CB113" s="110">
        <f t="shared" si="91"/>
        <v>0</v>
      </c>
      <c r="CC113" s="198">
        <v>0</v>
      </c>
      <c r="CD113" s="110">
        <v>0</v>
      </c>
      <c r="CE113" s="110">
        <v>0</v>
      </c>
      <c r="CF113" s="110">
        <v>2</v>
      </c>
      <c r="CG113" s="110">
        <f t="shared" si="61"/>
        <v>0.32</v>
      </c>
      <c r="CH113">
        <f t="shared" si="62"/>
        <v>0.57800000000000007</v>
      </c>
      <c r="CI113">
        <f t="shared" si="63"/>
        <v>4.1600000000000005E-2</v>
      </c>
      <c r="CJ113" s="63">
        <f t="shared" si="64"/>
        <v>4.3372000000000002</v>
      </c>
      <c r="CK113" s="200"/>
      <c r="CL113" s="200">
        <f t="shared" si="65"/>
        <v>0.65058000000000005</v>
      </c>
      <c r="CM113" s="200"/>
      <c r="CN113" s="200"/>
      <c r="CO113" s="201"/>
      <c r="CP113" s="202"/>
      <c r="CQ113" s="203"/>
      <c r="CR113" s="203"/>
      <c r="CS113" s="267"/>
      <c r="CT113" s="268"/>
      <c r="CU113" s="269"/>
      <c r="CV113" s="270"/>
      <c r="CW113" s="273"/>
      <c r="CX113" s="114"/>
      <c r="CY113" s="52"/>
      <c r="CZ113" s="54"/>
      <c r="DA113" s="273"/>
      <c r="DB113" s="274"/>
      <c r="DC113" s="275"/>
      <c r="DD113" s="276"/>
      <c r="DE113" s="59"/>
      <c r="DF113" s="277"/>
    </row>
    <row r="114" spans="3:110" x14ac:dyDescent="0.25">
      <c r="C114" s="1" t="s">
        <v>212</v>
      </c>
      <c r="D114" t="s">
        <v>182</v>
      </c>
      <c r="F114" s="109"/>
      <c r="G114" s="43"/>
      <c r="H114" s="43"/>
      <c r="I114" s="43"/>
      <c r="J114" s="43"/>
      <c r="K114" s="43"/>
      <c r="L114" s="43"/>
      <c r="M114" s="44"/>
      <c r="N114" s="44"/>
      <c r="O114" s="45"/>
      <c r="P114" s="46"/>
      <c r="Q114" s="47"/>
      <c r="R114" s="48"/>
      <c r="S114" s="49"/>
      <c r="T114" s="50"/>
      <c r="U114" s="51">
        <v>2</v>
      </c>
      <c r="V114" s="51"/>
      <c r="W114" s="51"/>
      <c r="X114" s="52"/>
      <c r="Y114" s="52">
        <v>3</v>
      </c>
      <c r="Z114" s="52"/>
      <c r="AA114" s="53"/>
      <c r="AB114" s="54"/>
      <c r="AC114" s="54"/>
      <c r="AD114" s="55"/>
      <c r="AE114" s="55"/>
      <c r="AF114" s="55"/>
      <c r="AG114" s="55"/>
      <c r="AH114" s="56"/>
      <c r="AI114" s="56"/>
      <c r="AJ114" s="57"/>
      <c r="AK114" s="57"/>
      <c r="AL114" s="57"/>
      <c r="AM114" s="57"/>
      <c r="AN114" s="58"/>
      <c r="AO114" s="58"/>
      <c r="AP114" s="58"/>
      <c r="AQ114" s="59"/>
      <c r="AR114" s="59"/>
      <c r="AS114" s="59"/>
      <c r="AT114" s="59"/>
      <c r="AU114" s="59"/>
      <c r="AV114" s="59"/>
      <c r="AZ114">
        <f t="shared" si="92"/>
        <v>0</v>
      </c>
      <c r="BA114">
        <f t="shared" si="68"/>
        <v>0</v>
      </c>
      <c r="BB114">
        <f t="shared" si="69"/>
        <v>0</v>
      </c>
      <c r="BC114">
        <f t="shared" si="70"/>
        <v>0</v>
      </c>
      <c r="BD114">
        <f t="shared" si="37"/>
        <v>0</v>
      </c>
      <c r="BE114">
        <f t="shared" si="71"/>
        <v>2</v>
      </c>
      <c r="BF114">
        <f t="shared" si="72"/>
        <v>3</v>
      </c>
      <c r="BG114">
        <f t="shared" si="73"/>
        <v>0</v>
      </c>
      <c r="BH114">
        <f t="shared" si="74"/>
        <v>0</v>
      </c>
      <c r="BI114">
        <f t="shared" si="75"/>
        <v>0</v>
      </c>
      <c r="BJ114">
        <f t="shared" si="76"/>
        <v>0</v>
      </c>
      <c r="BK114">
        <f t="shared" si="77"/>
        <v>0</v>
      </c>
      <c r="BL114">
        <f t="shared" si="78"/>
        <v>0</v>
      </c>
      <c r="BM114">
        <f t="shared" si="46"/>
        <v>0</v>
      </c>
      <c r="BO114" s="185">
        <f t="shared" si="79"/>
        <v>0</v>
      </c>
      <c r="BP114" s="186">
        <f t="shared" si="80"/>
        <v>0</v>
      </c>
      <c r="BQ114" s="187">
        <f t="shared" si="81"/>
        <v>0</v>
      </c>
      <c r="BR114" s="188">
        <f t="shared" si="50"/>
        <v>0</v>
      </c>
      <c r="BS114" s="189">
        <f t="shared" si="82"/>
        <v>0</v>
      </c>
      <c r="BT114" s="190">
        <f t="shared" si="83"/>
        <v>0.17</v>
      </c>
      <c r="BU114" s="191">
        <f t="shared" si="84"/>
        <v>0.56099999999999994</v>
      </c>
      <c r="BV114" s="192">
        <f t="shared" si="85"/>
        <v>0</v>
      </c>
      <c r="BW114" s="193">
        <f t="shared" si="86"/>
        <v>0</v>
      </c>
      <c r="BX114" s="194">
        <f t="shared" si="87"/>
        <v>0</v>
      </c>
      <c r="BY114" s="195">
        <f t="shared" si="88"/>
        <v>0</v>
      </c>
      <c r="BZ114" s="196">
        <f t="shared" si="89"/>
        <v>0</v>
      </c>
      <c r="CA114" s="197">
        <f t="shared" si="90"/>
        <v>0</v>
      </c>
      <c r="CB114" s="110">
        <f t="shared" si="91"/>
        <v>0</v>
      </c>
      <c r="CC114" s="198">
        <v>0</v>
      </c>
      <c r="CD114" s="110">
        <v>0</v>
      </c>
      <c r="CE114" s="110">
        <v>0</v>
      </c>
      <c r="CF114" s="110">
        <v>0</v>
      </c>
      <c r="CG114" s="110">
        <f t="shared" si="61"/>
        <v>0</v>
      </c>
      <c r="CH114">
        <f t="shared" si="62"/>
        <v>0.73099999999999998</v>
      </c>
      <c r="CI114">
        <f t="shared" si="63"/>
        <v>0</v>
      </c>
      <c r="CJ114" s="63">
        <f t="shared" si="64"/>
        <v>5.117</v>
      </c>
      <c r="CK114" s="200"/>
      <c r="CL114" s="200">
        <f t="shared" si="65"/>
        <v>0.76754999999999995</v>
      </c>
      <c r="CM114" s="200"/>
      <c r="CN114" s="200"/>
      <c r="CO114" s="201"/>
      <c r="CP114" s="202"/>
      <c r="CQ114" s="203"/>
      <c r="CR114" s="203"/>
      <c r="CS114" s="267"/>
      <c r="CT114" s="268"/>
      <c r="CU114" s="269"/>
      <c r="CV114" s="270"/>
      <c r="CW114" s="273"/>
      <c r="CX114" s="114"/>
      <c r="CY114" s="52"/>
      <c r="CZ114" s="54"/>
      <c r="DA114" s="273"/>
      <c r="DB114" s="274"/>
      <c r="DC114" s="275"/>
      <c r="DD114" s="276"/>
      <c r="DE114" s="59"/>
      <c r="DF114" s="277"/>
    </row>
    <row r="115" spans="3:110" x14ac:dyDescent="0.25">
      <c r="C115" s="1" t="s">
        <v>213</v>
      </c>
      <c r="D115" t="s">
        <v>182</v>
      </c>
      <c r="F115" s="109"/>
      <c r="G115" s="43"/>
      <c r="H115" s="43"/>
      <c r="I115" s="43"/>
      <c r="J115" s="43"/>
      <c r="K115" s="43"/>
      <c r="L115" s="43"/>
      <c r="M115" s="44"/>
      <c r="N115" s="44"/>
      <c r="O115" s="45"/>
      <c r="P115" s="46"/>
      <c r="Q115" s="47"/>
      <c r="R115" s="48"/>
      <c r="S115" s="49"/>
      <c r="T115" s="50"/>
      <c r="U115" s="51">
        <v>1</v>
      </c>
      <c r="V115" s="51"/>
      <c r="W115" s="51"/>
      <c r="X115" s="52"/>
      <c r="Y115" s="52">
        <v>1</v>
      </c>
      <c r="Z115" s="52"/>
      <c r="AA115" s="53"/>
      <c r="AB115" s="54"/>
      <c r="AC115" s="54"/>
      <c r="AD115" s="55"/>
      <c r="AE115" s="55"/>
      <c r="AF115" s="55"/>
      <c r="AG115" s="55"/>
      <c r="AH115" s="56"/>
      <c r="AI115" s="56"/>
      <c r="AJ115" s="57"/>
      <c r="AK115" s="57"/>
      <c r="AL115" s="57"/>
      <c r="AM115" s="57"/>
      <c r="AN115" s="58"/>
      <c r="AO115" s="58"/>
      <c r="AP115" s="58"/>
      <c r="AQ115" s="59"/>
      <c r="AR115" s="59"/>
      <c r="AS115" s="59"/>
      <c r="AT115" s="59"/>
      <c r="AU115" s="59">
        <v>2</v>
      </c>
      <c r="AV115" s="59"/>
      <c r="AZ115">
        <f t="shared" si="92"/>
        <v>0</v>
      </c>
      <c r="BA115">
        <f t="shared" si="68"/>
        <v>0</v>
      </c>
      <c r="BB115">
        <f t="shared" si="69"/>
        <v>0</v>
      </c>
      <c r="BC115">
        <f t="shared" si="70"/>
        <v>0</v>
      </c>
      <c r="BD115">
        <f t="shared" si="37"/>
        <v>0</v>
      </c>
      <c r="BE115">
        <f t="shared" si="71"/>
        <v>1</v>
      </c>
      <c r="BF115">
        <f t="shared" si="72"/>
        <v>1</v>
      </c>
      <c r="BG115">
        <f t="shared" si="73"/>
        <v>0</v>
      </c>
      <c r="BH115">
        <f t="shared" si="74"/>
        <v>0</v>
      </c>
      <c r="BI115">
        <f t="shared" si="75"/>
        <v>0</v>
      </c>
      <c r="BJ115">
        <f t="shared" si="76"/>
        <v>0</v>
      </c>
      <c r="BK115">
        <f t="shared" si="77"/>
        <v>0</v>
      </c>
      <c r="BL115">
        <f t="shared" si="78"/>
        <v>2</v>
      </c>
      <c r="BM115">
        <f t="shared" si="46"/>
        <v>0</v>
      </c>
      <c r="BO115" s="185">
        <f t="shared" si="79"/>
        <v>0</v>
      </c>
      <c r="BP115" s="186">
        <f t="shared" si="80"/>
        <v>0</v>
      </c>
      <c r="BQ115" s="187">
        <f t="shared" si="81"/>
        <v>0</v>
      </c>
      <c r="BR115" s="188">
        <f t="shared" si="50"/>
        <v>0</v>
      </c>
      <c r="BS115" s="189">
        <f t="shared" si="82"/>
        <v>0</v>
      </c>
      <c r="BT115" s="190">
        <f t="shared" si="83"/>
        <v>8.5000000000000006E-2</v>
      </c>
      <c r="BU115" s="191">
        <f t="shared" si="84"/>
        <v>0.187</v>
      </c>
      <c r="BV115" s="192">
        <f t="shared" si="85"/>
        <v>0</v>
      </c>
      <c r="BW115" s="193">
        <f t="shared" si="86"/>
        <v>0</v>
      </c>
      <c r="BX115" s="194">
        <f t="shared" si="87"/>
        <v>0</v>
      </c>
      <c r="BY115" s="195">
        <f t="shared" si="88"/>
        <v>0</v>
      </c>
      <c r="BZ115" s="196">
        <f t="shared" si="89"/>
        <v>0</v>
      </c>
      <c r="CA115" s="197">
        <f t="shared" si="90"/>
        <v>0.14000000000000001</v>
      </c>
      <c r="CB115" s="110">
        <f t="shared" si="91"/>
        <v>0</v>
      </c>
      <c r="CC115" s="198">
        <v>0</v>
      </c>
      <c r="CD115" s="110">
        <v>0</v>
      </c>
      <c r="CE115" s="110">
        <v>0</v>
      </c>
      <c r="CF115" s="110">
        <v>1</v>
      </c>
      <c r="CG115" s="110">
        <f t="shared" si="61"/>
        <v>0.16</v>
      </c>
      <c r="CH115">
        <f t="shared" si="62"/>
        <v>0.41200000000000003</v>
      </c>
      <c r="CI115">
        <f t="shared" si="63"/>
        <v>2.0800000000000003E-2</v>
      </c>
      <c r="CJ115" s="63">
        <f t="shared" si="64"/>
        <v>3.0296000000000003</v>
      </c>
      <c r="CK115" s="200"/>
      <c r="CL115" s="200">
        <f t="shared" si="65"/>
        <v>0.45444000000000001</v>
      </c>
      <c r="CM115" s="200"/>
      <c r="CN115" s="200"/>
      <c r="CO115" s="201"/>
      <c r="CP115" s="202"/>
      <c r="CQ115" s="203"/>
      <c r="CR115" s="203"/>
      <c r="CS115" s="267"/>
      <c r="CT115" s="268"/>
      <c r="CU115" s="269"/>
      <c r="CV115" s="270"/>
      <c r="CW115" s="273"/>
      <c r="CX115" s="114"/>
      <c r="CY115" s="52"/>
      <c r="CZ115" s="54"/>
      <c r="DA115" s="273"/>
      <c r="DB115" s="274"/>
      <c r="DC115" s="275"/>
      <c r="DD115" s="276"/>
      <c r="DE115" s="59"/>
      <c r="DF115" s="277"/>
    </row>
    <row r="116" spans="3:110" x14ac:dyDescent="0.25">
      <c r="C116" s="1" t="s">
        <v>214</v>
      </c>
      <c r="D116" t="s">
        <v>182</v>
      </c>
      <c r="F116" s="109"/>
      <c r="G116" s="43"/>
      <c r="H116" s="43"/>
      <c r="I116" s="43"/>
      <c r="J116" s="43"/>
      <c r="K116" s="43"/>
      <c r="L116" s="43"/>
      <c r="M116" s="44">
        <v>1</v>
      </c>
      <c r="N116" s="44"/>
      <c r="O116" s="45">
        <v>1</v>
      </c>
      <c r="P116" s="46"/>
      <c r="Q116" s="47"/>
      <c r="R116" s="48"/>
      <c r="S116" s="49"/>
      <c r="T116" s="50"/>
      <c r="U116" s="51"/>
      <c r="V116" s="51"/>
      <c r="W116" s="51"/>
      <c r="X116" s="52"/>
      <c r="Y116" s="52">
        <v>1</v>
      </c>
      <c r="Z116" s="52"/>
      <c r="AA116" s="53"/>
      <c r="AB116" s="54"/>
      <c r="AC116" s="54"/>
      <c r="AD116" s="55"/>
      <c r="AE116" s="55"/>
      <c r="AF116" s="55"/>
      <c r="AG116" s="55"/>
      <c r="AH116" s="56"/>
      <c r="AI116" s="56"/>
      <c r="AJ116" s="57">
        <v>1</v>
      </c>
      <c r="AK116" s="57"/>
      <c r="AL116" s="57"/>
      <c r="AM116" s="57"/>
      <c r="AN116" s="58"/>
      <c r="AO116" s="58"/>
      <c r="AP116" s="58"/>
      <c r="AQ116" s="59"/>
      <c r="AR116" s="59"/>
      <c r="AS116" s="59"/>
      <c r="AT116" s="59"/>
      <c r="AU116" s="59">
        <v>1</v>
      </c>
      <c r="AV116" s="59"/>
      <c r="AZ116">
        <f t="shared" si="92"/>
        <v>0</v>
      </c>
      <c r="BA116">
        <f t="shared" si="68"/>
        <v>2</v>
      </c>
      <c r="BB116">
        <f t="shared" si="69"/>
        <v>0</v>
      </c>
      <c r="BC116">
        <f t="shared" si="70"/>
        <v>0</v>
      </c>
      <c r="BD116">
        <f t="shared" si="37"/>
        <v>0</v>
      </c>
      <c r="BE116">
        <f t="shared" si="71"/>
        <v>0</v>
      </c>
      <c r="BF116">
        <f t="shared" si="72"/>
        <v>1</v>
      </c>
      <c r="BG116">
        <f t="shared" si="73"/>
        <v>0</v>
      </c>
      <c r="BH116">
        <f t="shared" si="74"/>
        <v>0</v>
      </c>
      <c r="BI116">
        <f t="shared" si="75"/>
        <v>1</v>
      </c>
      <c r="BJ116">
        <f t="shared" si="76"/>
        <v>1</v>
      </c>
      <c r="BK116">
        <f t="shared" si="77"/>
        <v>0</v>
      </c>
      <c r="BL116">
        <f t="shared" si="78"/>
        <v>1</v>
      </c>
      <c r="BM116">
        <f t="shared" si="46"/>
        <v>0</v>
      </c>
      <c r="BO116" s="185">
        <f t="shared" si="79"/>
        <v>0</v>
      </c>
      <c r="BP116" s="186">
        <f t="shared" si="80"/>
        <v>0.442</v>
      </c>
      <c r="BQ116" s="187">
        <f t="shared" si="81"/>
        <v>0</v>
      </c>
      <c r="BR116" s="188">
        <f t="shared" si="50"/>
        <v>0</v>
      </c>
      <c r="BS116" s="189">
        <f t="shared" si="82"/>
        <v>0</v>
      </c>
      <c r="BT116" s="190">
        <f t="shared" si="83"/>
        <v>0</v>
      </c>
      <c r="BU116" s="191">
        <f t="shared" si="84"/>
        <v>0.187</v>
      </c>
      <c r="BV116" s="192">
        <f t="shared" si="85"/>
        <v>0</v>
      </c>
      <c r="BW116" s="193">
        <f t="shared" si="86"/>
        <v>0</v>
      </c>
      <c r="BX116" s="194">
        <f t="shared" si="87"/>
        <v>8.0000000000000002E-3</v>
      </c>
      <c r="BY116" s="195">
        <f t="shared" si="88"/>
        <v>0.72199999999999998</v>
      </c>
      <c r="BZ116" s="196">
        <f t="shared" si="89"/>
        <v>0</v>
      </c>
      <c r="CA116" s="197">
        <f t="shared" si="90"/>
        <v>7.0000000000000007E-2</v>
      </c>
      <c r="CB116" s="110">
        <f t="shared" si="91"/>
        <v>0</v>
      </c>
      <c r="CC116" s="198">
        <v>0</v>
      </c>
      <c r="CD116" s="110">
        <v>0</v>
      </c>
      <c r="CE116" s="110">
        <v>0</v>
      </c>
      <c r="CF116" s="110">
        <v>1</v>
      </c>
      <c r="CG116" s="110">
        <f t="shared" si="61"/>
        <v>0.16</v>
      </c>
      <c r="CH116">
        <f t="shared" si="62"/>
        <v>1.429</v>
      </c>
      <c r="CI116">
        <f t="shared" si="63"/>
        <v>2.0800000000000003E-2</v>
      </c>
      <c r="CJ116" s="63">
        <f t="shared" si="64"/>
        <v>10.1486</v>
      </c>
      <c r="CK116" s="200"/>
      <c r="CL116" s="200">
        <f t="shared" si="65"/>
        <v>1.5222899999999999</v>
      </c>
      <c r="CM116" s="200"/>
      <c r="CN116" s="200"/>
      <c r="CO116" s="201"/>
      <c r="CP116" s="202"/>
      <c r="CQ116" s="203"/>
      <c r="CR116" s="203"/>
      <c r="CS116" s="267"/>
      <c r="CT116" s="268"/>
      <c r="CU116" s="269"/>
      <c r="CV116" s="270"/>
      <c r="CW116" s="278"/>
      <c r="CX116" s="114"/>
      <c r="CY116" s="52"/>
      <c r="CZ116" s="101"/>
      <c r="DA116" s="273"/>
      <c r="DB116" s="274"/>
      <c r="DC116" s="275"/>
      <c r="DD116" s="276"/>
      <c r="DE116" s="59"/>
      <c r="DF116" s="277"/>
    </row>
    <row r="117" spans="3:110" x14ac:dyDescent="0.25">
      <c r="C117" s="1" t="s">
        <v>215</v>
      </c>
      <c r="D117" t="s">
        <v>182</v>
      </c>
      <c r="F117" s="109"/>
      <c r="G117" s="43"/>
      <c r="H117" s="43">
        <v>1</v>
      </c>
      <c r="I117" s="43"/>
      <c r="J117" s="43"/>
      <c r="K117" s="43"/>
      <c r="L117" s="43"/>
      <c r="M117" s="44"/>
      <c r="N117" s="44"/>
      <c r="O117" s="45"/>
      <c r="P117" s="46"/>
      <c r="Q117" s="47"/>
      <c r="R117" s="48"/>
      <c r="S117" s="49"/>
      <c r="T117" s="50"/>
      <c r="U117" s="51"/>
      <c r="V117" s="51"/>
      <c r="W117" s="51"/>
      <c r="X117" s="52"/>
      <c r="Y117" s="52">
        <v>1</v>
      </c>
      <c r="Z117" s="52"/>
      <c r="AA117" s="53"/>
      <c r="AB117" s="54"/>
      <c r="AC117" s="54"/>
      <c r="AD117" s="55">
        <v>1</v>
      </c>
      <c r="AE117" s="55"/>
      <c r="AF117" s="55"/>
      <c r="AG117" s="55"/>
      <c r="AH117" s="56"/>
      <c r="AI117" s="56"/>
      <c r="AJ117" s="57"/>
      <c r="AK117" s="57"/>
      <c r="AL117" s="57"/>
      <c r="AM117" s="57"/>
      <c r="AN117" s="58"/>
      <c r="AO117" s="58"/>
      <c r="AP117" s="58"/>
      <c r="AQ117" s="59">
        <v>1</v>
      </c>
      <c r="AR117" s="59"/>
      <c r="AS117" s="59"/>
      <c r="AT117" s="59"/>
      <c r="AU117" s="59"/>
      <c r="AV117" s="59"/>
      <c r="AZ117">
        <f t="shared" si="92"/>
        <v>1</v>
      </c>
      <c r="BA117">
        <f t="shared" si="68"/>
        <v>0</v>
      </c>
      <c r="BB117">
        <f t="shared" si="69"/>
        <v>0</v>
      </c>
      <c r="BC117">
        <f t="shared" si="70"/>
        <v>0</v>
      </c>
      <c r="BD117">
        <f t="shared" si="37"/>
        <v>0</v>
      </c>
      <c r="BE117">
        <f t="shared" si="71"/>
        <v>0</v>
      </c>
      <c r="BF117">
        <f t="shared" si="72"/>
        <v>1</v>
      </c>
      <c r="BG117">
        <f t="shared" si="73"/>
        <v>0</v>
      </c>
      <c r="BH117">
        <f t="shared" si="74"/>
        <v>1</v>
      </c>
      <c r="BI117">
        <f t="shared" si="75"/>
        <v>0</v>
      </c>
      <c r="BJ117">
        <f t="shared" si="76"/>
        <v>0</v>
      </c>
      <c r="BK117">
        <f t="shared" si="77"/>
        <v>0</v>
      </c>
      <c r="BL117">
        <f t="shared" si="78"/>
        <v>1</v>
      </c>
      <c r="BM117">
        <f t="shared" si="46"/>
        <v>0</v>
      </c>
      <c r="BO117" s="185">
        <f t="shared" si="79"/>
        <v>0.02</v>
      </c>
      <c r="BP117" s="186">
        <f t="shared" si="80"/>
        <v>0</v>
      </c>
      <c r="BQ117" s="187">
        <f t="shared" si="81"/>
        <v>0</v>
      </c>
      <c r="BR117" s="188">
        <f t="shared" si="50"/>
        <v>0</v>
      </c>
      <c r="BS117" s="189">
        <f t="shared" si="82"/>
        <v>0</v>
      </c>
      <c r="BT117" s="190">
        <f t="shared" si="83"/>
        <v>0</v>
      </c>
      <c r="BU117" s="191">
        <f t="shared" si="84"/>
        <v>0.187</v>
      </c>
      <c r="BV117" s="192">
        <f t="shared" si="85"/>
        <v>0</v>
      </c>
      <c r="BW117" s="193">
        <f t="shared" si="86"/>
        <v>0.68600000000000005</v>
      </c>
      <c r="BX117" s="194">
        <f t="shared" si="87"/>
        <v>0</v>
      </c>
      <c r="BY117" s="195">
        <f t="shared" si="88"/>
        <v>0</v>
      </c>
      <c r="BZ117" s="196">
        <f t="shared" si="89"/>
        <v>0</v>
      </c>
      <c r="CA117" s="197">
        <f t="shared" si="90"/>
        <v>7.0000000000000007E-2</v>
      </c>
      <c r="CB117" s="110">
        <f t="shared" si="91"/>
        <v>0</v>
      </c>
      <c r="CC117" s="198">
        <v>0</v>
      </c>
      <c r="CD117" s="110">
        <v>0</v>
      </c>
      <c r="CE117" s="110">
        <v>0</v>
      </c>
      <c r="CF117" s="110">
        <v>1</v>
      </c>
      <c r="CG117" s="110">
        <f t="shared" si="61"/>
        <v>0.16</v>
      </c>
      <c r="CH117">
        <f t="shared" si="62"/>
        <v>0.96300000000000008</v>
      </c>
      <c r="CI117">
        <f t="shared" si="63"/>
        <v>2.0800000000000003E-2</v>
      </c>
      <c r="CJ117" s="63">
        <f t="shared" si="64"/>
        <v>6.8866000000000005</v>
      </c>
      <c r="CK117" s="200"/>
      <c r="CL117" s="200">
        <f t="shared" si="65"/>
        <v>1.0329900000000001</v>
      </c>
      <c r="CM117" s="200"/>
      <c r="CN117" s="200"/>
      <c r="CO117" s="201"/>
      <c r="CP117" s="202"/>
      <c r="CQ117" s="203"/>
      <c r="CR117" s="203"/>
      <c r="CS117" s="267"/>
      <c r="CT117" s="268"/>
      <c r="CU117" s="269"/>
      <c r="CV117" s="270"/>
      <c r="CW117" s="273"/>
      <c r="CX117" s="114"/>
      <c r="CY117" s="52"/>
      <c r="CZ117" s="54"/>
      <c r="DA117" s="273"/>
      <c r="DB117" s="274"/>
      <c r="DC117" s="275"/>
      <c r="DD117" s="276"/>
      <c r="DE117" s="59"/>
      <c r="DF117" s="277"/>
    </row>
    <row r="118" spans="3:110" x14ac:dyDescent="0.25">
      <c r="C118" s="1" t="s">
        <v>216</v>
      </c>
      <c r="D118" t="s">
        <v>182</v>
      </c>
      <c r="F118" s="109"/>
      <c r="G118" s="43"/>
      <c r="H118" s="43"/>
      <c r="I118" s="43"/>
      <c r="J118" s="43"/>
      <c r="K118" s="43"/>
      <c r="L118" s="43"/>
      <c r="M118" s="44"/>
      <c r="N118" s="44"/>
      <c r="O118" s="45"/>
      <c r="P118" s="46"/>
      <c r="Q118" s="47"/>
      <c r="R118" s="48"/>
      <c r="S118" s="49"/>
      <c r="T118" s="50"/>
      <c r="U118" s="51"/>
      <c r="V118" s="51"/>
      <c r="W118" s="51"/>
      <c r="X118" s="52"/>
      <c r="Y118" s="52">
        <v>2</v>
      </c>
      <c r="Z118" s="52"/>
      <c r="AA118" s="53"/>
      <c r="AB118" s="54"/>
      <c r="AC118" s="54"/>
      <c r="AD118" s="55">
        <v>1</v>
      </c>
      <c r="AE118" s="55"/>
      <c r="AF118" s="55"/>
      <c r="AG118" s="55"/>
      <c r="AH118" s="56"/>
      <c r="AI118" s="56"/>
      <c r="AJ118" s="57"/>
      <c r="AK118" s="57"/>
      <c r="AL118" s="57"/>
      <c r="AM118" s="57"/>
      <c r="AN118" s="58"/>
      <c r="AO118" s="58"/>
      <c r="AP118" s="58"/>
      <c r="AQ118" s="59"/>
      <c r="AR118" s="59">
        <v>2</v>
      </c>
      <c r="AS118" s="59"/>
      <c r="AT118" s="59"/>
      <c r="AU118" s="59"/>
      <c r="AV118" s="59"/>
      <c r="AZ118">
        <f t="shared" si="92"/>
        <v>0</v>
      </c>
      <c r="BA118">
        <f t="shared" si="68"/>
        <v>0</v>
      </c>
      <c r="BB118">
        <f t="shared" si="69"/>
        <v>0</v>
      </c>
      <c r="BC118">
        <f t="shared" si="70"/>
        <v>0</v>
      </c>
      <c r="BD118">
        <f t="shared" si="37"/>
        <v>0</v>
      </c>
      <c r="BE118">
        <f t="shared" si="71"/>
        <v>0</v>
      </c>
      <c r="BF118">
        <f t="shared" si="72"/>
        <v>2</v>
      </c>
      <c r="BG118">
        <f t="shared" si="73"/>
        <v>0</v>
      </c>
      <c r="BH118">
        <f t="shared" si="74"/>
        <v>1</v>
      </c>
      <c r="BI118">
        <f t="shared" si="75"/>
        <v>0</v>
      </c>
      <c r="BJ118">
        <f t="shared" si="76"/>
        <v>0</v>
      </c>
      <c r="BK118">
        <f t="shared" si="77"/>
        <v>0</v>
      </c>
      <c r="BL118">
        <f t="shared" si="78"/>
        <v>2</v>
      </c>
      <c r="BM118">
        <f t="shared" si="46"/>
        <v>0</v>
      </c>
      <c r="BO118" s="185">
        <f t="shared" si="79"/>
        <v>0</v>
      </c>
      <c r="BP118" s="186">
        <f t="shared" si="80"/>
        <v>0</v>
      </c>
      <c r="BQ118" s="187">
        <f t="shared" si="81"/>
        <v>0</v>
      </c>
      <c r="BR118" s="188">
        <f t="shared" si="50"/>
        <v>0</v>
      </c>
      <c r="BS118" s="189">
        <f t="shared" si="82"/>
        <v>0</v>
      </c>
      <c r="BT118" s="190">
        <f t="shared" si="83"/>
        <v>0</v>
      </c>
      <c r="BU118" s="191">
        <f t="shared" si="84"/>
        <v>0.374</v>
      </c>
      <c r="BV118" s="192">
        <f t="shared" si="85"/>
        <v>0</v>
      </c>
      <c r="BW118" s="193">
        <f t="shared" si="86"/>
        <v>0.68600000000000005</v>
      </c>
      <c r="BX118" s="194">
        <f t="shared" si="87"/>
        <v>0</v>
      </c>
      <c r="BY118" s="195">
        <f t="shared" si="88"/>
        <v>0</v>
      </c>
      <c r="BZ118" s="196">
        <f t="shared" si="89"/>
        <v>0</v>
      </c>
      <c r="CA118" s="197">
        <f t="shared" si="90"/>
        <v>0.14000000000000001</v>
      </c>
      <c r="CB118" s="110">
        <f t="shared" si="91"/>
        <v>0</v>
      </c>
      <c r="CC118" s="198">
        <v>0</v>
      </c>
      <c r="CD118" s="110">
        <v>0</v>
      </c>
      <c r="CE118" s="110">
        <v>0</v>
      </c>
      <c r="CF118" s="110">
        <v>1</v>
      </c>
      <c r="CG118" s="110">
        <f t="shared" si="61"/>
        <v>0.16</v>
      </c>
      <c r="CH118">
        <f t="shared" si="62"/>
        <v>1.2000000000000002</v>
      </c>
      <c r="CI118">
        <f t="shared" si="63"/>
        <v>2.0800000000000003E-2</v>
      </c>
      <c r="CJ118" s="63">
        <f t="shared" si="64"/>
        <v>8.5456000000000003</v>
      </c>
      <c r="CK118" s="200"/>
      <c r="CL118" s="200">
        <f t="shared" si="65"/>
        <v>1.2818400000000001</v>
      </c>
      <c r="CM118" s="200"/>
      <c r="CN118" s="200"/>
      <c r="CO118" s="201"/>
      <c r="CP118" s="202"/>
      <c r="CQ118" s="203"/>
      <c r="CR118" s="203"/>
      <c r="CS118" s="267"/>
      <c r="CT118" s="268"/>
      <c r="CU118" s="269"/>
      <c r="CV118" s="270"/>
      <c r="CW118" s="273"/>
      <c r="CX118" s="114"/>
      <c r="CY118" s="52"/>
      <c r="CZ118" s="54"/>
      <c r="DA118" s="273"/>
      <c r="DB118" s="274"/>
      <c r="DC118" s="275"/>
      <c r="DD118" s="276"/>
      <c r="DE118" s="59"/>
      <c r="DF118" s="277"/>
    </row>
    <row r="119" spans="3:110" x14ac:dyDescent="0.25">
      <c r="C119" s="1" t="s">
        <v>217</v>
      </c>
      <c r="D119" t="s">
        <v>182</v>
      </c>
      <c r="F119" s="109"/>
      <c r="G119" s="43"/>
      <c r="H119" s="43"/>
      <c r="I119" s="43"/>
      <c r="J119" s="43"/>
      <c r="K119" s="43"/>
      <c r="L119" s="43"/>
      <c r="M119" s="44">
        <v>1</v>
      </c>
      <c r="N119" s="44"/>
      <c r="O119" s="45"/>
      <c r="P119" s="46"/>
      <c r="Q119" s="47"/>
      <c r="R119" s="48"/>
      <c r="S119" s="49"/>
      <c r="T119" s="50"/>
      <c r="U119" s="51"/>
      <c r="V119" s="51"/>
      <c r="W119" s="51"/>
      <c r="X119" s="52"/>
      <c r="Y119" s="52"/>
      <c r="Z119" s="52"/>
      <c r="AA119" s="53"/>
      <c r="AB119" s="54"/>
      <c r="AC119" s="54"/>
      <c r="AD119" s="55">
        <v>1</v>
      </c>
      <c r="AE119" s="55"/>
      <c r="AF119" s="55"/>
      <c r="AG119" s="55"/>
      <c r="AH119" s="56"/>
      <c r="AI119" s="56"/>
      <c r="AJ119" s="57"/>
      <c r="AK119" s="57"/>
      <c r="AL119" s="57"/>
      <c r="AM119" s="57"/>
      <c r="AN119" s="58"/>
      <c r="AO119" s="58"/>
      <c r="AP119" s="58"/>
      <c r="AQ119" s="59"/>
      <c r="AR119" s="59"/>
      <c r="AS119" s="59"/>
      <c r="AT119" s="59"/>
      <c r="AU119" s="59"/>
      <c r="AV119" s="59"/>
      <c r="AW119">
        <v>4</v>
      </c>
      <c r="AZ119">
        <f t="shared" si="92"/>
        <v>0</v>
      </c>
      <c r="BA119">
        <f t="shared" si="68"/>
        <v>1</v>
      </c>
      <c r="BB119">
        <f t="shared" si="69"/>
        <v>0</v>
      </c>
      <c r="BC119">
        <f t="shared" si="70"/>
        <v>0</v>
      </c>
      <c r="BD119">
        <f t="shared" si="37"/>
        <v>0</v>
      </c>
      <c r="BE119">
        <f t="shared" si="71"/>
        <v>0</v>
      </c>
      <c r="BF119">
        <f t="shared" si="72"/>
        <v>0</v>
      </c>
      <c r="BG119">
        <f t="shared" si="73"/>
        <v>0</v>
      </c>
      <c r="BH119">
        <f t="shared" si="74"/>
        <v>1</v>
      </c>
      <c r="BI119">
        <f t="shared" si="75"/>
        <v>0</v>
      </c>
      <c r="BJ119">
        <f t="shared" si="76"/>
        <v>0</v>
      </c>
      <c r="BK119">
        <f t="shared" si="77"/>
        <v>0</v>
      </c>
      <c r="BL119">
        <f t="shared" si="78"/>
        <v>0</v>
      </c>
      <c r="BM119">
        <f t="shared" si="46"/>
        <v>4</v>
      </c>
      <c r="BO119" s="185">
        <f t="shared" si="79"/>
        <v>0</v>
      </c>
      <c r="BP119" s="186">
        <f t="shared" si="80"/>
        <v>0.221</v>
      </c>
      <c r="BQ119" s="187">
        <f t="shared" si="81"/>
        <v>0</v>
      </c>
      <c r="BR119" s="188">
        <f t="shared" si="50"/>
        <v>0</v>
      </c>
      <c r="BS119" s="189">
        <f t="shared" si="82"/>
        <v>0</v>
      </c>
      <c r="BT119" s="190">
        <f t="shared" si="83"/>
        <v>0</v>
      </c>
      <c r="BU119" s="191">
        <f t="shared" si="84"/>
        <v>0</v>
      </c>
      <c r="BV119" s="192">
        <f t="shared" si="85"/>
        <v>0</v>
      </c>
      <c r="BW119" s="193">
        <f t="shared" si="86"/>
        <v>0.68600000000000005</v>
      </c>
      <c r="BX119" s="194">
        <f t="shared" si="87"/>
        <v>0</v>
      </c>
      <c r="BY119" s="195">
        <f t="shared" si="88"/>
        <v>0</v>
      </c>
      <c r="BZ119" s="196">
        <f t="shared" si="89"/>
        <v>0</v>
      </c>
      <c r="CA119" s="197">
        <f t="shared" si="90"/>
        <v>0</v>
      </c>
      <c r="CB119" s="110">
        <f t="shared" si="91"/>
        <v>0.12</v>
      </c>
      <c r="CC119" s="198">
        <v>1</v>
      </c>
      <c r="CD119" s="110">
        <v>0</v>
      </c>
      <c r="CE119" s="110">
        <v>0</v>
      </c>
      <c r="CF119" s="110">
        <v>1</v>
      </c>
      <c r="CG119" s="110">
        <f t="shared" si="61"/>
        <v>0.38</v>
      </c>
      <c r="CH119">
        <f t="shared" si="62"/>
        <v>1.0270000000000001</v>
      </c>
      <c r="CI119">
        <f t="shared" si="63"/>
        <v>4.9399999999999999E-2</v>
      </c>
      <c r="CJ119" s="63">
        <f t="shared" si="64"/>
        <v>7.5348000000000006</v>
      </c>
      <c r="CK119" s="200"/>
      <c r="CL119" s="200">
        <f t="shared" si="65"/>
        <v>1.13022</v>
      </c>
      <c r="CM119" s="200"/>
      <c r="CN119" s="200"/>
      <c r="CO119" s="201"/>
      <c r="CP119" s="202"/>
      <c r="CQ119" s="203"/>
      <c r="CR119" s="203"/>
      <c r="CS119" s="267"/>
      <c r="CT119" s="268"/>
      <c r="CU119" s="269"/>
      <c r="CV119" s="270"/>
      <c r="CW119" s="273"/>
      <c r="CX119" s="114"/>
      <c r="CY119" s="52"/>
      <c r="CZ119" s="54"/>
      <c r="DA119" s="273"/>
      <c r="DB119" s="274"/>
      <c r="DC119" s="275"/>
      <c r="DD119" s="276"/>
      <c r="DE119" s="59"/>
      <c r="DF119" s="277"/>
    </row>
    <row r="120" spans="3:110" x14ac:dyDescent="0.25">
      <c r="C120" s="1" t="s">
        <v>218</v>
      </c>
      <c r="D120" t="s">
        <v>182</v>
      </c>
      <c r="F120" s="109"/>
      <c r="G120" s="43"/>
      <c r="H120" s="43"/>
      <c r="I120" s="43"/>
      <c r="J120" s="43"/>
      <c r="K120" s="43"/>
      <c r="L120" s="43"/>
      <c r="M120" s="44"/>
      <c r="N120" s="44"/>
      <c r="O120" s="45"/>
      <c r="P120" s="46"/>
      <c r="Q120" s="47"/>
      <c r="R120" s="48"/>
      <c r="S120" s="49"/>
      <c r="T120" s="50"/>
      <c r="U120" s="51">
        <v>1</v>
      </c>
      <c r="V120" s="51"/>
      <c r="W120" s="51"/>
      <c r="X120" s="52"/>
      <c r="Y120" s="52">
        <v>2</v>
      </c>
      <c r="Z120" s="52"/>
      <c r="AA120" s="53"/>
      <c r="AB120" s="54"/>
      <c r="AC120" s="54"/>
      <c r="AD120" s="55"/>
      <c r="AE120" s="55"/>
      <c r="AF120" s="55"/>
      <c r="AG120" s="55"/>
      <c r="AH120" s="56"/>
      <c r="AI120" s="56"/>
      <c r="AJ120" s="57"/>
      <c r="AK120" s="57"/>
      <c r="AL120" s="57"/>
      <c r="AM120" s="57"/>
      <c r="AN120" s="58"/>
      <c r="AO120" s="58"/>
      <c r="AP120" s="58"/>
      <c r="AQ120" s="59"/>
      <c r="AR120" s="59"/>
      <c r="AS120" s="59"/>
      <c r="AT120" s="59"/>
      <c r="AU120" s="59"/>
      <c r="AV120" s="59"/>
      <c r="AZ120">
        <f t="shared" si="92"/>
        <v>0</v>
      </c>
      <c r="BA120">
        <f t="shared" si="68"/>
        <v>0</v>
      </c>
      <c r="BB120">
        <f t="shared" si="69"/>
        <v>0</v>
      </c>
      <c r="BC120">
        <f t="shared" si="70"/>
        <v>0</v>
      </c>
      <c r="BD120">
        <f t="shared" si="37"/>
        <v>0</v>
      </c>
      <c r="BE120">
        <f t="shared" si="71"/>
        <v>1</v>
      </c>
      <c r="BF120">
        <f t="shared" si="72"/>
        <v>2</v>
      </c>
      <c r="BG120">
        <f t="shared" si="73"/>
        <v>0</v>
      </c>
      <c r="BH120">
        <f t="shared" si="74"/>
        <v>0</v>
      </c>
      <c r="BI120">
        <f t="shared" si="75"/>
        <v>0</v>
      </c>
      <c r="BJ120">
        <f t="shared" si="76"/>
        <v>0</v>
      </c>
      <c r="BK120">
        <f t="shared" si="77"/>
        <v>0</v>
      </c>
      <c r="BL120">
        <f t="shared" si="78"/>
        <v>0</v>
      </c>
      <c r="BM120">
        <f t="shared" si="46"/>
        <v>0</v>
      </c>
      <c r="BO120" s="185">
        <f t="shared" si="79"/>
        <v>0</v>
      </c>
      <c r="BP120" s="186">
        <f t="shared" si="80"/>
        <v>0</v>
      </c>
      <c r="BQ120" s="187">
        <f t="shared" si="81"/>
        <v>0</v>
      </c>
      <c r="BR120" s="188">
        <f t="shared" si="50"/>
        <v>0</v>
      </c>
      <c r="BS120" s="189">
        <f t="shared" si="82"/>
        <v>0</v>
      </c>
      <c r="BT120" s="190">
        <f t="shared" si="83"/>
        <v>8.5000000000000006E-2</v>
      </c>
      <c r="BU120" s="191">
        <f t="shared" si="84"/>
        <v>0.374</v>
      </c>
      <c r="BV120" s="192">
        <f t="shared" si="85"/>
        <v>0</v>
      </c>
      <c r="BW120" s="193">
        <f t="shared" si="86"/>
        <v>0</v>
      </c>
      <c r="BX120" s="194">
        <f t="shared" si="87"/>
        <v>0</v>
      </c>
      <c r="BY120" s="195">
        <f t="shared" si="88"/>
        <v>0</v>
      </c>
      <c r="BZ120" s="196">
        <f t="shared" si="89"/>
        <v>0</v>
      </c>
      <c r="CA120" s="197">
        <f t="shared" si="90"/>
        <v>0</v>
      </c>
      <c r="CB120" s="110">
        <f t="shared" si="91"/>
        <v>0</v>
      </c>
      <c r="CC120" s="198">
        <v>0</v>
      </c>
      <c r="CD120" s="110">
        <v>0</v>
      </c>
      <c r="CE120" s="110">
        <v>0</v>
      </c>
      <c r="CF120" s="110">
        <v>1</v>
      </c>
      <c r="CG120" s="110">
        <f t="shared" si="61"/>
        <v>0.16</v>
      </c>
      <c r="CH120">
        <f t="shared" si="62"/>
        <v>0.45900000000000002</v>
      </c>
      <c r="CI120">
        <f t="shared" si="63"/>
        <v>2.0800000000000003E-2</v>
      </c>
      <c r="CJ120" s="63">
        <f t="shared" si="64"/>
        <v>3.3586</v>
      </c>
      <c r="CK120" s="200"/>
      <c r="CL120" s="200">
        <f t="shared" si="65"/>
        <v>0.50378999999999996</v>
      </c>
      <c r="CM120" s="200"/>
      <c r="CN120" s="200"/>
      <c r="CO120" s="201"/>
      <c r="CP120" s="202"/>
      <c r="CQ120" s="203"/>
      <c r="CR120" s="203"/>
      <c r="CS120" s="267"/>
      <c r="CT120" s="268"/>
      <c r="CU120" s="269"/>
      <c r="CV120" s="270"/>
      <c r="CW120" s="273"/>
      <c r="CX120" s="114"/>
      <c r="CY120" s="52"/>
      <c r="CZ120" s="54"/>
      <c r="DA120" s="273"/>
      <c r="DB120" s="274"/>
      <c r="DC120" s="275"/>
      <c r="DD120" s="276"/>
      <c r="DE120" s="59"/>
      <c r="DF120" s="277"/>
    </row>
    <row r="121" spans="3:110" x14ac:dyDescent="0.25">
      <c r="C121" s="83" t="s">
        <v>219</v>
      </c>
      <c r="D121" s="64" t="s">
        <v>182</v>
      </c>
      <c r="F121" s="128"/>
      <c r="G121" s="66"/>
      <c r="H121" s="66"/>
      <c r="I121" s="66"/>
      <c r="J121" s="66"/>
      <c r="K121" s="66"/>
      <c r="L121" s="66"/>
      <c r="M121" s="67"/>
      <c r="N121" s="67">
        <v>1</v>
      </c>
      <c r="O121" s="67"/>
      <c r="P121" s="68"/>
      <c r="Q121" s="68"/>
      <c r="R121" s="69"/>
      <c r="S121" s="69"/>
      <c r="T121" s="70"/>
      <c r="U121" s="71">
        <v>1</v>
      </c>
      <c r="V121" s="71"/>
      <c r="W121" s="71"/>
      <c r="X121" s="72"/>
      <c r="Y121" s="72">
        <v>10</v>
      </c>
      <c r="Z121" s="72"/>
      <c r="AA121" s="73"/>
      <c r="AB121" s="73"/>
      <c r="AC121" s="73"/>
      <c r="AD121" s="74"/>
      <c r="AE121" s="74"/>
      <c r="AF121" s="74"/>
      <c r="AG121" s="74"/>
      <c r="AH121" s="75"/>
      <c r="AI121" s="75"/>
      <c r="AJ121" s="76"/>
      <c r="AK121" s="76"/>
      <c r="AL121" s="76"/>
      <c r="AM121" s="76"/>
      <c r="AN121" s="77"/>
      <c r="AO121" s="77"/>
      <c r="AP121" s="77"/>
      <c r="AQ121" s="78"/>
      <c r="AR121" s="78"/>
      <c r="AS121" s="78"/>
      <c r="AT121" s="78"/>
      <c r="AU121" s="78">
        <v>1</v>
      </c>
      <c r="AV121" s="78"/>
      <c r="AW121" s="64"/>
      <c r="AZ121">
        <f t="shared" si="92"/>
        <v>0</v>
      </c>
      <c r="BA121">
        <f t="shared" si="68"/>
        <v>1</v>
      </c>
      <c r="BB121">
        <f t="shared" si="69"/>
        <v>0</v>
      </c>
      <c r="BC121">
        <f t="shared" si="70"/>
        <v>0</v>
      </c>
      <c r="BD121">
        <f t="shared" si="37"/>
        <v>0</v>
      </c>
      <c r="BE121">
        <f t="shared" si="71"/>
        <v>1</v>
      </c>
      <c r="BF121">
        <f t="shared" si="72"/>
        <v>10</v>
      </c>
      <c r="BG121">
        <f t="shared" si="73"/>
        <v>0</v>
      </c>
      <c r="BH121">
        <f t="shared" si="74"/>
        <v>0</v>
      </c>
      <c r="BI121">
        <f t="shared" si="75"/>
        <v>0</v>
      </c>
      <c r="BJ121" s="87">
        <f t="shared" si="76"/>
        <v>0</v>
      </c>
      <c r="BK121" s="87">
        <f t="shared" si="77"/>
        <v>0</v>
      </c>
      <c r="BL121" s="87">
        <f t="shared" si="78"/>
        <v>1</v>
      </c>
      <c r="BM121" s="87">
        <f t="shared" si="46"/>
        <v>0</v>
      </c>
      <c r="BN121" s="87"/>
      <c r="BO121" s="185">
        <f t="shared" si="79"/>
        <v>0</v>
      </c>
      <c r="BP121" s="186">
        <f t="shared" si="80"/>
        <v>0.221</v>
      </c>
      <c r="BQ121" s="187">
        <f t="shared" si="81"/>
        <v>0</v>
      </c>
      <c r="BR121" s="188">
        <f t="shared" si="50"/>
        <v>0</v>
      </c>
      <c r="BS121" s="189">
        <f t="shared" si="82"/>
        <v>0</v>
      </c>
      <c r="BT121" s="190">
        <f t="shared" si="83"/>
        <v>8.5000000000000006E-2</v>
      </c>
      <c r="BU121" s="191">
        <f t="shared" si="84"/>
        <v>1.87</v>
      </c>
      <c r="BV121" s="192">
        <f t="shared" si="85"/>
        <v>0</v>
      </c>
      <c r="BW121" s="193">
        <f t="shared" si="86"/>
        <v>0</v>
      </c>
      <c r="BX121" s="194">
        <f t="shared" si="87"/>
        <v>0</v>
      </c>
      <c r="BY121" s="195">
        <f t="shared" si="88"/>
        <v>0</v>
      </c>
      <c r="BZ121" s="196">
        <f t="shared" si="89"/>
        <v>0</v>
      </c>
      <c r="CA121" s="197">
        <f t="shared" si="90"/>
        <v>7.0000000000000007E-2</v>
      </c>
      <c r="CB121" s="110">
        <f t="shared" si="91"/>
        <v>0</v>
      </c>
      <c r="CC121" s="206">
        <v>1</v>
      </c>
      <c r="CD121" s="126">
        <v>0</v>
      </c>
      <c r="CE121" s="126">
        <v>0</v>
      </c>
      <c r="CF121" s="126">
        <v>0</v>
      </c>
      <c r="CG121" s="126">
        <f t="shared" si="61"/>
        <v>0.22</v>
      </c>
      <c r="CH121">
        <f t="shared" si="62"/>
        <v>2.246</v>
      </c>
      <c r="CI121">
        <f t="shared" si="63"/>
        <v>2.86E-2</v>
      </c>
      <c r="CJ121" s="63">
        <f t="shared" si="64"/>
        <v>15.9222</v>
      </c>
      <c r="CK121" s="200"/>
      <c r="CL121" s="200">
        <f t="shared" si="65"/>
        <v>2.3883299999999998</v>
      </c>
      <c r="CM121" s="200"/>
      <c r="CN121" s="200"/>
      <c r="CO121" s="201"/>
      <c r="CP121" s="202"/>
      <c r="CQ121" s="203"/>
      <c r="CR121" s="203"/>
      <c r="CS121" s="267"/>
      <c r="CT121" s="268"/>
      <c r="CU121" s="269"/>
      <c r="CV121" s="270"/>
      <c r="CW121" s="273"/>
      <c r="CX121" s="114"/>
      <c r="CY121" s="52"/>
      <c r="CZ121" s="54"/>
      <c r="DA121" s="273"/>
      <c r="DB121" s="274"/>
      <c r="DC121" s="275"/>
      <c r="DD121" s="276"/>
      <c r="DE121" s="59"/>
      <c r="DF121" s="277"/>
    </row>
    <row r="122" spans="3:110" x14ac:dyDescent="0.25">
      <c r="C122" s="34" t="s">
        <v>220</v>
      </c>
      <c r="D122" t="s">
        <v>221</v>
      </c>
      <c r="F122" s="109"/>
      <c r="G122" s="43"/>
      <c r="H122" s="43"/>
      <c r="I122" s="43"/>
      <c r="J122" s="43"/>
      <c r="K122" s="43"/>
      <c r="L122" s="43"/>
      <c r="M122" s="44"/>
      <c r="N122" s="44"/>
      <c r="O122" s="45"/>
      <c r="P122" s="46"/>
      <c r="Q122" s="47"/>
      <c r="R122" s="48"/>
      <c r="S122" s="49"/>
      <c r="T122" s="50"/>
      <c r="U122" s="51">
        <v>1</v>
      </c>
      <c r="V122" s="51"/>
      <c r="W122" s="51"/>
      <c r="X122" s="52"/>
      <c r="Y122" s="52"/>
      <c r="Z122" s="52"/>
      <c r="AA122" s="53"/>
      <c r="AB122" s="54"/>
      <c r="AC122" s="54"/>
      <c r="AD122" s="55"/>
      <c r="AE122" s="55"/>
      <c r="AF122" s="55"/>
      <c r="AG122" s="55"/>
      <c r="AH122" s="56"/>
      <c r="AI122" s="56"/>
      <c r="AJ122" s="57"/>
      <c r="AK122" s="57"/>
      <c r="AL122" s="57"/>
      <c r="AM122" s="57"/>
      <c r="AN122" s="58"/>
      <c r="AO122" s="58"/>
      <c r="AP122" s="58"/>
      <c r="AQ122" s="59"/>
      <c r="AR122" s="59"/>
      <c r="AS122" s="59"/>
      <c r="AT122" s="59"/>
      <c r="AU122" s="59"/>
      <c r="AV122" s="59"/>
      <c r="AW122">
        <v>1</v>
      </c>
      <c r="AZ122">
        <f t="shared" si="92"/>
        <v>0</v>
      </c>
      <c r="BA122">
        <f t="shared" si="68"/>
        <v>0</v>
      </c>
      <c r="BB122">
        <f t="shared" si="69"/>
        <v>0</v>
      </c>
      <c r="BC122">
        <f t="shared" si="70"/>
        <v>0</v>
      </c>
      <c r="BD122">
        <f t="shared" si="37"/>
        <v>0</v>
      </c>
      <c r="BE122">
        <f t="shared" si="71"/>
        <v>1</v>
      </c>
      <c r="BF122">
        <f t="shared" si="72"/>
        <v>0</v>
      </c>
      <c r="BG122">
        <f t="shared" si="73"/>
        <v>0</v>
      </c>
      <c r="BH122">
        <f t="shared" si="74"/>
        <v>0</v>
      </c>
      <c r="BI122">
        <f t="shared" si="75"/>
        <v>0</v>
      </c>
      <c r="BJ122">
        <f t="shared" si="76"/>
        <v>0</v>
      </c>
      <c r="BK122">
        <f t="shared" si="77"/>
        <v>0</v>
      </c>
      <c r="BL122">
        <f t="shared" si="78"/>
        <v>0</v>
      </c>
      <c r="BM122">
        <f t="shared" si="46"/>
        <v>1</v>
      </c>
      <c r="BO122" s="185">
        <f t="shared" si="79"/>
        <v>0</v>
      </c>
      <c r="BP122" s="186">
        <f t="shared" si="80"/>
        <v>0</v>
      </c>
      <c r="BQ122" s="187">
        <f t="shared" si="81"/>
        <v>0</v>
      </c>
      <c r="BR122" s="188">
        <f t="shared" si="50"/>
        <v>0</v>
      </c>
      <c r="BS122" s="189">
        <f t="shared" si="82"/>
        <v>0</v>
      </c>
      <c r="BT122" s="190">
        <f t="shared" si="83"/>
        <v>8.5000000000000006E-2</v>
      </c>
      <c r="BU122" s="191">
        <f t="shared" si="84"/>
        <v>0</v>
      </c>
      <c r="BV122" s="192">
        <f t="shared" si="85"/>
        <v>0</v>
      </c>
      <c r="BW122" s="193">
        <f t="shared" si="86"/>
        <v>0</v>
      </c>
      <c r="BX122" s="194">
        <f t="shared" si="87"/>
        <v>0</v>
      </c>
      <c r="BY122" s="195">
        <f t="shared" si="88"/>
        <v>0</v>
      </c>
      <c r="BZ122" s="196">
        <f t="shared" si="89"/>
        <v>0</v>
      </c>
      <c r="CA122" s="197">
        <f t="shared" si="90"/>
        <v>0</v>
      </c>
      <c r="CB122" s="110">
        <f t="shared" si="91"/>
        <v>0.03</v>
      </c>
      <c r="CC122" s="198">
        <v>0</v>
      </c>
      <c r="CD122" s="110">
        <v>0</v>
      </c>
      <c r="CE122" s="110">
        <v>0</v>
      </c>
      <c r="CF122" s="110">
        <v>0</v>
      </c>
      <c r="CG122" s="110">
        <f t="shared" si="61"/>
        <v>0</v>
      </c>
      <c r="CH122">
        <f t="shared" si="62"/>
        <v>0.115</v>
      </c>
      <c r="CI122">
        <f t="shared" si="63"/>
        <v>0</v>
      </c>
      <c r="CJ122" s="63">
        <f t="shared" si="64"/>
        <v>0.80500000000000005</v>
      </c>
      <c r="CK122" s="200"/>
      <c r="CL122" s="200">
        <f t="shared" si="65"/>
        <v>0.12075</v>
      </c>
      <c r="CM122" s="200"/>
      <c r="CN122" s="200"/>
      <c r="CO122" s="201"/>
      <c r="CP122" s="202"/>
      <c r="CQ122" s="203"/>
      <c r="CR122" s="203"/>
      <c r="CS122" s="267"/>
      <c r="CT122" s="268"/>
      <c r="CU122" s="269"/>
      <c r="CV122" s="270"/>
      <c r="CW122" s="273"/>
      <c r="CX122" s="114"/>
      <c r="CY122" s="52"/>
      <c r="CZ122" s="54"/>
      <c r="DA122" s="273"/>
      <c r="DB122" s="274"/>
      <c r="DC122" s="275"/>
      <c r="DD122" s="276"/>
      <c r="DE122" s="59"/>
      <c r="DF122" s="277"/>
    </row>
    <row r="123" spans="3:110" x14ac:dyDescent="0.25">
      <c r="C123" s="1" t="s">
        <v>222</v>
      </c>
      <c r="D123" t="s">
        <v>221</v>
      </c>
      <c r="F123" s="109"/>
      <c r="G123" s="43"/>
      <c r="H123" s="43"/>
      <c r="I123" s="43"/>
      <c r="J123" s="43"/>
      <c r="K123" s="43"/>
      <c r="L123" s="43"/>
      <c r="M123" s="44"/>
      <c r="N123" s="44"/>
      <c r="O123" s="45"/>
      <c r="P123" s="46"/>
      <c r="Q123" s="47"/>
      <c r="R123" s="48"/>
      <c r="S123" s="49"/>
      <c r="T123" s="50"/>
      <c r="U123" s="51">
        <v>1</v>
      </c>
      <c r="V123" s="51"/>
      <c r="W123" s="51"/>
      <c r="X123" s="52"/>
      <c r="Y123" s="52"/>
      <c r="Z123" s="52"/>
      <c r="AA123" s="53"/>
      <c r="AB123" s="54"/>
      <c r="AC123" s="54"/>
      <c r="AD123" s="55"/>
      <c r="AE123" s="55"/>
      <c r="AF123" s="55"/>
      <c r="AG123" s="55"/>
      <c r="AH123" s="56"/>
      <c r="AI123" s="56"/>
      <c r="AJ123" s="57">
        <v>1</v>
      </c>
      <c r="AK123" s="57"/>
      <c r="AL123" s="57"/>
      <c r="AM123" s="57"/>
      <c r="AN123" s="58"/>
      <c r="AO123" s="58"/>
      <c r="AP123" s="58"/>
      <c r="AQ123" s="59"/>
      <c r="AR123" s="59"/>
      <c r="AS123" s="59"/>
      <c r="AT123" s="59"/>
      <c r="AU123" s="59"/>
      <c r="AV123" s="59"/>
      <c r="AZ123">
        <f t="shared" si="92"/>
        <v>0</v>
      </c>
      <c r="BA123">
        <f t="shared" si="68"/>
        <v>0</v>
      </c>
      <c r="BB123">
        <f t="shared" si="69"/>
        <v>0</v>
      </c>
      <c r="BC123">
        <f t="shared" si="70"/>
        <v>0</v>
      </c>
      <c r="BD123">
        <f t="shared" si="37"/>
        <v>0</v>
      </c>
      <c r="BE123">
        <f t="shared" si="71"/>
        <v>1</v>
      </c>
      <c r="BF123">
        <f t="shared" si="72"/>
        <v>0</v>
      </c>
      <c r="BG123">
        <f t="shared" si="73"/>
        <v>0</v>
      </c>
      <c r="BH123">
        <f t="shared" si="74"/>
        <v>0</v>
      </c>
      <c r="BI123">
        <f t="shared" si="75"/>
        <v>1</v>
      </c>
      <c r="BJ123">
        <f t="shared" si="76"/>
        <v>1</v>
      </c>
      <c r="BK123">
        <f t="shared" si="77"/>
        <v>0</v>
      </c>
      <c r="BL123">
        <f t="shared" si="78"/>
        <v>0</v>
      </c>
      <c r="BM123">
        <f t="shared" si="46"/>
        <v>0</v>
      </c>
      <c r="BO123" s="185">
        <f t="shared" si="79"/>
        <v>0</v>
      </c>
      <c r="BP123" s="186">
        <f t="shared" si="80"/>
        <v>0</v>
      </c>
      <c r="BQ123" s="187">
        <f t="shared" si="81"/>
        <v>0</v>
      </c>
      <c r="BR123" s="188">
        <f t="shared" si="50"/>
        <v>0</v>
      </c>
      <c r="BS123" s="189">
        <f t="shared" si="82"/>
        <v>0</v>
      </c>
      <c r="BT123" s="190">
        <f t="shared" si="83"/>
        <v>8.5000000000000006E-2</v>
      </c>
      <c r="BU123" s="191">
        <f t="shared" si="84"/>
        <v>0</v>
      </c>
      <c r="BV123" s="192">
        <f t="shared" si="85"/>
        <v>0</v>
      </c>
      <c r="BW123" s="193">
        <f t="shared" si="86"/>
        <v>0</v>
      </c>
      <c r="BX123" s="194">
        <f t="shared" si="87"/>
        <v>8.0000000000000002E-3</v>
      </c>
      <c r="BY123" s="195">
        <f t="shared" si="88"/>
        <v>0.72199999999999998</v>
      </c>
      <c r="BZ123" s="196">
        <f t="shared" si="89"/>
        <v>0</v>
      </c>
      <c r="CA123" s="197">
        <f t="shared" si="90"/>
        <v>0</v>
      </c>
      <c r="CB123" s="110">
        <f t="shared" si="91"/>
        <v>0</v>
      </c>
      <c r="CC123" s="198">
        <v>1</v>
      </c>
      <c r="CD123" s="110">
        <v>0</v>
      </c>
      <c r="CE123" s="110">
        <v>0</v>
      </c>
      <c r="CF123" s="110">
        <v>1</v>
      </c>
      <c r="CG123" s="110">
        <f t="shared" si="61"/>
        <v>0.38</v>
      </c>
      <c r="CH123">
        <f t="shared" si="62"/>
        <v>0.81499999999999995</v>
      </c>
      <c r="CI123">
        <f t="shared" si="63"/>
        <v>4.9399999999999999E-2</v>
      </c>
      <c r="CJ123" s="63">
        <f t="shared" si="64"/>
        <v>6.0507999999999997</v>
      </c>
      <c r="CK123" s="200"/>
      <c r="CL123" s="200">
        <f t="shared" si="65"/>
        <v>0.90761999999999987</v>
      </c>
      <c r="CM123" s="200"/>
      <c r="CN123" s="200"/>
      <c r="CO123" s="201"/>
      <c r="CP123" s="202"/>
      <c r="CQ123" s="203"/>
      <c r="CR123" s="203"/>
      <c r="CS123" s="267"/>
      <c r="CT123" s="268"/>
      <c r="CU123" s="269"/>
      <c r="CV123" s="270"/>
      <c r="CW123" s="273"/>
      <c r="CX123" s="114"/>
      <c r="CY123" s="52"/>
      <c r="CZ123" s="54"/>
      <c r="DA123" s="273"/>
      <c r="DB123" s="274"/>
      <c r="DC123" s="275"/>
      <c r="DD123" s="276"/>
      <c r="DE123" s="59"/>
      <c r="DF123" s="277"/>
    </row>
    <row r="124" spans="3:110" x14ac:dyDescent="0.25">
      <c r="C124" s="1" t="s">
        <v>223</v>
      </c>
      <c r="D124" t="s">
        <v>221</v>
      </c>
      <c r="F124" s="109"/>
      <c r="G124" s="43"/>
      <c r="H124" s="43"/>
      <c r="I124" s="43"/>
      <c r="J124" s="43"/>
      <c r="K124" s="43"/>
      <c r="L124" s="43"/>
      <c r="M124" s="44"/>
      <c r="N124" s="44"/>
      <c r="O124" s="45"/>
      <c r="P124" s="46"/>
      <c r="Q124" s="47"/>
      <c r="R124" s="48"/>
      <c r="S124" s="49"/>
      <c r="T124" s="50"/>
      <c r="U124" s="51">
        <v>1</v>
      </c>
      <c r="V124" s="51"/>
      <c r="W124" s="51"/>
      <c r="X124" s="52"/>
      <c r="Y124" s="52"/>
      <c r="Z124" s="52"/>
      <c r="AA124" s="53"/>
      <c r="AB124" s="54"/>
      <c r="AC124" s="54"/>
      <c r="AD124" s="55"/>
      <c r="AE124" s="55"/>
      <c r="AF124" s="55"/>
      <c r="AG124" s="55"/>
      <c r="AH124" s="56"/>
      <c r="AI124" s="56"/>
      <c r="AJ124" s="57">
        <v>1</v>
      </c>
      <c r="AK124" s="57"/>
      <c r="AL124" s="57"/>
      <c r="AM124" s="57"/>
      <c r="AN124" s="58"/>
      <c r="AO124" s="58"/>
      <c r="AP124" s="58"/>
      <c r="AQ124" s="59"/>
      <c r="AR124" s="59"/>
      <c r="AS124" s="59"/>
      <c r="AT124" s="59"/>
      <c r="AU124" s="59"/>
      <c r="AV124" s="59"/>
      <c r="AZ124">
        <f t="shared" si="92"/>
        <v>0</v>
      </c>
      <c r="BA124">
        <f t="shared" si="68"/>
        <v>0</v>
      </c>
      <c r="BB124">
        <f t="shared" si="69"/>
        <v>0</v>
      </c>
      <c r="BC124">
        <f t="shared" si="70"/>
        <v>0</v>
      </c>
      <c r="BD124">
        <f t="shared" si="37"/>
        <v>0</v>
      </c>
      <c r="BE124">
        <f t="shared" si="71"/>
        <v>1</v>
      </c>
      <c r="BF124">
        <f t="shared" si="72"/>
        <v>0</v>
      </c>
      <c r="BG124">
        <f t="shared" si="73"/>
        <v>0</v>
      </c>
      <c r="BH124">
        <f t="shared" si="74"/>
        <v>0</v>
      </c>
      <c r="BI124">
        <f t="shared" si="75"/>
        <v>1</v>
      </c>
      <c r="BJ124">
        <f t="shared" si="76"/>
        <v>1</v>
      </c>
      <c r="BK124">
        <f t="shared" si="77"/>
        <v>0</v>
      </c>
      <c r="BL124">
        <f t="shared" si="78"/>
        <v>0</v>
      </c>
      <c r="BM124">
        <f t="shared" si="46"/>
        <v>0</v>
      </c>
      <c r="BO124" s="185">
        <f t="shared" si="79"/>
        <v>0</v>
      </c>
      <c r="BP124" s="186">
        <f t="shared" si="80"/>
        <v>0</v>
      </c>
      <c r="BQ124" s="187">
        <f t="shared" si="81"/>
        <v>0</v>
      </c>
      <c r="BR124" s="188">
        <f t="shared" si="50"/>
        <v>0</v>
      </c>
      <c r="BS124" s="189">
        <f t="shared" si="82"/>
        <v>0</v>
      </c>
      <c r="BT124" s="190">
        <f t="shared" si="83"/>
        <v>8.5000000000000006E-2</v>
      </c>
      <c r="BU124" s="191">
        <f t="shared" si="84"/>
        <v>0</v>
      </c>
      <c r="BV124" s="192">
        <f t="shared" si="85"/>
        <v>0</v>
      </c>
      <c r="BW124" s="193">
        <f t="shared" si="86"/>
        <v>0</v>
      </c>
      <c r="BX124" s="194">
        <f t="shared" si="87"/>
        <v>8.0000000000000002E-3</v>
      </c>
      <c r="BY124" s="195">
        <f t="shared" si="88"/>
        <v>0.72199999999999998</v>
      </c>
      <c r="BZ124" s="196">
        <f t="shared" si="89"/>
        <v>0</v>
      </c>
      <c r="CA124" s="197">
        <f t="shared" si="90"/>
        <v>0</v>
      </c>
      <c r="CB124" s="110">
        <f t="shared" si="91"/>
        <v>0</v>
      </c>
      <c r="CC124" s="198">
        <v>0</v>
      </c>
      <c r="CD124" s="110">
        <v>0</v>
      </c>
      <c r="CE124" s="110">
        <v>0</v>
      </c>
      <c r="CF124" s="110">
        <v>0</v>
      </c>
      <c r="CG124" s="110">
        <f t="shared" si="61"/>
        <v>0</v>
      </c>
      <c r="CH124">
        <f t="shared" si="62"/>
        <v>0.81499999999999995</v>
      </c>
      <c r="CI124">
        <f t="shared" si="63"/>
        <v>0</v>
      </c>
      <c r="CJ124" s="63">
        <f t="shared" si="64"/>
        <v>5.7050000000000001</v>
      </c>
      <c r="CK124" s="200"/>
      <c r="CL124" s="200">
        <f t="shared" si="65"/>
        <v>0.85575000000000001</v>
      </c>
      <c r="CM124" s="200"/>
      <c r="CN124" s="200"/>
      <c r="CO124" s="201"/>
      <c r="CP124" s="202"/>
      <c r="CQ124" s="203"/>
      <c r="CR124" s="203"/>
      <c r="CS124" s="267"/>
      <c r="CT124" s="268"/>
      <c r="CU124" s="269"/>
      <c r="CV124" s="270"/>
      <c r="CW124" s="278"/>
      <c r="CX124" s="114"/>
      <c r="CY124" s="52"/>
      <c r="CZ124" s="101"/>
      <c r="DA124" s="273"/>
      <c r="DB124" s="274"/>
      <c r="DC124" s="275"/>
      <c r="DD124" s="276"/>
      <c r="DE124" s="59"/>
      <c r="DF124" s="277"/>
    </row>
    <row r="125" spans="3:110" x14ac:dyDescent="0.25">
      <c r="C125" s="1" t="s">
        <v>224</v>
      </c>
      <c r="D125" t="s">
        <v>221</v>
      </c>
      <c r="F125" s="109"/>
      <c r="G125" s="112"/>
      <c r="H125" s="112"/>
      <c r="I125" s="112"/>
      <c r="J125" s="112"/>
      <c r="K125" s="112"/>
      <c r="L125" s="112"/>
      <c r="M125" s="45"/>
      <c r="N125" s="45"/>
      <c r="O125" s="45"/>
      <c r="P125" s="47"/>
      <c r="Q125" s="47"/>
      <c r="R125" s="48"/>
      <c r="S125" s="48"/>
      <c r="T125" s="113"/>
      <c r="U125" s="114"/>
      <c r="V125" s="114"/>
      <c r="W125" s="114"/>
      <c r="X125" s="115"/>
      <c r="Y125" s="115">
        <v>2</v>
      </c>
      <c r="Z125" s="115"/>
      <c r="AA125" s="53"/>
      <c r="AB125" s="53"/>
      <c r="AC125" s="53"/>
      <c r="AD125" s="116"/>
      <c r="AE125" s="116"/>
      <c r="AF125" s="116"/>
      <c r="AG125" s="116"/>
      <c r="AH125" s="117"/>
      <c r="AI125" s="117"/>
      <c r="AJ125" s="118"/>
      <c r="AK125" s="118"/>
      <c r="AL125" s="118"/>
      <c r="AM125" s="118"/>
      <c r="AN125" s="119">
        <v>1</v>
      </c>
      <c r="AO125" s="119">
        <v>1</v>
      </c>
      <c r="AP125" s="119"/>
      <c r="AQ125" s="120"/>
      <c r="AR125" s="120"/>
      <c r="AS125" s="120"/>
      <c r="AT125" s="120"/>
      <c r="AU125" s="120"/>
      <c r="AV125" s="120"/>
      <c r="AW125" s="60"/>
      <c r="AZ125">
        <f t="shared" si="92"/>
        <v>0</v>
      </c>
      <c r="BA125">
        <f t="shared" si="68"/>
        <v>0</v>
      </c>
      <c r="BB125">
        <f t="shared" si="69"/>
        <v>0</v>
      </c>
      <c r="BC125">
        <f t="shared" si="70"/>
        <v>0</v>
      </c>
      <c r="BD125">
        <f t="shared" si="37"/>
        <v>0</v>
      </c>
      <c r="BE125">
        <f t="shared" si="71"/>
        <v>0</v>
      </c>
      <c r="BF125">
        <f t="shared" si="72"/>
        <v>2</v>
      </c>
      <c r="BG125">
        <f t="shared" si="73"/>
        <v>0</v>
      </c>
      <c r="BH125">
        <f t="shared" si="74"/>
        <v>0</v>
      </c>
      <c r="BI125">
        <f t="shared" si="75"/>
        <v>0</v>
      </c>
      <c r="BJ125">
        <f t="shared" si="76"/>
        <v>0</v>
      </c>
      <c r="BK125">
        <f t="shared" si="77"/>
        <v>2</v>
      </c>
      <c r="BL125">
        <f t="shared" si="78"/>
        <v>0</v>
      </c>
      <c r="BM125">
        <f t="shared" si="46"/>
        <v>0</v>
      </c>
      <c r="BO125" s="185">
        <f t="shared" si="79"/>
        <v>0</v>
      </c>
      <c r="BP125" s="186">
        <f t="shared" si="80"/>
        <v>0</v>
      </c>
      <c r="BQ125" s="187">
        <f t="shared" si="81"/>
        <v>0</v>
      </c>
      <c r="BR125" s="188">
        <f t="shared" si="50"/>
        <v>0</v>
      </c>
      <c r="BS125" s="189">
        <f t="shared" si="82"/>
        <v>0</v>
      </c>
      <c r="BT125" s="190">
        <f t="shared" si="83"/>
        <v>0</v>
      </c>
      <c r="BU125" s="191">
        <f t="shared" si="84"/>
        <v>0.374</v>
      </c>
      <c r="BV125" s="192">
        <f t="shared" si="85"/>
        <v>0</v>
      </c>
      <c r="BW125" s="193">
        <f t="shared" si="86"/>
        <v>0</v>
      </c>
      <c r="BX125" s="194">
        <f t="shared" si="87"/>
        <v>0</v>
      </c>
      <c r="BY125" s="195">
        <f t="shared" si="88"/>
        <v>0</v>
      </c>
      <c r="BZ125" s="196">
        <f t="shared" si="89"/>
        <v>0.35399999999999998</v>
      </c>
      <c r="CA125" s="197">
        <f t="shared" si="90"/>
        <v>0</v>
      </c>
      <c r="CB125" s="110">
        <f t="shared" si="91"/>
        <v>0</v>
      </c>
      <c r="CC125" s="198">
        <v>0</v>
      </c>
      <c r="CD125" s="110">
        <v>0</v>
      </c>
      <c r="CE125" s="110">
        <v>0</v>
      </c>
      <c r="CF125" s="110">
        <v>2</v>
      </c>
      <c r="CG125" s="110">
        <f t="shared" si="61"/>
        <v>0.32</v>
      </c>
      <c r="CH125">
        <f t="shared" si="62"/>
        <v>0.72799999999999998</v>
      </c>
      <c r="CI125">
        <f t="shared" si="63"/>
        <v>4.1600000000000005E-2</v>
      </c>
      <c r="CJ125" s="63">
        <f t="shared" si="64"/>
        <v>5.3872</v>
      </c>
      <c r="CK125" s="200"/>
      <c r="CL125" s="200">
        <f t="shared" si="65"/>
        <v>0.80808000000000002</v>
      </c>
      <c r="CM125" s="200"/>
      <c r="CN125" s="200"/>
      <c r="CO125" s="201"/>
      <c r="CP125" s="202"/>
      <c r="CQ125" s="203"/>
      <c r="CR125" s="203"/>
      <c r="CS125" s="267"/>
      <c r="CT125" s="268"/>
      <c r="CU125" s="269"/>
      <c r="CV125" s="270"/>
      <c r="CW125" s="271"/>
      <c r="CX125" s="114"/>
      <c r="CY125" s="52"/>
      <c r="CZ125" s="272"/>
      <c r="DA125" s="273"/>
      <c r="DB125" s="274"/>
      <c r="DC125" s="275"/>
      <c r="DD125" s="276"/>
      <c r="DE125" s="59"/>
      <c r="DF125" s="277"/>
    </row>
    <row r="126" spans="3:110" x14ac:dyDescent="0.25">
      <c r="C126" s="1" t="s">
        <v>225</v>
      </c>
      <c r="D126" t="s">
        <v>221</v>
      </c>
      <c r="F126" s="109"/>
      <c r="G126" s="112"/>
      <c r="H126" s="112"/>
      <c r="I126" s="112"/>
      <c r="J126" s="112"/>
      <c r="K126" s="112"/>
      <c r="L126" s="112"/>
      <c r="M126" s="45"/>
      <c r="N126" s="45"/>
      <c r="O126" s="45"/>
      <c r="P126" s="47"/>
      <c r="Q126" s="47"/>
      <c r="R126" s="48"/>
      <c r="S126" s="48"/>
      <c r="T126" s="113"/>
      <c r="U126" s="114">
        <v>1</v>
      </c>
      <c r="V126" s="114"/>
      <c r="W126" s="114"/>
      <c r="X126" s="115"/>
      <c r="Y126" s="115"/>
      <c r="Z126" s="115"/>
      <c r="AA126" s="53"/>
      <c r="AB126" s="53"/>
      <c r="AC126" s="53"/>
      <c r="AD126" s="116"/>
      <c r="AE126" s="116"/>
      <c r="AF126" s="116"/>
      <c r="AG126" s="116"/>
      <c r="AH126" s="117"/>
      <c r="AI126" s="117"/>
      <c r="AJ126" s="118"/>
      <c r="AK126" s="118"/>
      <c r="AL126" s="118"/>
      <c r="AM126" s="118"/>
      <c r="AN126" s="119"/>
      <c r="AO126" s="119"/>
      <c r="AP126" s="119"/>
      <c r="AQ126" s="120"/>
      <c r="AR126" s="120"/>
      <c r="AS126" s="120"/>
      <c r="AT126" s="120"/>
      <c r="AU126" s="120">
        <v>1</v>
      </c>
      <c r="AV126" s="120"/>
      <c r="AW126" s="60"/>
      <c r="AZ126">
        <f t="shared" si="92"/>
        <v>0</v>
      </c>
      <c r="BA126">
        <f t="shared" si="68"/>
        <v>0</v>
      </c>
      <c r="BB126">
        <f t="shared" si="69"/>
        <v>0</v>
      </c>
      <c r="BC126">
        <f t="shared" si="70"/>
        <v>0</v>
      </c>
      <c r="BD126">
        <f t="shared" si="37"/>
        <v>0</v>
      </c>
      <c r="BE126">
        <f t="shared" si="71"/>
        <v>1</v>
      </c>
      <c r="BF126">
        <f t="shared" si="72"/>
        <v>0</v>
      </c>
      <c r="BG126">
        <f t="shared" si="73"/>
        <v>0</v>
      </c>
      <c r="BH126">
        <f t="shared" si="74"/>
        <v>0</v>
      </c>
      <c r="BI126">
        <f t="shared" si="75"/>
        <v>0</v>
      </c>
      <c r="BJ126">
        <f t="shared" si="76"/>
        <v>0</v>
      </c>
      <c r="BK126">
        <f t="shared" si="77"/>
        <v>0</v>
      </c>
      <c r="BL126">
        <f t="shared" si="78"/>
        <v>1</v>
      </c>
      <c r="BM126">
        <f t="shared" si="46"/>
        <v>0</v>
      </c>
      <c r="BO126" s="185">
        <f t="shared" si="79"/>
        <v>0</v>
      </c>
      <c r="BP126" s="186">
        <f t="shared" si="80"/>
        <v>0</v>
      </c>
      <c r="BQ126" s="187">
        <f t="shared" si="81"/>
        <v>0</v>
      </c>
      <c r="BR126" s="188">
        <f t="shared" si="50"/>
        <v>0</v>
      </c>
      <c r="BS126" s="189">
        <f t="shared" si="82"/>
        <v>0</v>
      </c>
      <c r="BT126" s="190">
        <f t="shared" si="83"/>
        <v>8.5000000000000006E-2</v>
      </c>
      <c r="BU126" s="191">
        <f t="shared" si="84"/>
        <v>0</v>
      </c>
      <c r="BV126" s="192">
        <f t="shared" si="85"/>
        <v>0</v>
      </c>
      <c r="BW126" s="193">
        <f t="shared" si="86"/>
        <v>0</v>
      </c>
      <c r="BX126" s="194">
        <f t="shared" si="87"/>
        <v>0</v>
      </c>
      <c r="BY126" s="195">
        <f t="shared" si="88"/>
        <v>0</v>
      </c>
      <c r="BZ126" s="196">
        <f t="shared" si="89"/>
        <v>0</v>
      </c>
      <c r="CA126" s="197">
        <f t="shared" si="90"/>
        <v>7.0000000000000007E-2</v>
      </c>
      <c r="CB126" s="110">
        <f t="shared" si="91"/>
        <v>0</v>
      </c>
      <c r="CC126" s="198">
        <v>0</v>
      </c>
      <c r="CD126" s="110">
        <v>0</v>
      </c>
      <c r="CE126" s="110">
        <v>0</v>
      </c>
      <c r="CF126" s="110">
        <v>3</v>
      </c>
      <c r="CG126" s="110">
        <f t="shared" si="61"/>
        <v>0.48</v>
      </c>
      <c r="CH126">
        <f t="shared" si="62"/>
        <v>0.15500000000000003</v>
      </c>
      <c r="CI126">
        <f t="shared" si="63"/>
        <v>6.2399999999999997E-2</v>
      </c>
      <c r="CJ126" s="63">
        <f t="shared" si="64"/>
        <v>1.5218000000000003</v>
      </c>
      <c r="CK126" s="200"/>
      <c r="CL126" s="200">
        <f t="shared" si="65"/>
        <v>0.22827000000000003</v>
      </c>
      <c r="CM126" s="200"/>
      <c r="CN126" s="200"/>
      <c r="CO126" s="201"/>
      <c r="CP126" s="202"/>
      <c r="CQ126" s="203"/>
      <c r="CR126" s="203"/>
      <c r="CS126" s="267"/>
      <c r="CT126" s="268"/>
      <c r="CU126" s="269"/>
      <c r="CV126" s="270"/>
      <c r="CW126" s="279"/>
      <c r="CX126" s="114"/>
      <c r="CY126" s="52"/>
      <c r="CZ126" s="53"/>
      <c r="DA126" s="273"/>
      <c r="DB126" s="274"/>
      <c r="DC126" s="275"/>
      <c r="DD126" s="276"/>
      <c r="DE126" s="59"/>
      <c r="DF126" s="277"/>
    </row>
    <row r="127" spans="3:110" x14ac:dyDescent="0.25">
      <c r="C127" s="1" t="s">
        <v>226</v>
      </c>
      <c r="D127" t="s">
        <v>221</v>
      </c>
      <c r="F127" s="109"/>
      <c r="G127" s="43"/>
      <c r="H127" s="43">
        <v>2</v>
      </c>
      <c r="I127" s="43"/>
      <c r="J127" s="43"/>
      <c r="K127" s="43"/>
      <c r="L127" s="43"/>
      <c r="M127" s="44"/>
      <c r="N127" s="44"/>
      <c r="O127" s="45"/>
      <c r="P127" s="46"/>
      <c r="Q127" s="47"/>
      <c r="R127" s="48"/>
      <c r="S127" s="48"/>
      <c r="T127" s="50">
        <v>1</v>
      </c>
      <c r="U127" s="114">
        <v>1</v>
      </c>
      <c r="V127" s="114"/>
      <c r="W127" s="114"/>
      <c r="X127" s="52"/>
      <c r="Y127" s="52"/>
      <c r="Z127" s="52"/>
      <c r="AA127" s="53"/>
      <c r="AB127" s="54"/>
      <c r="AC127" s="54"/>
      <c r="AD127" s="55"/>
      <c r="AE127" s="55"/>
      <c r="AF127" s="55"/>
      <c r="AG127" s="55"/>
      <c r="AH127" s="56"/>
      <c r="AI127" s="56"/>
      <c r="AJ127" s="57"/>
      <c r="AK127" s="57"/>
      <c r="AL127" s="57"/>
      <c r="AM127" s="57"/>
      <c r="AN127" s="58"/>
      <c r="AO127" s="58"/>
      <c r="AP127" s="58"/>
      <c r="AQ127" s="59"/>
      <c r="AR127" s="59"/>
      <c r="AS127" s="59"/>
      <c r="AT127" s="59"/>
      <c r="AU127" s="59">
        <v>3</v>
      </c>
      <c r="AV127" s="59"/>
      <c r="AZ127">
        <f t="shared" si="92"/>
        <v>2</v>
      </c>
      <c r="BA127">
        <f t="shared" si="68"/>
        <v>0</v>
      </c>
      <c r="BB127">
        <f t="shared" si="69"/>
        <v>0</v>
      </c>
      <c r="BC127">
        <f t="shared" si="70"/>
        <v>0</v>
      </c>
      <c r="BD127">
        <f t="shared" si="37"/>
        <v>1</v>
      </c>
      <c r="BE127">
        <f t="shared" si="71"/>
        <v>1</v>
      </c>
      <c r="BF127">
        <f t="shared" si="72"/>
        <v>0</v>
      </c>
      <c r="BG127">
        <f t="shared" si="73"/>
        <v>0</v>
      </c>
      <c r="BH127">
        <f t="shared" si="74"/>
        <v>0</v>
      </c>
      <c r="BI127">
        <f t="shared" si="75"/>
        <v>0</v>
      </c>
      <c r="BJ127">
        <f t="shared" si="76"/>
        <v>0</v>
      </c>
      <c r="BK127">
        <f t="shared" si="77"/>
        <v>0</v>
      </c>
      <c r="BL127">
        <f t="shared" si="78"/>
        <v>3</v>
      </c>
      <c r="BM127">
        <f t="shared" si="46"/>
        <v>0</v>
      </c>
      <c r="BO127" s="185">
        <f t="shared" si="79"/>
        <v>0.04</v>
      </c>
      <c r="BP127" s="186">
        <f t="shared" si="80"/>
        <v>0</v>
      </c>
      <c r="BQ127" s="187">
        <f t="shared" si="81"/>
        <v>0</v>
      </c>
      <c r="BR127" s="188">
        <f t="shared" si="50"/>
        <v>0</v>
      </c>
      <c r="BS127" s="189">
        <f t="shared" si="82"/>
        <v>0.437</v>
      </c>
      <c r="BT127" s="190">
        <f t="shared" si="83"/>
        <v>8.5000000000000006E-2</v>
      </c>
      <c r="BU127" s="191">
        <f t="shared" si="84"/>
        <v>0</v>
      </c>
      <c r="BV127" s="192">
        <f t="shared" si="85"/>
        <v>0</v>
      </c>
      <c r="BW127" s="193">
        <f t="shared" si="86"/>
        <v>0</v>
      </c>
      <c r="BX127" s="194">
        <f t="shared" si="87"/>
        <v>0</v>
      </c>
      <c r="BY127" s="195">
        <f t="shared" si="88"/>
        <v>0</v>
      </c>
      <c r="BZ127" s="196">
        <f t="shared" si="89"/>
        <v>0</v>
      </c>
      <c r="CA127" s="197">
        <f t="shared" si="90"/>
        <v>0.21000000000000002</v>
      </c>
      <c r="CB127" s="110">
        <f t="shared" si="91"/>
        <v>0</v>
      </c>
      <c r="CC127" s="198">
        <v>0</v>
      </c>
      <c r="CD127" s="110">
        <v>0</v>
      </c>
      <c r="CE127" s="110">
        <v>0</v>
      </c>
      <c r="CF127" s="110">
        <v>3</v>
      </c>
      <c r="CG127" s="110">
        <f t="shared" si="61"/>
        <v>0.48</v>
      </c>
      <c r="CH127">
        <f t="shared" si="62"/>
        <v>0.77200000000000002</v>
      </c>
      <c r="CI127">
        <f t="shared" si="63"/>
        <v>6.2399999999999997E-2</v>
      </c>
      <c r="CJ127" s="63">
        <f t="shared" si="64"/>
        <v>5.8407999999999998</v>
      </c>
      <c r="CK127" s="200"/>
      <c r="CL127" s="200">
        <f t="shared" si="65"/>
        <v>0.8761199999999999</v>
      </c>
      <c r="CM127" s="200"/>
      <c r="CN127" s="200"/>
      <c r="CO127" s="201"/>
      <c r="CP127" s="202"/>
      <c r="CQ127" s="203"/>
      <c r="CR127" s="203"/>
      <c r="CS127" s="267"/>
      <c r="CT127" s="268"/>
      <c r="CU127" s="269"/>
      <c r="CV127" s="270"/>
      <c r="CW127" s="279"/>
      <c r="CX127" s="114"/>
      <c r="CY127" s="52"/>
      <c r="CZ127" s="53"/>
      <c r="DA127" s="273"/>
      <c r="DB127" s="274"/>
      <c r="DC127" s="275"/>
      <c r="DD127" s="276"/>
      <c r="DE127" s="59"/>
      <c r="DF127" s="277"/>
    </row>
    <row r="128" spans="3:110" x14ac:dyDescent="0.25">
      <c r="C128" s="1" t="s">
        <v>227</v>
      </c>
      <c r="D128" t="s">
        <v>221</v>
      </c>
      <c r="F128" s="109"/>
      <c r="G128" s="43"/>
      <c r="H128" s="43">
        <v>3</v>
      </c>
      <c r="I128" s="43"/>
      <c r="J128" s="43"/>
      <c r="K128" s="43"/>
      <c r="L128" s="43"/>
      <c r="M128" s="44"/>
      <c r="N128" s="44"/>
      <c r="O128" s="45"/>
      <c r="P128" s="46"/>
      <c r="Q128" s="47"/>
      <c r="R128" s="48"/>
      <c r="S128" s="48"/>
      <c r="T128" s="50"/>
      <c r="U128" s="114">
        <v>1</v>
      </c>
      <c r="V128" s="114"/>
      <c r="W128" s="114"/>
      <c r="X128" s="52"/>
      <c r="Y128" s="52">
        <v>2</v>
      </c>
      <c r="Z128" s="52"/>
      <c r="AA128" s="53"/>
      <c r="AB128" s="54"/>
      <c r="AC128" s="54"/>
      <c r="AD128" s="55"/>
      <c r="AE128" s="55"/>
      <c r="AF128" s="55"/>
      <c r="AG128" s="55"/>
      <c r="AH128" s="56"/>
      <c r="AI128" s="56"/>
      <c r="AJ128" s="57"/>
      <c r="AK128" s="57"/>
      <c r="AL128" s="57"/>
      <c r="AM128" s="57"/>
      <c r="AN128" s="58"/>
      <c r="AO128" s="58"/>
      <c r="AP128" s="58"/>
      <c r="AQ128" s="59"/>
      <c r="AR128" s="59"/>
      <c r="AS128" s="59"/>
      <c r="AT128" s="59"/>
      <c r="AU128" s="59">
        <v>2</v>
      </c>
      <c r="AV128" s="59"/>
      <c r="AZ128">
        <f t="shared" si="92"/>
        <v>3</v>
      </c>
      <c r="BA128">
        <f t="shared" si="68"/>
        <v>0</v>
      </c>
      <c r="BB128">
        <f t="shared" si="69"/>
        <v>0</v>
      </c>
      <c r="BC128">
        <f t="shared" si="70"/>
        <v>0</v>
      </c>
      <c r="BD128">
        <f t="shared" si="37"/>
        <v>0</v>
      </c>
      <c r="BE128">
        <f t="shared" si="71"/>
        <v>1</v>
      </c>
      <c r="BF128">
        <f t="shared" si="72"/>
        <v>2</v>
      </c>
      <c r="BG128">
        <f t="shared" si="73"/>
        <v>0</v>
      </c>
      <c r="BH128">
        <f t="shared" si="74"/>
        <v>0</v>
      </c>
      <c r="BI128">
        <f t="shared" si="75"/>
        <v>0</v>
      </c>
      <c r="BJ128">
        <f t="shared" si="76"/>
        <v>0</v>
      </c>
      <c r="BK128">
        <f t="shared" si="77"/>
        <v>0</v>
      </c>
      <c r="BL128">
        <f t="shared" si="78"/>
        <v>2</v>
      </c>
      <c r="BM128">
        <f t="shared" si="46"/>
        <v>0</v>
      </c>
      <c r="BO128" s="185">
        <f t="shared" si="79"/>
        <v>0.06</v>
      </c>
      <c r="BP128" s="186">
        <f t="shared" si="80"/>
        <v>0</v>
      </c>
      <c r="BQ128" s="187">
        <f t="shared" si="81"/>
        <v>0</v>
      </c>
      <c r="BR128" s="188">
        <f t="shared" si="50"/>
        <v>0</v>
      </c>
      <c r="BS128" s="189">
        <f t="shared" si="82"/>
        <v>0</v>
      </c>
      <c r="BT128" s="190">
        <f t="shared" si="83"/>
        <v>8.5000000000000006E-2</v>
      </c>
      <c r="BU128" s="191">
        <f t="shared" si="84"/>
        <v>0.374</v>
      </c>
      <c r="BV128" s="192">
        <f t="shared" si="85"/>
        <v>0</v>
      </c>
      <c r="BW128" s="193">
        <f t="shared" si="86"/>
        <v>0</v>
      </c>
      <c r="BX128" s="194">
        <f t="shared" si="87"/>
        <v>0</v>
      </c>
      <c r="BY128" s="195">
        <f t="shared" si="88"/>
        <v>0</v>
      </c>
      <c r="BZ128" s="196">
        <f t="shared" si="89"/>
        <v>0</v>
      </c>
      <c r="CA128" s="197">
        <f t="shared" si="90"/>
        <v>0.14000000000000001</v>
      </c>
      <c r="CB128" s="110">
        <f t="shared" si="91"/>
        <v>0</v>
      </c>
      <c r="CC128" s="198">
        <v>0</v>
      </c>
      <c r="CD128" s="110">
        <v>0</v>
      </c>
      <c r="CE128" s="110">
        <v>0</v>
      </c>
      <c r="CF128" s="110">
        <v>2</v>
      </c>
      <c r="CG128" s="110">
        <f t="shared" si="61"/>
        <v>0.32</v>
      </c>
      <c r="CH128">
        <f t="shared" si="62"/>
        <v>0.65900000000000003</v>
      </c>
      <c r="CI128">
        <f t="shared" si="63"/>
        <v>4.1600000000000005E-2</v>
      </c>
      <c r="CJ128" s="63">
        <f t="shared" si="64"/>
        <v>4.9042000000000003</v>
      </c>
      <c r="CK128" s="200"/>
      <c r="CL128" s="200">
        <f t="shared" si="65"/>
        <v>0.73563000000000001</v>
      </c>
      <c r="CM128" s="200"/>
      <c r="CN128" s="200"/>
      <c r="CO128" s="201"/>
      <c r="CP128" s="202"/>
      <c r="CQ128" s="203"/>
      <c r="CR128" s="203"/>
      <c r="CS128" s="267"/>
      <c r="CT128" s="268"/>
      <c r="CU128" s="269"/>
      <c r="CV128" s="270"/>
      <c r="CW128" s="279"/>
      <c r="CX128" s="114"/>
      <c r="CY128" s="52"/>
      <c r="CZ128" s="53"/>
      <c r="DA128" s="273"/>
      <c r="DB128" s="274"/>
      <c r="DC128" s="275"/>
      <c r="DD128" s="276"/>
      <c r="DE128" s="59"/>
      <c r="DF128" s="277"/>
    </row>
    <row r="129" spans="3:110" x14ac:dyDescent="0.25">
      <c r="C129" s="1" t="s">
        <v>228</v>
      </c>
      <c r="D129" t="s">
        <v>221</v>
      </c>
      <c r="F129" s="109"/>
      <c r="G129" s="43"/>
      <c r="H129" s="43">
        <v>2</v>
      </c>
      <c r="I129" s="43"/>
      <c r="J129" s="43"/>
      <c r="K129" s="43"/>
      <c r="L129" s="43"/>
      <c r="M129" s="44"/>
      <c r="N129" s="44"/>
      <c r="O129" s="45"/>
      <c r="P129" s="46"/>
      <c r="Q129" s="47"/>
      <c r="R129" s="48"/>
      <c r="S129" s="48"/>
      <c r="T129" s="50"/>
      <c r="U129" s="114">
        <v>1</v>
      </c>
      <c r="V129" s="114"/>
      <c r="W129" s="114"/>
      <c r="X129" s="52"/>
      <c r="Y129" s="52"/>
      <c r="Z129" s="52"/>
      <c r="AA129" s="53"/>
      <c r="AB129" s="54"/>
      <c r="AC129" s="54"/>
      <c r="AD129" s="55"/>
      <c r="AE129" s="55"/>
      <c r="AF129" s="55"/>
      <c r="AG129" s="55"/>
      <c r="AH129" s="56"/>
      <c r="AI129" s="56"/>
      <c r="AJ129" s="57"/>
      <c r="AK129" s="57"/>
      <c r="AL129" s="57"/>
      <c r="AM129" s="57"/>
      <c r="AN129" s="58"/>
      <c r="AO129" s="58"/>
      <c r="AP129" s="58"/>
      <c r="AQ129" s="59"/>
      <c r="AR129" s="59"/>
      <c r="AS129" s="59"/>
      <c r="AT129" s="59"/>
      <c r="AU129" s="59"/>
      <c r="AV129" s="59"/>
      <c r="AZ129">
        <f t="shared" si="92"/>
        <v>2</v>
      </c>
      <c r="BA129">
        <f t="shared" si="68"/>
        <v>0</v>
      </c>
      <c r="BB129">
        <f t="shared" si="69"/>
        <v>0</v>
      </c>
      <c r="BC129">
        <f t="shared" si="70"/>
        <v>0</v>
      </c>
      <c r="BD129">
        <f t="shared" si="37"/>
        <v>0</v>
      </c>
      <c r="BE129">
        <f t="shared" si="71"/>
        <v>1</v>
      </c>
      <c r="BF129">
        <f t="shared" si="72"/>
        <v>0</v>
      </c>
      <c r="BG129">
        <f t="shared" si="73"/>
        <v>0</v>
      </c>
      <c r="BH129">
        <f t="shared" si="74"/>
        <v>0</v>
      </c>
      <c r="BI129">
        <f t="shared" si="75"/>
        <v>0</v>
      </c>
      <c r="BJ129">
        <f t="shared" si="76"/>
        <v>0</v>
      </c>
      <c r="BK129">
        <f t="shared" si="77"/>
        <v>0</v>
      </c>
      <c r="BL129">
        <f t="shared" si="78"/>
        <v>0</v>
      </c>
      <c r="BM129">
        <f t="shared" si="46"/>
        <v>0</v>
      </c>
      <c r="BO129" s="185">
        <f t="shared" si="79"/>
        <v>0.04</v>
      </c>
      <c r="BP129" s="186">
        <f t="shared" si="80"/>
        <v>0</v>
      </c>
      <c r="BQ129" s="187">
        <f t="shared" si="81"/>
        <v>0</v>
      </c>
      <c r="BR129" s="188">
        <f t="shared" si="50"/>
        <v>0</v>
      </c>
      <c r="BS129" s="189">
        <f t="shared" si="82"/>
        <v>0</v>
      </c>
      <c r="BT129" s="190">
        <f t="shared" si="83"/>
        <v>8.5000000000000006E-2</v>
      </c>
      <c r="BU129" s="191">
        <f t="shared" si="84"/>
        <v>0</v>
      </c>
      <c r="BV129" s="192">
        <f t="shared" si="85"/>
        <v>0</v>
      </c>
      <c r="BW129" s="193">
        <f t="shared" si="86"/>
        <v>0</v>
      </c>
      <c r="BX129" s="194">
        <f t="shared" si="87"/>
        <v>0</v>
      </c>
      <c r="BY129" s="195">
        <f t="shared" si="88"/>
        <v>0</v>
      </c>
      <c r="BZ129" s="196">
        <f t="shared" si="89"/>
        <v>0</v>
      </c>
      <c r="CA129" s="197">
        <f t="shared" si="90"/>
        <v>0</v>
      </c>
      <c r="CB129" s="110">
        <f t="shared" si="91"/>
        <v>0</v>
      </c>
      <c r="CC129" s="198">
        <v>2</v>
      </c>
      <c r="CD129" s="110">
        <v>0</v>
      </c>
      <c r="CE129" s="110">
        <v>0</v>
      </c>
      <c r="CF129" s="110">
        <v>2</v>
      </c>
      <c r="CG129" s="110">
        <f t="shared" si="61"/>
        <v>0.76</v>
      </c>
      <c r="CH129">
        <f t="shared" si="62"/>
        <v>0.125</v>
      </c>
      <c r="CI129">
        <f t="shared" si="63"/>
        <v>9.8799999999999999E-2</v>
      </c>
      <c r="CJ129" s="63">
        <f t="shared" si="64"/>
        <v>1.5666</v>
      </c>
      <c r="CK129" s="200"/>
      <c r="CL129" s="200">
        <f t="shared" si="65"/>
        <v>0.23498999999999998</v>
      </c>
      <c r="CM129" s="200"/>
      <c r="CN129" s="200"/>
      <c r="CO129" s="201"/>
      <c r="CP129" s="202"/>
      <c r="CQ129" s="203"/>
      <c r="CR129" s="203"/>
      <c r="CS129" s="267"/>
      <c r="CT129" s="268"/>
      <c r="CU129" s="269"/>
      <c r="CV129" s="270"/>
      <c r="CW129" s="279"/>
      <c r="CX129" s="114"/>
      <c r="CY129" s="52"/>
      <c r="CZ129" s="53"/>
      <c r="DA129" s="273"/>
      <c r="DB129" s="274"/>
      <c r="DC129" s="275"/>
      <c r="DD129" s="276"/>
      <c r="DE129" s="59"/>
      <c r="DF129" s="277"/>
    </row>
    <row r="130" spans="3:110" x14ac:dyDescent="0.25">
      <c r="C130" s="1" t="s">
        <v>229</v>
      </c>
      <c r="D130" t="s">
        <v>221</v>
      </c>
      <c r="F130" s="109"/>
      <c r="G130" s="43"/>
      <c r="H130" s="43">
        <v>2</v>
      </c>
      <c r="I130" s="43"/>
      <c r="J130" s="43"/>
      <c r="K130" s="43"/>
      <c r="L130" s="43"/>
      <c r="M130" s="44"/>
      <c r="N130" s="44"/>
      <c r="O130" s="45"/>
      <c r="P130" s="46"/>
      <c r="Q130" s="47"/>
      <c r="R130" s="48"/>
      <c r="S130" s="48"/>
      <c r="T130" s="50"/>
      <c r="U130" s="114"/>
      <c r="V130" s="114"/>
      <c r="W130" s="114"/>
      <c r="X130" s="52"/>
      <c r="Y130" s="52"/>
      <c r="Z130" s="52"/>
      <c r="AA130" s="53"/>
      <c r="AB130" s="54"/>
      <c r="AC130" s="54"/>
      <c r="AD130" s="55"/>
      <c r="AE130" s="55"/>
      <c r="AF130" s="55"/>
      <c r="AG130" s="55"/>
      <c r="AH130" s="56"/>
      <c r="AI130" s="56"/>
      <c r="AJ130" s="57">
        <v>1</v>
      </c>
      <c r="AK130" s="57"/>
      <c r="AL130" s="57"/>
      <c r="AM130" s="57"/>
      <c r="AN130" s="58">
        <v>1</v>
      </c>
      <c r="AO130" s="58"/>
      <c r="AP130" s="58"/>
      <c r="AQ130" s="59"/>
      <c r="AR130" s="59"/>
      <c r="AS130" s="59"/>
      <c r="AT130" s="59"/>
      <c r="AU130" s="59"/>
      <c r="AV130" s="59"/>
      <c r="AZ130">
        <f t="shared" si="92"/>
        <v>2</v>
      </c>
      <c r="BA130">
        <f t="shared" si="68"/>
        <v>0</v>
      </c>
      <c r="BB130">
        <f t="shared" si="69"/>
        <v>0</v>
      </c>
      <c r="BC130">
        <f t="shared" si="70"/>
        <v>0</v>
      </c>
      <c r="BD130">
        <f t="shared" si="37"/>
        <v>0</v>
      </c>
      <c r="BE130">
        <f t="shared" si="71"/>
        <v>0</v>
      </c>
      <c r="BF130">
        <f t="shared" si="72"/>
        <v>0</v>
      </c>
      <c r="BG130">
        <f t="shared" si="73"/>
        <v>0</v>
      </c>
      <c r="BH130">
        <f t="shared" si="74"/>
        <v>0</v>
      </c>
      <c r="BI130">
        <f t="shared" si="75"/>
        <v>1</v>
      </c>
      <c r="BJ130">
        <f t="shared" si="76"/>
        <v>1</v>
      </c>
      <c r="BK130">
        <f t="shared" si="77"/>
        <v>1</v>
      </c>
      <c r="BL130">
        <f t="shared" si="78"/>
        <v>0</v>
      </c>
      <c r="BM130">
        <f t="shared" si="46"/>
        <v>0</v>
      </c>
      <c r="BO130" s="185">
        <f t="shared" si="79"/>
        <v>0.04</v>
      </c>
      <c r="BP130" s="186">
        <f t="shared" si="80"/>
        <v>0</v>
      </c>
      <c r="BQ130" s="187">
        <f t="shared" si="81"/>
        <v>0</v>
      </c>
      <c r="BR130" s="188">
        <f t="shared" si="50"/>
        <v>0</v>
      </c>
      <c r="BS130" s="189">
        <f t="shared" si="82"/>
        <v>0</v>
      </c>
      <c r="BT130" s="190">
        <f t="shared" si="83"/>
        <v>0</v>
      </c>
      <c r="BU130" s="191">
        <f t="shared" si="84"/>
        <v>0</v>
      </c>
      <c r="BV130" s="192">
        <f t="shared" si="85"/>
        <v>0</v>
      </c>
      <c r="BW130" s="193">
        <f t="shared" si="86"/>
        <v>0</v>
      </c>
      <c r="BX130" s="194">
        <f t="shared" si="87"/>
        <v>8.0000000000000002E-3</v>
      </c>
      <c r="BY130" s="195">
        <f t="shared" si="88"/>
        <v>0.72199999999999998</v>
      </c>
      <c r="BZ130" s="196">
        <f t="shared" si="89"/>
        <v>0.17699999999999999</v>
      </c>
      <c r="CA130" s="197">
        <f t="shared" si="90"/>
        <v>0</v>
      </c>
      <c r="CB130" s="110">
        <f t="shared" si="91"/>
        <v>0</v>
      </c>
      <c r="CC130" s="198">
        <v>0</v>
      </c>
      <c r="CD130" s="110">
        <v>0</v>
      </c>
      <c r="CE130" s="110">
        <v>0</v>
      </c>
      <c r="CF130" s="110">
        <v>2</v>
      </c>
      <c r="CG130" s="110">
        <f t="shared" si="61"/>
        <v>0.32</v>
      </c>
      <c r="CH130">
        <f t="shared" si="62"/>
        <v>0.94700000000000006</v>
      </c>
      <c r="CI130">
        <f t="shared" si="63"/>
        <v>4.1600000000000005E-2</v>
      </c>
      <c r="CJ130" s="63">
        <f t="shared" si="64"/>
        <v>6.9202000000000004</v>
      </c>
      <c r="CK130" s="200"/>
      <c r="CL130" s="200">
        <f t="shared" si="65"/>
        <v>1.03803</v>
      </c>
      <c r="CM130" s="200"/>
      <c r="CN130" s="200"/>
      <c r="CO130" s="201"/>
      <c r="CP130" s="202"/>
      <c r="CQ130" s="203"/>
      <c r="CR130" s="203"/>
      <c r="CS130" s="267"/>
      <c r="CT130" s="268"/>
      <c r="CU130" s="269"/>
      <c r="CV130" s="270"/>
      <c r="CW130" s="279"/>
      <c r="CX130" s="114"/>
      <c r="CY130" s="52"/>
      <c r="CZ130" s="53"/>
      <c r="DA130" s="273"/>
      <c r="DB130" s="274"/>
      <c r="DC130" s="275"/>
      <c r="DD130" s="276"/>
      <c r="DE130" s="59"/>
      <c r="DF130" s="277"/>
    </row>
    <row r="131" spans="3:110" x14ac:dyDescent="0.25">
      <c r="C131" s="1" t="s">
        <v>230</v>
      </c>
      <c r="D131" t="s">
        <v>221</v>
      </c>
      <c r="F131" s="109"/>
      <c r="G131" s="43"/>
      <c r="H131" s="43"/>
      <c r="I131" s="43"/>
      <c r="J131" s="43"/>
      <c r="K131" s="43"/>
      <c r="L131" s="43"/>
      <c r="M131" s="44"/>
      <c r="N131" s="44"/>
      <c r="O131" s="45"/>
      <c r="P131" s="46"/>
      <c r="Q131" s="47"/>
      <c r="R131" s="48"/>
      <c r="S131" s="48"/>
      <c r="T131" s="50"/>
      <c r="U131" s="114">
        <v>1</v>
      </c>
      <c r="V131" s="114"/>
      <c r="W131" s="114"/>
      <c r="X131" s="52"/>
      <c r="Y131" s="52"/>
      <c r="Z131" s="52"/>
      <c r="AA131" s="53"/>
      <c r="AB131" s="54"/>
      <c r="AC131" s="54"/>
      <c r="AD131" s="55"/>
      <c r="AE131" s="55"/>
      <c r="AF131" s="55"/>
      <c r="AG131" s="55"/>
      <c r="AH131" s="56"/>
      <c r="AI131" s="56"/>
      <c r="AJ131" s="57">
        <v>1</v>
      </c>
      <c r="AK131" s="57"/>
      <c r="AL131" s="57"/>
      <c r="AM131" s="57"/>
      <c r="AN131" s="58"/>
      <c r="AO131" s="58"/>
      <c r="AP131" s="58"/>
      <c r="AQ131" s="59"/>
      <c r="AR131" s="59"/>
      <c r="AS131" s="59"/>
      <c r="AT131" s="59"/>
      <c r="AU131" s="59"/>
      <c r="AV131" s="59"/>
      <c r="AZ131">
        <f t="shared" si="92"/>
        <v>0</v>
      </c>
      <c r="BA131">
        <f t="shared" si="68"/>
        <v>0</v>
      </c>
      <c r="BB131">
        <f t="shared" si="69"/>
        <v>0</v>
      </c>
      <c r="BC131">
        <f t="shared" si="70"/>
        <v>0</v>
      </c>
      <c r="BD131">
        <f t="shared" ref="BD131:BD194" si="93">SUM(T131)</f>
        <v>0</v>
      </c>
      <c r="BE131">
        <f t="shared" si="71"/>
        <v>1</v>
      </c>
      <c r="BF131">
        <f t="shared" si="72"/>
        <v>0</v>
      </c>
      <c r="BG131">
        <f t="shared" si="73"/>
        <v>0</v>
      </c>
      <c r="BH131">
        <f t="shared" si="74"/>
        <v>0</v>
      </c>
      <c r="BI131">
        <f t="shared" si="75"/>
        <v>1</v>
      </c>
      <c r="BJ131">
        <f t="shared" si="76"/>
        <v>1</v>
      </c>
      <c r="BK131">
        <f t="shared" si="77"/>
        <v>0</v>
      </c>
      <c r="BL131">
        <f t="shared" si="78"/>
        <v>0</v>
      </c>
      <c r="BM131">
        <f t="shared" ref="BM131:BM194" si="94">SUM(AW131)</f>
        <v>0</v>
      </c>
      <c r="BO131" s="185">
        <f t="shared" si="79"/>
        <v>0</v>
      </c>
      <c r="BP131" s="186">
        <f t="shared" si="80"/>
        <v>0</v>
      </c>
      <c r="BQ131" s="187">
        <f t="shared" si="81"/>
        <v>0</v>
      </c>
      <c r="BR131" s="188">
        <f t="shared" ref="BR131:BR194" si="95">BC131*0.02</f>
        <v>0</v>
      </c>
      <c r="BS131" s="189">
        <f t="shared" si="82"/>
        <v>0</v>
      </c>
      <c r="BT131" s="190">
        <f t="shared" si="83"/>
        <v>8.5000000000000006E-2</v>
      </c>
      <c r="BU131" s="191">
        <f t="shared" si="84"/>
        <v>0</v>
      </c>
      <c r="BV131" s="192">
        <f t="shared" si="85"/>
        <v>0</v>
      </c>
      <c r="BW131" s="193">
        <f t="shared" si="86"/>
        <v>0</v>
      </c>
      <c r="BX131" s="194">
        <f t="shared" si="87"/>
        <v>8.0000000000000002E-3</v>
      </c>
      <c r="BY131" s="195">
        <f t="shared" si="88"/>
        <v>0.72199999999999998</v>
      </c>
      <c r="BZ131" s="196">
        <f t="shared" si="89"/>
        <v>0</v>
      </c>
      <c r="CA131" s="197">
        <f t="shared" si="90"/>
        <v>0</v>
      </c>
      <c r="CB131" s="110">
        <f t="shared" si="91"/>
        <v>0</v>
      </c>
      <c r="CC131" s="198">
        <v>0</v>
      </c>
      <c r="CD131" s="110">
        <v>0</v>
      </c>
      <c r="CE131" s="110">
        <v>0</v>
      </c>
      <c r="CF131" s="110">
        <v>3</v>
      </c>
      <c r="CG131" s="110">
        <f t="shared" ref="CG131:CG194" si="96">((CC131*0.22)+(CD131*0.13)+(CE131*0.51)+(CF131*0.16))</f>
        <v>0.48</v>
      </c>
      <c r="CH131">
        <f t="shared" ref="CH131:CH194" si="97">SUM(BO131:CB131)</f>
        <v>0.81499999999999995</v>
      </c>
      <c r="CI131">
        <f t="shared" ref="CI131:CI194" si="98">(CG131*0.13)</f>
        <v>6.2399999999999997E-2</v>
      </c>
      <c r="CJ131" s="63">
        <f t="shared" ref="CJ131:CJ194" si="99">SUM((CH131)+(CI131))*7</f>
        <v>6.1417999999999999</v>
      </c>
      <c r="CK131" s="200"/>
      <c r="CL131" s="200">
        <f t="shared" ref="CL131:CL194" si="100">CK131+(CJ131*0.15)</f>
        <v>0.92126999999999992</v>
      </c>
      <c r="CM131" s="200"/>
      <c r="CN131" s="200"/>
      <c r="CO131" s="201"/>
      <c r="CP131" s="202"/>
      <c r="CQ131" s="203"/>
      <c r="CR131" s="203"/>
      <c r="CS131" s="267"/>
      <c r="CT131" s="268"/>
      <c r="CU131" s="269"/>
      <c r="CV131" s="270"/>
      <c r="CW131" s="279"/>
      <c r="CX131" s="114"/>
      <c r="CY131" s="52"/>
      <c r="CZ131" s="53"/>
      <c r="DA131" s="273"/>
      <c r="DB131" s="274"/>
      <c r="DC131" s="275"/>
      <c r="DD131" s="276"/>
      <c r="DE131" s="59"/>
      <c r="DF131" s="277"/>
    </row>
    <row r="132" spans="3:110" x14ac:dyDescent="0.25">
      <c r="C132" s="1" t="s">
        <v>231</v>
      </c>
      <c r="D132" t="s">
        <v>221</v>
      </c>
      <c r="F132" s="109"/>
      <c r="G132" s="43"/>
      <c r="H132" s="43">
        <v>1</v>
      </c>
      <c r="I132" s="43"/>
      <c r="J132" s="43"/>
      <c r="K132" s="43"/>
      <c r="L132" s="43"/>
      <c r="M132" s="44"/>
      <c r="N132" s="44"/>
      <c r="O132" s="45"/>
      <c r="P132" s="46"/>
      <c r="Q132" s="47"/>
      <c r="R132" s="48"/>
      <c r="S132" s="48"/>
      <c r="T132" s="50"/>
      <c r="U132" s="114">
        <v>1</v>
      </c>
      <c r="V132" s="114"/>
      <c r="W132" s="114"/>
      <c r="X132" s="52"/>
      <c r="Y132" s="52"/>
      <c r="Z132" s="52"/>
      <c r="AA132" s="53"/>
      <c r="AB132" s="54"/>
      <c r="AC132" s="54"/>
      <c r="AD132" s="55"/>
      <c r="AE132" s="55"/>
      <c r="AF132" s="55"/>
      <c r="AG132" s="55"/>
      <c r="AH132" s="56"/>
      <c r="AI132" s="56"/>
      <c r="AJ132" s="57"/>
      <c r="AK132" s="57"/>
      <c r="AL132" s="57"/>
      <c r="AM132" s="57"/>
      <c r="AN132" s="58"/>
      <c r="AO132" s="58"/>
      <c r="AP132" s="58"/>
      <c r="AQ132" s="59"/>
      <c r="AR132" s="59"/>
      <c r="AS132" s="59"/>
      <c r="AT132" s="59"/>
      <c r="AU132" s="59"/>
      <c r="AV132" s="59"/>
      <c r="AZ132">
        <f t="shared" si="92"/>
        <v>1</v>
      </c>
      <c r="BA132">
        <f t="shared" si="68"/>
        <v>0</v>
      </c>
      <c r="BB132">
        <f t="shared" si="69"/>
        <v>0</v>
      </c>
      <c r="BC132">
        <f t="shared" si="70"/>
        <v>0</v>
      </c>
      <c r="BD132">
        <f t="shared" si="93"/>
        <v>0</v>
      </c>
      <c r="BE132">
        <f t="shared" si="71"/>
        <v>1</v>
      </c>
      <c r="BF132">
        <f t="shared" si="72"/>
        <v>0</v>
      </c>
      <c r="BG132">
        <f t="shared" si="73"/>
        <v>0</v>
      </c>
      <c r="BH132">
        <f t="shared" si="74"/>
        <v>0</v>
      </c>
      <c r="BI132">
        <f t="shared" si="75"/>
        <v>0</v>
      </c>
      <c r="BJ132">
        <f t="shared" si="76"/>
        <v>0</v>
      </c>
      <c r="BK132">
        <f t="shared" si="77"/>
        <v>0</v>
      </c>
      <c r="BL132">
        <f t="shared" si="78"/>
        <v>0</v>
      </c>
      <c r="BM132">
        <f t="shared" si="94"/>
        <v>0</v>
      </c>
      <c r="BO132" s="185">
        <f t="shared" si="79"/>
        <v>0.02</v>
      </c>
      <c r="BP132" s="186">
        <f t="shared" si="80"/>
        <v>0</v>
      </c>
      <c r="BQ132" s="187">
        <f t="shared" si="81"/>
        <v>0</v>
      </c>
      <c r="BR132" s="188">
        <f t="shared" si="95"/>
        <v>0</v>
      </c>
      <c r="BS132" s="189">
        <f t="shared" si="82"/>
        <v>0</v>
      </c>
      <c r="BT132" s="190">
        <f t="shared" si="83"/>
        <v>8.5000000000000006E-2</v>
      </c>
      <c r="BU132" s="191">
        <f t="shared" si="84"/>
        <v>0</v>
      </c>
      <c r="BV132" s="192">
        <f t="shared" si="85"/>
        <v>0</v>
      </c>
      <c r="BW132" s="193">
        <f t="shared" si="86"/>
        <v>0</v>
      </c>
      <c r="BX132" s="194">
        <f t="shared" si="87"/>
        <v>0</v>
      </c>
      <c r="BY132" s="195">
        <f t="shared" si="88"/>
        <v>0</v>
      </c>
      <c r="BZ132" s="196">
        <f t="shared" si="89"/>
        <v>0</v>
      </c>
      <c r="CA132" s="197">
        <f t="shared" si="90"/>
        <v>0</v>
      </c>
      <c r="CB132" s="110">
        <f t="shared" si="91"/>
        <v>0</v>
      </c>
      <c r="CC132" s="198">
        <v>0</v>
      </c>
      <c r="CD132" s="110">
        <v>0</v>
      </c>
      <c r="CE132" s="110">
        <v>0</v>
      </c>
      <c r="CF132" s="110">
        <v>0</v>
      </c>
      <c r="CG132" s="110">
        <f t="shared" si="96"/>
        <v>0</v>
      </c>
      <c r="CH132">
        <f t="shared" si="97"/>
        <v>0.10500000000000001</v>
      </c>
      <c r="CI132">
        <f t="shared" si="98"/>
        <v>0</v>
      </c>
      <c r="CJ132" s="63">
        <f t="shared" si="99"/>
        <v>0.7350000000000001</v>
      </c>
      <c r="CK132" s="200"/>
      <c r="CL132" s="200">
        <f t="shared" si="100"/>
        <v>0.11025000000000001</v>
      </c>
      <c r="CM132" s="200"/>
      <c r="CN132" s="200"/>
      <c r="CO132" s="201"/>
      <c r="CP132" s="202"/>
      <c r="CQ132" s="203"/>
      <c r="CR132" s="203"/>
      <c r="CS132" s="267"/>
      <c r="CT132" s="268"/>
      <c r="CU132" s="269"/>
      <c r="CV132" s="270"/>
      <c r="CW132" s="279"/>
      <c r="CX132" s="114"/>
      <c r="CY132" s="52"/>
      <c r="CZ132" s="53"/>
      <c r="DA132" s="273"/>
      <c r="DB132" s="274"/>
      <c r="DC132" s="275"/>
      <c r="DD132" s="276"/>
      <c r="DE132" s="59"/>
      <c r="DF132" s="277"/>
    </row>
    <row r="133" spans="3:110" x14ac:dyDescent="0.25">
      <c r="C133" s="1" t="s">
        <v>232</v>
      </c>
      <c r="D133" t="s">
        <v>221</v>
      </c>
      <c r="F133" s="109"/>
      <c r="G133" s="43"/>
      <c r="H133" s="43"/>
      <c r="I133" s="43"/>
      <c r="J133" s="43"/>
      <c r="K133" s="43"/>
      <c r="L133" s="43"/>
      <c r="M133" s="44"/>
      <c r="N133" s="44"/>
      <c r="O133" s="45"/>
      <c r="P133" s="46"/>
      <c r="Q133" s="47"/>
      <c r="R133" s="48"/>
      <c r="S133" s="48"/>
      <c r="T133" s="50"/>
      <c r="U133" s="114">
        <v>2</v>
      </c>
      <c r="V133" s="114"/>
      <c r="W133" s="114"/>
      <c r="X133" s="52"/>
      <c r="Y133" s="52">
        <v>1</v>
      </c>
      <c r="Z133" s="52"/>
      <c r="AA133" s="53"/>
      <c r="AB133" s="54"/>
      <c r="AC133" s="54"/>
      <c r="AD133" s="55"/>
      <c r="AE133" s="55"/>
      <c r="AF133" s="55"/>
      <c r="AG133" s="55"/>
      <c r="AH133" s="56"/>
      <c r="AI133" s="56"/>
      <c r="AJ133" s="57"/>
      <c r="AK133" s="57"/>
      <c r="AL133" s="57"/>
      <c r="AM133" s="57"/>
      <c r="AN133" s="58"/>
      <c r="AO133" s="58"/>
      <c r="AP133" s="58"/>
      <c r="AQ133" s="59"/>
      <c r="AR133" s="59"/>
      <c r="AS133" s="59"/>
      <c r="AT133" s="59"/>
      <c r="AU133" s="59"/>
      <c r="AV133" s="59"/>
      <c r="AZ133">
        <f t="shared" si="92"/>
        <v>0</v>
      </c>
      <c r="BA133">
        <f t="shared" si="68"/>
        <v>0</v>
      </c>
      <c r="BB133">
        <f t="shared" si="69"/>
        <v>0</v>
      </c>
      <c r="BC133">
        <f t="shared" si="70"/>
        <v>0</v>
      </c>
      <c r="BD133">
        <f t="shared" si="93"/>
        <v>0</v>
      </c>
      <c r="BE133">
        <f t="shared" si="71"/>
        <v>2</v>
      </c>
      <c r="BF133">
        <f t="shared" si="72"/>
        <v>1</v>
      </c>
      <c r="BG133">
        <f t="shared" si="73"/>
        <v>0</v>
      </c>
      <c r="BH133">
        <f t="shared" si="74"/>
        <v>0</v>
      </c>
      <c r="BI133">
        <f t="shared" si="75"/>
        <v>0</v>
      </c>
      <c r="BJ133">
        <f t="shared" si="76"/>
        <v>0</v>
      </c>
      <c r="BK133">
        <f t="shared" si="77"/>
        <v>0</v>
      </c>
      <c r="BL133">
        <f t="shared" si="78"/>
        <v>0</v>
      </c>
      <c r="BM133">
        <f t="shared" si="94"/>
        <v>0</v>
      </c>
      <c r="BO133" s="185">
        <f t="shared" si="79"/>
        <v>0</v>
      </c>
      <c r="BP133" s="186">
        <f t="shared" si="80"/>
        <v>0</v>
      </c>
      <c r="BQ133" s="187">
        <f t="shared" si="81"/>
        <v>0</v>
      </c>
      <c r="BR133" s="188">
        <f t="shared" si="95"/>
        <v>0</v>
      </c>
      <c r="BS133" s="189">
        <f t="shared" si="82"/>
        <v>0</v>
      </c>
      <c r="BT133" s="190">
        <f t="shared" si="83"/>
        <v>0.17</v>
      </c>
      <c r="BU133" s="191">
        <f t="shared" si="84"/>
        <v>0.187</v>
      </c>
      <c r="BV133" s="192">
        <f t="shared" si="85"/>
        <v>0</v>
      </c>
      <c r="BW133" s="193">
        <f t="shared" si="86"/>
        <v>0</v>
      </c>
      <c r="BX133" s="194">
        <f t="shared" si="87"/>
        <v>0</v>
      </c>
      <c r="BY133" s="195">
        <f t="shared" si="88"/>
        <v>0</v>
      </c>
      <c r="BZ133" s="196">
        <f t="shared" si="89"/>
        <v>0</v>
      </c>
      <c r="CA133" s="197">
        <f t="shared" si="90"/>
        <v>0</v>
      </c>
      <c r="CB133" s="110">
        <f t="shared" si="91"/>
        <v>0</v>
      </c>
      <c r="CC133" s="198">
        <v>0</v>
      </c>
      <c r="CD133" s="110">
        <v>0</v>
      </c>
      <c r="CE133" s="110">
        <v>0</v>
      </c>
      <c r="CF133" s="110">
        <v>2</v>
      </c>
      <c r="CG133" s="110">
        <f t="shared" si="96"/>
        <v>0.32</v>
      </c>
      <c r="CH133">
        <f t="shared" si="97"/>
        <v>0.35699999999999998</v>
      </c>
      <c r="CI133">
        <f t="shared" si="98"/>
        <v>4.1600000000000005E-2</v>
      </c>
      <c r="CJ133" s="63">
        <f t="shared" si="99"/>
        <v>2.7902</v>
      </c>
      <c r="CK133" s="200"/>
      <c r="CL133" s="200">
        <f t="shared" si="100"/>
        <v>0.41853000000000001</v>
      </c>
      <c r="CM133" s="200"/>
      <c r="CN133" s="200"/>
      <c r="CO133" s="201"/>
      <c r="CP133" s="202"/>
      <c r="CQ133" s="203"/>
      <c r="CR133" s="203"/>
      <c r="CS133" s="267"/>
      <c r="CT133" s="268"/>
      <c r="CU133" s="269"/>
      <c r="CV133" s="270"/>
      <c r="CW133" s="279"/>
      <c r="CX133" s="114"/>
      <c r="CY133" s="52"/>
      <c r="CZ133" s="53"/>
      <c r="DA133" s="273"/>
      <c r="DB133" s="274"/>
      <c r="DC133" s="275"/>
      <c r="DD133" s="276"/>
      <c r="DE133" s="59"/>
      <c r="DF133" s="277"/>
    </row>
    <row r="134" spans="3:110" x14ac:dyDescent="0.25">
      <c r="C134" s="1" t="s">
        <v>233</v>
      </c>
      <c r="D134" t="s">
        <v>221</v>
      </c>
      <c r="F134" s="109"/>
      <c r="G134" s="43"/>
      <c r="H134" s="43">
        <v>1</v>
      </c>
      <c r="I134" s="43"/>
      <c r="J134" s="43"/>
      <c r="K134" s="43"/>
      <c r="L134" s="43"/>
      <c r="M134" s="44"/>
      <c r="N134" s="44">
        <v>1</v>
      </c>
      <c r="O134" s="45"/>
      <c r="P134" s="46"/>
      <c r="Q134" s="47"/>
      <c r="R134" s="48"/>
      <c r="S134" s="48"/>
      <c r="T134" s="50"/>
      <c r="U134" s="114"/>
      <c r="V134" s="114"/>
      <c r="W134" s="114"/>
      <c r="X134" s="52"/>
      <c r="Y134" s="52">
        <v>2</v>
      </c>
      <c r="Z134" s="52"/>
      <c r="AA134" s="53"/>
      <c r="AB134" s="54"/>
      <c r="AC134" s="54"/>
      <c r="AD134" s="55"/>
      <c r="AE134" s="55"/>
      <c r="AF134" s="55"/>
      <c r="AG134" s="55"/>
      <c r="AH134" s="56"/>
      <c r="AI134" s="56"/>
      <c r="AJ134" s="57"/>
      <c r="AK134" s="57"/>
      <c r="AL134" s="57"/>
      <c r="AM134" s="57"/>
      <c r="AN134" s="58"/>
      <c r="AO134" s="58">
        <v>1</v>
      </c>
      <c r="AP134" s="58"/>
      <c r="AQ134" s="59"/>
      <c r="AR134" s="59"/>
      <c r="AS134" s="59"/>
      <c r="AT134" s="59"/>
      <c r="AU134" s="59"/>
      <c r="AV134" s="59"/>
      <c r="AZ134">
        <f t="shared" si="92"/>
        <v>1</v>
      </c>
      <c r="BA134">
        <f t="shared" si="68"/>
        <v>1</v>
      </c>
      <c r="BB134">
        <f t="shared" si="69"/>
        <v>0</v>
      </c>
      <c r="BC134">
        <f t="shared" si="70"/>
        <v>0</v>
      </c>
      <c r="BD134">
        <f t="shared" si="93"/>
        <v>0</v>
      </c>
      <c r="BE134">
        <f t="shared" si="71"/>
        <v>0</v>
      </c>
      <c r="BF134">
        <f t="shared" si="72"/>
        <v>2</v>
      </c>
      <c r="BG134">
        <f t="shared" si="73"/>
        <v>0</v>
      </c>
      <c r="BH134">
        <f t="shared" si="74"/>
        <v>0</v>
      </c>
      <c r="BI134">
        <f t="shared" si="75"/>
        <v>0</v>
      </c>
      <c r="BJ134">
        <f t="shared" si="76"/>
        <v>0</v>
      </c>
      <c r="BK134">
        <f t="shared" si="77"/>
        <v>1</v>
      </c>
      <c r="BL134">
        <f t="shared" si="78"/>
        <v>0</v>
      </c>
      <c r="BM134">
        <f t="shared" si="94"/>
        <v>0</v>
      </c>
      <c r="BO134" s="185">
        <f t="shared" si="79"/>
        <v>0.02</v>
      </c>
      <c r="BP134" s="186">
        <f t="shared" si="80"/>
        <v>0.221</v>
      </c>
      <c r="BQ134" s="187">
        <f t="shared" si="81"/>
        <v>0</v>
      </c>
      <c r="BR134" s="188">
        <f t="shared" si="95"/>
        <v>0</v>
      </c>
      <c r="BS134" s="189">
        <f t="shared" si="82"/>
        <v>0</v>
      </c>
      <c r="BT134" s="190">
        <f t="shared" si="83"/>
        <v>0</v>
      </c>
      <c r="BU134" s="191">
        <f t="shared" si="84"/>
        <v>0.374</v>
      </c>
      <c r="BV134" s="192">
        <f t="shared" si="85"/>
        <v>0</v>
      </c>
      <c r="BW134" s="193">
        <f t="shared" si="86"/>
        <v>0</v>
      </c>
      <c r="BX134" s="194">
        <f t="shared" si="87"/>
        <v>0</v>
      </c>
      <c r="BY134" s="195">
        <f t="shared" si="88"/>
        <v>0</v>
      </c>
      <c r="BZ134" s="196">
        <f t="shared" si="89"/>
        <v>0.17699999999999999</v>
      </c>
      <c r="CA134" s="197">
        <f t="shared" si="90"/>
        <v>0</v>
      </c>
      <c r="CB134" s="110">
        <f t="shared" si="91"/>
        <v>0</v>
      </c>
      <c r="CC134" s="198">
        <v>2</v>
      </c>
      <c r="CD134" s="110">
        <v>0</v>
      </c>
      <c r="CE134" s="110">
        <v>1</v>
      </c>
      <c r="CF134" s="110">
        <v>2</v>
      </c>
      <c r="CG134" s="110">
        <f t="shared" si="96"/>
        <v>1.27</v>
      </c>
      <c r="CH134">
        <f t="shared" si="97"/>
        <v>0.79200000000000004</v>
      </c>
      <c r="CI134">
        <f t="shared" si="98"/>
        <v>0.1651</v>
      </c>
      <c r="CJ134" s="63">
        <f t="shared" si="99"/>
        <v>6.6997</v>
      </c>
      <c r="CK134" s="200"/>
      <c r="CL134" s="200">
        <f t="shared" si="100"/>
        <v>1.004955</v>
      </c>
      <c r="CM134" s="200"/>
      <c r="CN134" s="200"/>
      <c r="CO134" s="201"/>
      <c r="CP134" s="202"/>
      <c r="CQ134" s="203"/>
      <c r="CR134" s="203"/>
      <c r="CS134" s="267"/>
      <c r="CT134" s="268"/>
      <c r="CU134" s="269"/>
      <c r="CV134" s="270"/>
      <c r="CW134" s="279"/>
      <c r="CX134" s="114"/>
      <c r="CY134" s="52"/>
      <c r="CZ134" s="53"/>
      <c r="DA134" s="273"/>
      <c r="DB134" s="274"/>
      <c r="DC134" s="275"/>
      <c r="DD134" s="276"/>
      <c r="DE134" s="59"/>
      <c r="DF134" s="277"/>
    </row>
    <row r="135" spans="3:110" x14ac:dyDescent="0.25">
      <c r="C135" s="1" t="s">
        <v>234</v>
      </c>
      <c r="D135" t="s">
        <v>221</v>
      </c>
      <c r="F135" s="109"/>
      <c r="G135" s="43"/>
      <c r="H135" s="43"/>
      <c r="I135" s="43"/>
      <c r="J135" s="43"/>
      <c r="K135" s="43"/>
      <c r="L135" s="43"/>
      <c r="M135" s="44"/>
      <c r="N135" s="44"/>
      <c r="O135" s="45"/>
      <c r="P135" s="46"/>
      <c r="Q135" s="47"/>
      <c r="R135" s="48"/>
      <c r="S135" s="48"/>
      <c r="T135" s="50"/>
      <c r="U135" s="114">
        <v>1</v>
      </c>
      <c r="V135" s="114"/>
      <c r="W135" s="114"/>
      <c r="X135" s="52"/>
      <c r="Y135" s="52"/>
      <c r="Z135" s="52"/>
      <c r="AA135" s="53"/>
      <c r="AB135" s="54"/>
      <c r="AC135" s="54"/>
      <c r="AD135" s="55"/>
      <c r="AE135" s="55"/>
      <c r="AF135" s="55"/>
      <c r="AG135" s="55"/>
      <c r="AH135" s="56"/>
      <c r="AI135" s="56"/>
      <c r="AJ135" s="57"/>
      <c r="AK135" s="57"/>
      <c r="AL135" s="57"/>
      <c r="AM135" s="57"/>
      <c r="AN135" s="58"/>
      <c r="AO135" s="58"/>
      <c r="AP135" s="58"/>
      <c r="AQ135" s="59">
        <v>1</v>
      </c>
      <c r="AR135" s="59"/>
      <c r="AS135" s="59"/>
      <c r="AT135" s="59"/>
      <c r="AU135" s="59">
        <v>2</v>
      </c>
      <c r="AV135" s="59"/>
      <c r="AW135">
        <v>1</v>
      </c>
      <c r="AZ135">
        <f t="shared" si="92"/>
        <v>0</v>
      </c>
      <c r="BA135">
        <f t="shared" si="68"/>
        <v>0</v>
      </c>
      <c r="BB135">
        <f t="shared" si="69"/>
        <v>0</v>
      </c>
      <c r="BC135">
        <f t="shared" si="70"/>
        <v>0</v>
      </c>
      <c r="BD135">
        <f t="shared" si="93"/>
        <v>0</v>
      </c>
      <c r="BE135">
        <f t="shared" si="71"/>
        <v>1</v>
      </c>
      <c r="BF135">
        <f t="shared" si="72"/>
        <v>0</v>
      </c>
      <c r="BG135">
        <f t="shared" si="73"/>
        <v>0</v>
      </c>
      <c r="BH135">
        <f t="shared" si="74"/>
        <v>0</v>
      </c>
      <c r="BI135">
        <f t="shared" si="75"/>
        <v>0</v>
      </c>
      <c r="BJ135">
        <f t="shared" si="76"/>
        <v>0</v>
      </c>
      <c r="BK135">
        <f t="shared" si="77"/>
        <v>0</v>
      </c>
      <c r="BL135">
        <f t="shared" si="78"/>
        <v>3</v>
      </c>
      <c r="BM135">
        <f t="shared" si="94"/>
        <v>1</v>
      </c>
      <c r="BO135" s="185">
        <f t="shared" si="79"/>
        <v>0</v>
      </c>
      <c r="BP135" s="186">
        <f t="shared" si="80"/>
        <v>0</v>
      </c>
      <c r="BQ135" s="187">
        <f t="shared" si="81"/>
        <v>0</v>
      </c>
      <c r="BR135" s="188">
        <f t="shared" si="95"/>
        <v>0</v>
      </c>
      <c r="BS135" s="189">
        <f t="shared" si="82"/>
        <v>0</v>
      </c>
      <c r="BT135" s="190">
        <f t="shared" si="83"/>
        <v>8.5000000000000006E-2</v>
      </c>
      <c r="BU135" s="191">
        <f t="shared" si="84"/>
        <v>0</v>
      </c>
      <c r="BV135" s="192">
        <f t="shared" si="85"/>
        <v>0</v>
      </c>
      <c r="BW135" s="193">
        <f t="shared" si="86"/>
        <v>0</v>
      </c>
      <c r="BX135" s="194">
        <f t="shared" si="87"/>
        <v>0</v>
      </c>
      <c r="BY135" s="195">
        <f t="shared" si="88"/>
        <v>0</v>
      </c>
      <c r="BZ135" s="196">
        <f t="shared" si="89"/>
        <v>0</v>
      </c>
      <c r="CA135" s="197">
        <f t="shared" si="90"/>
        <v>0.21000000000000002</v>
      </c>
      <c r="CB135" s="110">
        <f t="shared" si="91"/>
        <v>0.03</v>
      </c>
      <c r="CC135" s="198">
        <v>1</v>
      </c>
      <c r="CD135" s="110">
        <v>0</v>
      </c>
      <c r="CE135" s="110">
        <v>0</v>
      </c>
      <c r="CF135" s="110">
        <v>1</v>
      </c>
      <c r="CG135" s="110">
        <f t="shared" si="96"/>
        <v>0.38</v>
      </c>
      <c r="CH135">
        <f t="shared" si="97"/>
        <v>0.32500000000000007</v>
      </c>
      <c r="CI135">
        <f t="shared" si="98"/>
        <v>4.9399999999999999E-2</v>
      </c>
      <c r="CJ135" s="63">
        <f t="shared" si="99"/>
        <v>2.6208000000000005</v>
      </c>
      <c r="CK135" s="200"/>
      <c r="CL135" s="200">
        <f t="shared" si="100"/>
        <v>0.39312000000000008</v>
      </c>
      <c r="CM135" s="200"/>
      <c r="CN135" s="200"/>
      <c r="CO135" s="201"/>
      <c r="CP135" s="202"/>
      <c r="CQ135" s="203"/>
      <c r="CR135" s="203"/>
      <c r="CS135" s="267"/>
      <c r="CT135" s="268"/>
      <c r="CU135" s="269"/>
      <c r="CV135" s="270"/>
      <c r="CW135" s="271"/>
      <c r="CX135" s="114"/>
      <c r="CY135" s="52"/>
      <c r="CZ135" s="272"/>
      <c r="DA135" s="273"/>
      <c r="DB135" s="274"/>
      <c r="DC135" s="275"/>
      <c r="DD135" s="276"/>
      <c r="DE135" s="59"/>
      <c r="DF135" s="277"/>
    </row>
    <row r="136" spans="3:110" x14ac:dyDescent="0.25">
      <c r="C136" s="1" t="s">
        <v>235</v>
      </c>
      <c r="D136" t="s">
        <v>221</v>
      </c>
      <c r="F136" s="109"/>
      <c r="G136" s="43"/>
      <c r="H136" s="43"/>
      <c r="I136" s="43"/>
      <c r="J136" s="43"/>
      <c r="K136" s="43"/>
      <c r="L136" s="43"/>
      <c r="M136" s="44"/>
      <c r="N136" s="44"/>
      <c r="O136" s="45"/>
      <c r="P136" s="46"/>
      <c r="Q136" s="47"/>
      <c r="R136" s="48"/>
      <c r="S136" s="48"/>
      <c r="T136" s="50"/>
      <c r="U136" s="114">
        <v>1</v>
      </c>
      <c r="V136" s="114"/>
      <c r="W136" s="114"/>
      <c r="X136" s="52"/>
      <c r="Y136" s="52"/>
      <c r="Z136" s="52"/>
      <c r="AA136" s="53"/>
      <c r="AB136" s="54"/>
      <c r="AC136" s="54"/>
      <c r="AD136" s="55"/>
      <c r="AE136" s="55"/>
      <c r="AF136" s="55"/>
      <c r="AG136" s="55"/>
      <c r="AH136" s="56"/>
      <c r="AI136" s="56"/>
      <c r="AJ136" s="57"/>
      <c r="AK136" s="57"/>
      <c r="AL136" s="57"/>
      <c r="AM136" s="57"/>
      <c r="AN136" s="58"/>
      <c r="AO136" s="58"/>
      <c r="AP136" s="58"/>
      <c r="AQ136" s="59"/>
      <c r="AR136" s="59"/>
      <c r="AS136" s="59"/>
      <c r="AT136" s="59"/>
      <c r="AU136" s="59">
        <v>3</v>
      </c>
      <c r="AV136" s="59"/>
      <c r="AZ136">
        <f t="shared" si="92"/>
        <v>0</v>
      </c>
      <c r="BA136">
        <f t="shared" si="68"/>
        <v>0</v>
      </c>
      <c r="BB136">
        <f t="shared" si="69"/>
        <v>0</v>
      </c>
      <c r="BC136">
        <f t="shared" si="70"/>
        <v>0</v>
      </c>
      <c r="BD136">
        <f t="shared" si="93"/>
        <v>0</v>
      </c>
      <c r="BE136">
        <f t="shared" si="71"/>
        <v>1</v>
      </c>
      <c r="BF136">
        <f t="shared" si="72"/>
        <v>0</v>
      </c>
      <c r="BG136">
        <f t="shared" si="73"/>
        <v>0</v>
      </c>
      <c r="BH136">
        <f t="shared" si="74"/>
        <v>0</v>
      </c>
      <c r="BI136">
        <f t="shared" si="75"/>
        <v>0</v>
      </c>
      <c r="BJ136">
        <f t="shared" si="76"/>
        <v>0</v>
      </c>
      <c r="BK136">
        <f t="shared" si="77"/>
        <v>0</v>
      </c>
      <c r="BL136">
        <f t="shared" si="78"/>
        <v>3</v>
      </c>
      <c r="BM136">
        <f t="shared" si="94"/>
        <v>0</v>
      </c>
      <c r="BO136" s="185">
        <f t="shared" si="79"/>
        <v>0</v>
      </c>
      <c r="BP136" s="186">
        <f t="shared" si="80"/>
        <v>0</v>
      </c>
      <c r="BQ136" s="187">
        <f t="shared" si="81"/>
        <v>0</v>
      </c>
      <c r="BR136" s="188">
        <f t="shared" si="95"/>
        <v>0</v>
      </c>
      <c r="BS136" s="189">
        <f t="shared" si="82"/>
        <v>0</v>
      </c>
      <c r="BT136" s="190">
        <f t="shared" si="83"/>
        <v>8.5000000000000006E-2</v>
      </c>
      <c r="BU136" s="191">
        <f t="shared" si="84"/>
        <v>0</v>
      </c>
      <c r="BV136" s="192">
        <f t="shared" si="85"/>
        <v>0</v>
      </c>
      <c r="BW136" s="193">
        <f t="shared" si="86"/>
        <v>0</v>
      </c>
      <c r="BX136" s="194">
        <f t="shared" si="87"/>
        <v>0</v>
      </c>
      <c r="BY136" s="195">
        <f t="shared" si="88"/>
        <v>0</v>
      </c>
      <c r="BZ136" s="196">
        <f t="shared" si="89"/>
        <v>0</v>
      </c>
      <c r="CA136" s="197">
        <f t="shared" si="90"/>
        <v>0.21000000000000002</v>
      </c>
      <c r="CB136" s="110">
        <f t="shared" si="91"/>
        <v>0</v>
      </c>
      <c r="CC136" s="198">
        <v>0</v>
      </c>
      <c r="CD136" s="110">
        <v>0</v>
      </c>
      <c r="CE136" s="110">
        <v>0</v>
      </c>
      <c r="CF136" s="110">
        <v>1</v>
      </c>
      <c r="CG136" s="110">
        <f t="shared" si="96"/>
        <v>0.16</v>
      </c>
      <c r="CH136">
        <f t="shared" si="97"/>
        <v>0.29500000000000004</v>
      </c>
      <c r="CI136">
        <f t="shared" si="98"/>
        <v>2.0800000000000003E-2</v>
      </c>
      <c r="CJ136" s="63">
        <f t="shared" si="99"/>
        <v>2.2106000000000003</v>
      </c>
      <c r="CK136" s="200"/>
      <c r="CL136" s="200">
        <f t="shared" si="100"/>
        <v>0.33159000000000005</v>
      </c>
      <c r="CM136" s="200"/>
      <c r="CN136" s="200"/>
      <c r="CO136" s="201"/>
      <c r="CP136" s="202"/>
      <c r="CQ136" s="203"/>
      <c r="CR136" s="203"/>
      <c r="CS136" s="267"/>
      <c r="CT136" s="268"/>
      <c r="CU136" s="269"/>
      <c r="CV136" s="270"/>
      <c r="CW136" s="273"/>
      <c r="CX136" s="114"/>
      <c r="CY136" s="52"/>
      <c r="CZ136" s="54"/>
      <c r="DA136" s="273"/>
      <c r="DB136" s="274"/>
      <c r="DC136" s="275"/>
      <c r="DD136" s="276"/>
      <c r="DE136" s="59"/>
      <c r="DF136" s="277"/>
    </row>
    <row r="137" spans="3:110" x14ac:dyDescent="0.25">
      <c r="C137" s="1" t="s">
        <v>236</v>
      </c>
      <c r="D137" t="s">
        <v>221</v>
      </c>
      <c r="F137" s="109"/>
      <c r="G137" s="43"/>
      <c r="H137" s="43"/>
      <c r="I137" s="43"/>
      <c r="J137" s="43"/>
      <c r="K137" s="43"/>
      <c r="L137" s="43"/>
      <c r="M137" s="44"/>
      <c r="N137" s="44"/>
      <c r="O137" s="45"/>
      <c r="P137" s="46"/>
      <c r="Q137" s="47"/>
      <c r="R137" s="48"/>
      <c r="S137" s="48"/>
      <c r="T137" s="50"/>
      <c r="U137" s="114">
        <v>1</v>
      </c>
      <c r="V137" s="114"/>
      <c r="W137" s="114"/>
      <c r="X137" s="52"/>
      <c r="Y137" s="52"/>
      <c r="Z137" s="52"/>
      <c r="AA137" s="53"/>
      <c r="AB137" s="54"/>
      <c r="AC137" s="54"/>
      <c r="AD137" s="55"/>
      <c r="AE137" s="55"/>
      <c r="AF137" s="55"/>
      <c r="AG137" s="55"/>
      <c r="AH137" s="56"/>
      <c r="AI137" s="56"/>
      <c r="AJ137" s="57"/>
      <c r="AK137" s="57"/>
      <c r="AL137" s="57"/>
      <c r="AM137" s="57"/>
      <c r="AN137" s="58"/>
      <c r="AO137" s="58"/>
      <c r="AP137" s="58"/>
      <c r="AQ137" s="59"/>
      <c r="AR137" s="59"/>
      <c r="AS137" s="59"/>
      <c r="AT137" s="59"/>
      <c r="AU137" s="59"/>
      <c r="AV137" s="59"/>
      <c r="AZ137">
        <f t="shared" si="92"/>
        <v>0</v>
      </c>
      <c r="BA137">
        <f t="shared" si="68"/>
        <v>0</v>
      </c>
      <c r="BB137">
        <f t="shared" si="69"/>
        <v>0</v>
      </c>
      <c r="BC137">
        <f t="shared" si="70"/>
        <v>0</v>
      </c>
      <c r="BD137">
        <f t="shared" si="93"/>
        <v>0</v>
      </c>
      <c r="BE137">
        <f t="shared" si="71"/>
        <v>1</v>
      </c>
      <c r="BF137">
        <f t="shared" si="72"/>
        <v>0</v>
      </c>
      <c r="BG137">
        <f t="shared" si="73"/>
        <v>0</v>
      </c>
      <c r="BH137">
        <f t="shared" si="74"/>
        <v>0</v>
      </c>
      <c r="BI137">
        <f t="shared" si="75"/>
        <v>0</v>
      </c>
      <c r="BJ137">
        <f t="shared" si="76"/>
        <v>0</v>
      </c>
      <c r="BK137">
        <f t="shared" si="77"/>
        <v>0</v>
      </c>
      <c r="BL137">
        <f t="shared" si="78"/>
        <v>0</v>
      </c>
      <c r="BM137">
        <f t="shared" si="94"/>
        <v>0</v>
      </c>
      <c r="BO137" s="185">
        <f t="shared" si="79"/>
        <v>0</v>
      </c>
      <c r="BP137" s="186">
        <f t="shared" si="80"/>
        <v>0</v>
      </c>
      <c r="BQ137" s="187">
        <f t="shared" si="81"/>
        <v>0</v>
      </c>
      <c r="BR137" s="188">
        <f t="shared" si="95"/>
        <v>0</v>
      </c>
      <c r="BS137" s="189">
        <f t="shared" si="82"/>
        <v>0</v>
      </c>
      <c r="BT137" s="190">
        <f t="shared" si="83"/>
        <v>8.5000000000000006E-2</v>
      </c>
      <c r="BU137" s="191">
        <f t="shared" si="84"/>
        <v>0</v>
      </c>
      <c r="BV137" s="192">
        <f t="shared" si="85"/>
        <v>0</v>
      </c>
      <c r="BW137" s="193">
        <f t="shared" si="86"/>
        <v>0</v>
      </c>
      <c r="BX137" s="194">
        <f t="shared" si="87"/>
        <v>0</v>
      </c>
      <c r="BY137" s="195">
        <f t="shared" si="88"/>
        <v>0</v>
      </c>
      <c r="BZ137" s="196">
        <f t="shared" si="89"/>
        <v>0</v>
      </c>
      <c r="CA137" s="197">
        <f t="shared" si="90"/>
        <v>0</v>
      </c>
      <c r="CB137" s="110">
        <f t="shared" si="91"/>
        <v>0</v>
      </c>
      <c r="CC137" s="198">
        <v>0</v>
      </c>
      <c r="CD137" s="110">
        <v>0</v>
      </c>
      <c r="CE137" s="110">
        <v>0</v>
      </c>
      <c r="CF137" s="110">
        <v>2</v>
      </c>
      <c r="CG137" s="110">
        <f t="shared" si="96"/>
        <v>0.32</v>
      </c>
      <c r="CH137">
        <f t="shared" si="97"/>
        <v>8.5000000000000006E-2</v>
      </c>
      <c r="CI137">
        <f t="shared" si="98"/>
        <v>4.1600000000000005E-2</v>
      </c>
      <c r="CJ137" s="63">
        <f t="shared" si="99"/>
        <v>0.8862000000000001</v>
      </c>
      <c r="CK137" s="200"/>
      <c r="CL137" s="200">
        <f t="shared" si="100"/>
        <v>0.13293000000000002</v>
      </c>
      <c r="CM137" s="200"/>
      <c r="CN137" s="200"/>
      <c r="CO137" s="201"/>
      <c r="CP137" s="202"/>
      <c r="CQ137" s="203"/>
      <c r="CR137" s="203"/>
      <c r="CS137" s="267"/>
      <c r="CT137" s="268"/>
      <c r="CU137" s="269"/>
      <c r="CV137" s="270"/>
      <c r="CW137" s="273"/>
      <c r="CX137" s="114"/>
      <c r="CY137" s="52"/>
      <c r="CZ137" s="54"/>
      <c r="DA137" s="273"/>
      <c r="DB137" s="274"/>
      <c r="DC137" s="275"/>
      <c r="DD137" s="276"/>
      <c r="DE137" s="59"/>
      <c r="DF137" s="277"/>
    </row>
    <row r="138" spans="3:110" x14ac:dyDescent="0.25">
      <c r="C138" s="1" t="s">
        <v>237</v>
      </c>
      <c r="D138" t="s">
        <v>221</v>
      </c>
      <c r="F138" s="109"/>
      <c r="G138" s="43"/>
      <c r="H138" s="43"/>
      <c r="I138" s="43"/>
      <c r="J138" s="43"/>
      <c r="K138" s="43"/>
      <c r="L138" s="43"/>
      <c r="M138" s="44"/>
      <c r="N138" s="44">
        <v>1</v>
      </c>
      <c r="O138" s="45"/>
      <c r="P138" s="46"/>
      <c r="Q138" s="47"/>
      <c r="R138" s="48"/>
      <c r="S138" s="48"/>
      <c r="T138" s="50"/>
      <c r="U138" s="114">
        <v>1</v>
      </c>
      <c r="V138" s="114"/>
      <c r="W138" s="114"/>
      <c r="X138" s="52"/>
      <c r="Y138" s="52"/>
      <c r="Z138" s="52"/>
      <c r="AA138" s="53"/>
      <c r="AB138" s="54"/>
      <c r="AC138" s="54"/>
      <c r="AD138" s="55"/>
      <c r="AE138" s="55"/>
      <c r="AF138" s="55"/>
      <c r="AG138" s="55"/>
      <c r="AH138" s="56"/>
      <c r="AI138" s="56"/>
      <c r="AJ138" s="57"/>
      <c r="AK138" s="57"/>
      <c r="AL138" s="57"/>
      <c r="AM138" s="57"/>
      <c r="AN138" s="58"/>
      <c r="AO138" s="58"/>
      <c r="AP138" s="58"/>
      <c r="AQ138" s="59"/>
      <c r="AR138" s="59"/>
      <c r="AS138" s="59"/>
      <c r="AT138" s="59"/>
      <c r="AU138" s="59">
        <v>1</v>
      </c>
      <c r="AV138" s="59"/>
      <c r="AZ138">
        <f t="shared" si="92"/>
        <v>0</v>
      </c>
      <c r="BA138">
        <f t="shared" si="68"/>
        <v>1</v>
      </c>
      <c r="BB138">
        <f t="shared" si="69"/>
        <v>0</v>
      </c>
      <c r="BC138">
        <f t="shared" si="70"/>
        <v>0</v>
      </c>
      <c r="BD138">
        <f t="shared" si="93"/>
        <v>0</v>
      </c>
      <c r="BE138">
        <f t="shared" si="71"/>
        <v>1</v>
      </c>
      <c r="BF138">
        <f t="shared" si="72"/>
        <v>0</v>
      </c>
      <c r="BG138">
        <f t="shared" si="73"/>
        <v>0</v>
      </c>
      <c r="BH138">
        <f t="shared" si="74"/>
        <v>0</v>
      </c>
      <c r="BI138">
        <f t="shared" si="75"/>
        <v>0</v>
      </c>
      <c r="BJ138">
        <f t="shared" si="76"/>
        <v>0</v>
      </c>
      <c r="BK138">
        <f t="shared" si="77"/>
        <v>0</v>
      </c>
      <c r="BL138">
        <f t="shared" si="78"/>
        <v>1</v>
      </c>
      <c r="BM138">
        <f t="shared" si="94"/>
        <v>0</v>
      </c>
      <c r="BO138" s="185">
        <f t="shared" si="79"/>
        <v>0</v>
      </c>
      <c r="BP138" s="186">
        <f t="shared" si="80"/>
        <v>0.221</v>
      </c>
      <c r="BQ138" s="187">
        <f t="shared" si="81"/>
        <v>0</v>
      </c>
      <c r="BR138" s="188">
        <f t="shared" si="95"/>
        <v>0</v>
      </c>
      <c r="BS138" s="189">
        <f t="shared" si="82"/>
        <v>0</v>
      </c>
      <c r="BT138" s="190">
        <f t="shared" si="83"/>
        <v>8.5000000000000006E-2</v>
      </c>
      <c r="BU138" s="191">
        <f t="shared" si="84"/>
        <v>0</v>
      </c>
      <c r="BV138" s="192">
        <f t="shared" si="85"/>
        <v>0</v>
      </c>
      <c r="BW138" s="193">
        <f t="shared" si="86"/>
        <v>0</v>
      </c>
      <c r="BX138" s="194">
        <f t="shared" si="87"/>
        <v>0</v>
      </c>
      <c r="BY138" s="195">
        <f t="shared" si="88"/>
        <v>0</v>
      </c>
      <c r="BZ138" s="196">
        <f t="shared" si="89"/>
        <v>0</v>
      </c>
      <c r="CA138" s="197">
        <f t="shared" si="90"/>
        <v>7.0000000000000007E-2</v>
      </c>
      <c r="CB138" s="110">
        <f t="shared" si="91"/>
        <v>0</v>
      </c>
      <c r="CC138" s="198">
        <v>1</v>
      </c>
      <c r="CD138" s="110">
        <v>0</v>
      </c>
      <c r="CE138" s="110">
        <v>0</v>
      </c>
      <c r="CF138" s="110">
        <v>1</v>
      </c>
      <c r="CG138" s="110">
        <f t="shared" si="96"/>
        <v>0.38</v>
      </c>
      <c r="CH138">
        <f t="shared" si="97"/>
        <v>0.376</v>
      </c>
      <c r="CI138">
        <f t="shared" si="98"/>
        <v>4.9399999999999999E-2</v>
      </c>
      <c r="CJ138" s="63">
        <f t="shared" si="99"/>
        <v>2.9778000000000002</v>
      </c>
      <c r="CK138" s="200"/>
      <c r="CL138" s="200">
        <f t="shared" si="100"/>
        <v>0.44667000000000001</v>
      </c>
      <c r="CM138" s="200"/>
      <c r="CN138" s="200"/>
      <c r="CO138" s="201"/>
      <c r="CP138" s="202"/>
      <c r="CQ138" s="203"/>
      <c r="CR138" s="203"/>
      <c r="CS138" s="267"/>
      <c r="CT138" s="268"/>
      <c r="CU138" s="269"/>
      <c r="CV138" s="270"/>
      <c r="CW138" s="273"/>
      <c r="CX138" s="114"/>
      <c r="CY138" s="52"/>
      <c r="CZ138" s="54"/>
      <c r="DA138" s="273"/>
      <c r="DB138" s="274"/>
      <c r="DC138" s="275"/>
      <c r="DD138" s="276"/>
      <c r="DE138" s="59"/>
      <c r="DF138" s="277"/>
    </row>
    <row r="139" spans="3:110" x14ac:dyDescent="0.25">
      <c r="C139" s="83" t="s">
        <v>238</v>
      </c>
      <c r="D139" s="64" t="s">
        <v>221</v>
      </c>
      <c r="F139" s="128"/>
      <c r="G139" s="66"/>
      <c r="H139" s="66"/>
      <c r="I139" s="66"/>
      <c r="J139" s="66"/>
      <c r="K139" s="66"/>
      <c r="L139" s="66"/>
      <c r="M139" s="67"/>
      <c r="N139" s="67"/>
      <c r="O139" s="67"/>
      <c r="P139" s="68"/>
      <c r="Q139" s="68"/>
      <c r="R139" s="48"/>
      <c r="S139" s="48"/>
      <c r="T139" s="70"/>
      <c r="U139" s="71">
        <v>1</v>
      </c>
      <c r="V139" s="71"/>
      <c r="W139" s="71"/>
      <c r="X139" s="72"/>
      <c r="Y139" s="72"/>
      <c r="Z139" s="72"/>
      <c r="AA139" s="73"/>
      <c r="AB139" s="73"/>
      <c r="AC139" s="73"/>
      <c r="AD139" s="74"/>
      <c r="AE139" s="74"/>
      <c r="AF139" s="74"/>
      <c r="AG139" s="74"/>
      <c r="AH139" s="75"/>
      <c r="AI139" s="75"/>
      <c r="AJ139" s="76"/>
      <c r="AK139" s="76"/>
      <c r="AL139" s="76"/>
      <c r="AM139" s="76"/>
      <c r="AN139" s="77"/>
      <c r="AO139" s="77"/>
      <c r="AP139" s="77"/>
      <c r="AQ139" s="78"/>
      <c r="AR139" s="78"/>
      <c r="AS139" s="78"/>
      <c r="AT139" s="78"/>
      <c r="AU139" s="78">
        <v>1</v>
      </c>
      <c r="AV139" s="78"/>
      <c r="AW139" s="64"/>
      <c r="AZ139">
        <f t="shared" si="92"/>
        <v>0</v>
      </c>
      <c r="BA139">
        <f t="shared" si="68"/>
        <v>0</v>
      </c>
      <c r="BB139">
        <f t="shared" si="69"/>
        <v>0</v>
      </c>
      <c r="BC139">
        <f t="shared" si="70"/>
        <v>0</v>
      </c>
      <c r="BD139">
        <f t="shared" si="93"/>
        <v>0</v>
      </c>
      <c r="BE139">
        <f t="shared" si="71"/>
        <v>1</v>
      </c>
      <c r="BF139">
        <f t="shared" si="72"/>
        <v>0</v>
      </c>
      <c r="BG139">
        <f t="shared" si="73"/>
        <v>0</v>
      </c>
      <c r="BH139">
        <f t="shared" si="74"/>
        <v>0</v>
      </c>
      <c r="BI139">
        <f t="shared" si="75"/>
        <v>0</v>
      </c>
      <c r="BJ139" s="87">
        <f t="shared" si="76"/>
        <v>0</v>
      </c>
      <c r="BK139" s="87">
        <f t="shared" si="77"/>
        <v>0</v>
      </c>
      <c r="BL139" s="87">
        <f t="shared" si="78"/>
        <v>1</v>
      </c>
      <c r="BM139" s="87">
        <f t="shared" si="94"/>
        <v>0</v>
      </c>
      <c r="BN139" s="87"/>
      <c r="BO139" s="185">
        <f t="shared" si="79"/>
        <v>0</v>
      </c>
      <c r="BP139" s="186">
        <f t="shared" si="80"/>
        <v>0</v>
      </c>
      <c r="BQ139" s="187">
        <f t="shared" si="81"/>
        <v>0</v>
      </c>
      <c r="BR139" s="188">
        <f t="shared" si="95"/>
        <v>0</v>
      </c>
      <c r="BS139" s="189">
        <f t="shared" si="82"/>
        <v>0</v>
      </c>
      <c r="BT139" s="190">
        <f t="shared" si="83"/>
        <v>8.5000000000000006E-2</v>
      </c>
      <c r="BU139" s="191">
        <f t="shared" si="84"/>
        <v>0</v>
      </c>
      <c r="BV139" s="192">
        <f t="shared" si="85"/>
        <v>0</v>
      </c>
      <c r="BW139" s="193">
        <f t="shared" si="86"/>
        <v>0</v>
      </c>
      <c r="BX139" s="194">
        <f t="shared" si="87"/>
        <v>0</v>
      </c>
      <c r="BY139" s="195">
        <f t="shared" si="88"/>
        <v>0</v>
      </c>
      <c r="BZ139" s="196">
        <f t="shared" si="89"/>
        <v>0</v>
      </c>
      <c r="CA139" s="197">
        <f t="shared" si="90"/>
        <v>7.0000000000000007E-2</v>
      </c>
      <c r="CB139" s="110">
        <f t="shared" si="91"/>
        <v>0</v>
      </c>
      <c r="CC139" s="206">
        <v>0</v>
      </c>
      <c r="CD139" s="126">
        <v>0</v>
      </c>
      <c r="CE139" s="126">
        <v>0</v>
      </c>
      <c r="CF139" s="126">
        <v>0</v>
      </c>
      <c r="CG139" s="126">
        <f t="shared" si="96"/>
        <v>0</v>
      </c>
      <c r="CH139">
        <f t="shared" si="97"/>
        <v>0.15500000000000003</v>
      </c>
      <c r="CI139">
        <f t="shared" si="98"/>
        <v>0</v>
      </c>
      <c r="CJ139" s="63">
        <f t="shared" si="99"/>
        <v>1.0850000000000002</v>
      </c>
      <c r="CK139" s="200"/>
      <c r="CL139" s="200">
        <f t="shared" si="100"/>
        <v>0.16275000000000003</v>
      </c>
      <c r="CM139" s="200"/>
      <c r="CN139" s="200"/>
      <c r="CO139" s="201"/>
      <c r="CP139" s="202"/>
      <c r="CQ139" s="203"/>
      <c r="CR139" s="203"/>
      <c r="CS139" s="267"/>
      <c r="CT139" s="268"/>
      <c r="CU139" s="269"/>
      <c r="CV139" s="270"/>
      <c r="CW139" s="273"/>
      <c r="CX139" s="114"/>
      <c r="CY139" s="52"/>
      <c r="CZ139" s="54"/>
      <c r="DA139" s="273"/>
      <c r="DB139" s="274"/>
      <c r="DC139" s="275"/>
      <c r="DD139" s="276"/>
      <c r="DE139" s="59"/>
      <c r="DF139" s="277"/>
    </row>
    <row r="140" spans="3:110" x14ac:dyDescent="0.25">
      <c r="C140" s="34" t="s">
        <v>239</v>
      </c>
      <c r="D140" s="60" t="s">
        <v>240</v>
      </c>
      <c r="F140" s="109"/>
      <c r="G140" s="43"/>
      <c r="H140" s="43"/>
      <c r="I140" s="43"/>
      <c r="J140" s="43"/>
      <c r="K140" s="43"/>
      <c r="L140" s="43"/>
      <c r="M140" s="44"/>
      <c r="N140" s="44"/>
      <c r="O140" s="45"/>
      <c r="P140" s="46"/>
      <c r="Q140" s="47"/>
      <c r="R140" s="48"/>
      <c r="S140" s="48"/>
      <c r="T140" s="50"/>
      <c r="U140" s="114"/>
      <c r="V140" s="114"/>
      <c r="W140" s="114"/>
      <c r="X140" s="52"/>
      <c r="Y140" s="52">
        <v>3</v>
      </c>
      <c r="Z140" s="52"/>
      <c r="AA140" s="53"/>
      <c r="AB140" s="54"/>
      <c r="AC140" s="54"/>
      <c r="AD140" s="55"/>
      <c r="AE140" s="55"/>
      <c r="AF140" s="55"/>
      <c r="AG140" s="55"/>
      <c r="AH140" s="56"/>
      <c r="AI140" s="56"/>
      <c r="AJ140" s="57"/>
      <c r="AK140" s="57"/>
      <c r="AL140" s="57"/>
      <c r="AM140" s="57"/>
      <c r="AN140" s="58"/>
      <c r="AO140" s="58"/>
      <c r="AP140" s="58"/>
      <c r="AQ140" s="59"/>
      <c r="AR140" s="59">
        <v>1</v>
      </c>
      <c r="AS140" s="59"/>
      <c r="AT140" s="59"/>
      <c r="AU140" s="59">
        <v>1</v>
      </c>
      <c r="AV140" s="59"/>
      <c r="AZ140">
        <f t="shared" si="92"/>
        <v>0</v>
      </c>
      <c r="BA140">
        <f t="shared" si="68"/>
        <v>0</v>
      </c>
      <c r="BB140">
        <f t="shared" si="69"/>
        <v>0</v>
      </c>
      <c r="BC140">
        <f t="shared" si="70"/>
        <v>0</v>
      </c>
      <c r="BD140">
        <f t="shared" si="93"/>
        <v>0</v>
      </c>
      <c r="BE140">
        <f t="shared" si="71"/>
        <v>0</v>
      </c>
      <c r="BF140">
        <f t="shared" si="72"/>
        <v>3</v>
      </c>
      <c r="BG140">
        <f t="shared" si="73"/>
        <v>0</v>
      </c>
      <c r="BH140">
        <f t="shared" si="74"/>
        <v>0</v>
      </c>
      <c r="BI140">
        <f t="shared" si="75"/>
        <v>0</v>
      </c>
      <c r="BJ140">
        <f t="shared" si="76"/>
        <v>0</v>
      </c>
      <c r="BK140">
        <f t="shared" si="77"/>
        <v>0</v>
      </c>
      <c r="BL140">
        <f t="shared" si="78"/>
        <v>2</v>
      </c>
      <c r="BM140">
        <f t="shared" si="94"/>
        <v>0</v>
      </c>
      <c r="BO140" s="185">
        <f t="shared" si="79"/>
        <v>0</v>
      </c>
      <c r="BP140" s="186">
        <f t="shared" si="80"/>
        <v>0</v>
      </c>
      <c r="BQ140" s="187">
        <f t="shared" si="81"/>
        <v>0</v>
      </c>
      <c r="BR140" s="188">
        <f t="shared" si="95"/>
        <v>0</v>
      </c>
      <c r="BS140" s="189">
        <f t="shared" si="82"/>
        <v>0</v>
      </c>
      <c r="BT140" s="190">
        <f t="shared" si="83"/>
        <v>0</v>
      </c>
      <c r="BU140" s="191">
        <f t="shared" si="84"/>
        <v>0.56099999999999994</v>
      </c>
      <c r="BV140" s="192">
        <f t="shared" si="85"/>
        <v>0</v>
      </c>
      <c r="BW140" s="193">
        <f t="shared" si="86"/>
        <v>0</v>
      </c>
      <c r="BX140" s="194">
        <f t="shared" si="87"/>
        <v>0</v>
      </c>
      <c r="BY140" s="195">
        <f t="shared" si="88"/>
        <v>0</v>
      </c>
      <c r="BZ140" s="196">
        <f t="shared" si="89"/>
        <v>0</v>
      </c>
      <c r="CA140" s="197">
        <f t="shared" si="90"/>
        <v>0.14000000000000001</v>
      </c>
      <c r="CB140" s="110">
        <f t="shared" si="91"/>
        <v>0</v>
      </c>
      <c r="CC140" s="198">
        <v>0</v>
      </c>
      <c r="CD140" s="110">
        <v>0</v>
      </c>
      <c r="CE140" s="110">
        <v>0</v>
      </c>
      <c r="CF140" s="110">
        <v>4</v>
      </c>
      <c r="CG140" s="110">
        <f t="shared" si="96"/>
        <v>0.64</v>
      </c>
      <c r="CH140">
        <f t="shared" si="97"/>
        <v>0.70099999999999996</v>
      </c>
      <c r="CI140">
        <f t="shared" si="98"/>
        <v>8.320000000000001E-2</v>
      </c>
      <c r="CJ140" s="63">
        <f t="shared" si="99"/>
        <v>5.4893999999999998</v>
      </c>
      <c r="CK140" s="200"/>
      <c r="CL140" s="200">
        <f t="shared" si="100"/>
        <v>0.82340999999999998</v>
      </c>
      <c r="CM140" s="200"/>
      <c r="CN140" s="200"/>
      <c r="CO140" s="201"/>
      <c r="CP140" s="202"/>
      <c r="CQ140" s="203"/>
      <c r="CR140" s="203"/>
      <c r="CS140" s="267"/>
      <c r="CT140" s="268"/>
      <c r="CU140" s="269"/>
      <c r="CV140" s="270"/>
      <c r="CW140" s="273"/>
      <c r="CX140" s="114"/>
      <c r="CY140" s="52"/>
      <c r="CZ140" s="54"/>
      <c r="DA140" s="273"/>
      <c r="DB140" s="274"/>
      <c r="DC140" s="275"/>
      <c r="DD140" s="276"/>
      <c r="DE140" s="59"/>
      <c r="DF140" s="277"/>
    </row>
    <row r="141" spans="3:110" x14ac:dyDescent="0.25">
      <c r="C141" s="1" t="s">
        <v>241</v>
      </c>
      <c r="D141" t="s">
        <v>240</v>
      </c>
      <c r="F141" s="109"/>
      <c r="G141" s="43"/>
      <c r="H141" s="43"/>
      <c r="I141" s="43"/>
      <c r="J141" s="43"/>
      <c r="K141" s="43"/>
      <c r="L141" s="43"/>
      <c r="M141" s="44"/>
      <c r="N141" s="44"/>
      <c r="O141" s="45"/>
      <c r="P141" s="46"/>
      <c r="Q141" s="47"/>
      <c r="R141" s="48"/>
      <c r="S141" s="48"/>
      <c r="T141" s="50"/>
      <c r="U141" s="114"/>
      <c r="V141" s="114"/>
      <c r="W141" s="114"/>
      <c r="X141" s="52"/>
      <c r="Y141" s="52"/>
      <c r="Z141" s="52"/>
      <c r="AA141" s="53"/>
      <c r="AB141" s="54"/>
      <c r="AC141" s="54"/>
      <c r="AD141" s="55"/>
      <c r="AE141" s="55"/>
      <c r="AF141" s="55"/>
      <c r="AG141" s="55"/>
      <c r="AH141" s="56"/>
      <c r="AI141" s="56"/>
      <c r="AJ141" s="57">
        <v>1</v>
      </c>
      <c r="AK141" s="57"/>
      <c r="AL141" s="57"/>
      <c r="AM141" s="57"/>
      <c r="AN141" s="58"/>
      <c r="AO141" s="58">
        <v>1</v>
      </c>
      <c r="AP141" s="58"/>
      <c r="AQ141" s="59"/>
      <c r="AR141" s="59">
        <v>1</v>
      </c>
      <c r="AS141" s="59"/>
      <c r="AT141" s="59"/>
      <c r="AU141" s="59"/>
      <c r="AV141" s="59"/>
      <c r="AZ141">
        <f t="shared" si="92"/>
        <v>0</v>
      </c>
      <c r="BA141">
        <f t="shared" si="68"/>
        <v>0</v>
      </c>
      <c r="BB141">
        <f t="shared" si="69"/>
        <v>0</v>
      </c>
      <c r="BC141">
        <f t="shared" si="70"/>
        <v>0</v>
      </c>
      <c r="BD141">
        <f t="shared" si="93"/>
        <v>0</v>
      </c>
      <c r="BE141">
        <f t="shared" si="71"/>
        <v>0</v>
      </c>
      <c r="BF141">
        <f t="shared" si="72"/>
        <v>0</v>
      </c>
      <c r="BG141">
        <f t="shared" si="73"/>
        <v>0</v>
      </c>
      <c r="BH141">
        <f t="shared" si="74"/>
        <v>0</v>
      </c>
      <c r="BI141">
        <f t="shared" si="75"/>
        <v>1</v>
      </c>
      <c r="BJ141">
        <f t="shared" si="76"/>
        <v>1</v>
      </c>
      <c r="BK141">
        <f t="shared" si="77"/>
        <v>1</v>
      </c>
      <c r="BL141">
        <f t="shared" si="78"/>
        <v>1</v>
      </c>
      <c r="BM141">
        <f t="shared" si="94"/>
        <v>0</v>
      </c>
      <c r="BO141" s="185">
        <f t="shared" si="79"/>
        <v>0</v>
      </c>
      <c r="BP141" s="186">
        <f t="shared" si="80"/>
        <v>0</v>
      </c>
      <c r="BQ141" s="187">
        <f t="shared" si="81"/>
        <v>0</v>
      </c>
      <c r="BR141" s="188">
        <f t="shared" si="95"/>
        <v>0</v>
      </c>
      <c r="BS141" s="189">
        <f t="shared" si="82"/>
        <v>0</v>
      </c>
      <c r="BT141" s="190">
        <f t="shared" si="83"/>
        <v>0</v>
      </c>
      <c r="BU141" s="191">
        <f t="shared" si="84"/>
        <v>0</v>
      </c>
      <c r="BV141" s="192">
        <f t="shared" si="85"/>
        <v>0</v>
      </c>
      <c r="BW141" s="193">
        <f t="shared" si="86"/>
        <v>0</v>
      </c>
      <c r="BX141" s="194">
        <f t="shared" si="87"/>
        <v>8.0000000000000002E-3</v>
      </c>
      <c r="BY141" s="195">
        <f t="shared" si="88"/>
        <v>0.72199999999999998</v>
      </c>
      <c r="BZ141" s="196">
        <f t="shared" si="89"/>
        <v>0.17699999999999999</v>
      </c>
      <c r="CA141" s="197">
        <f t="shared" si="90"/>
        <v>7.0000000000000007E-2</v>
      </c>
      <c r="CB141" s="110">
        <f t="shared" si="91"/>
        <v>0</v>
      </c>
      <c r="CC141" s="198">
        <v>0</v>
      </c>
      <c r="CD141" s="110">
        <v>0</v>
      </c>
      <c r="CE141" s="110">
        <v>0</v>
      </c>
      <c r="CF141" s="110">
        <v>1</v>
      </c>
      <c r="CG141" s="110">
        <f t="shared" si="96"/>
        <v>0.16</v>
      </c>
      <c r="CH141">
        <f t="shared" si="97"/>
        <v>0.97700000000000009</v>
      </c>
      <c r="CI141">
        <f t="shared" si="98"/>
        <v>2.0800000000000003E-2</v>
      </c>
      <c r="CJ141" s="63">
        <f t="shared" si="99"/>
        <v>6.9846000000000013</v>
      </c>
      <c r="CK141" s="200"/>
      <c r="CL141" s="200">
        <f t="shared" si="100"/>
        <v>1.0476900000000002</v>
      </c>
      <c r="CM141" s="200"/>
      <c r="CN141" s="200"/>
      <c r="CO141" s="201"/>
      <c r="CP141" s="202"/>
      <c r="CQ141" s="203"/>
      <c r="CR141" s="203"/>
      <c r="CS141" s="267"/>
      <c r="CT141" s="268"/>
      <c r="CU141" s="269"/>
      <c r="CV141" s="270"/>
      <c r="CW141" s="273"/>
      <c r="CX141" s="114"/>
      <c r="CY141" s="52"/>
      <c r="CZ141" s="54"/>
      <c r="DA141" s="273"/>
      <c r="DB141" s="274"/>
      <c r="DC141" s="275"/>
      <c r="DD141" s="276"/>
      <c r="DE141" s="59"/>
      <c r="DF141" s="277"/>
    </row>
    <row r="142" spans="3:110" x14ac:dyDescent="0.25">
      <c r="C142" s="1" t="s">
        <v>242</v>
      </c>
      <c r="D142" t="s">
        <v>240</v>
      </c>
      <c r="F142" s="109"/>
      <c r="G142" s="43"/>
      <c r="H142" s="43"/>
      <c r="I142" s="43"/>
      <c r="J142" s="43"/>
      <c r="K142" s="43"/>
      <c r="L142" s="43"/>
      <c r="M142" s="44"/>
      <c r="N142" s="44"/>
      <c r="O142" s="45"/>
      <c r="P142" s="46"/>
      <c r="Q142" s="47"/>
      <c r="R142" s="48"/>
      <c r="S142" s="48"/>
      <c r="T142" s="50">
        <v>1</v>
      </c>
      <c r="U142" s="114"/>
      <c r="V142" s="114"/>
      <c r="W142" s="114"/>
      <c r="X142" s="52"/>
      <c r="Y142" s="52">
        <v>1</v>
      </c>
      <c r="Z142" s="52"/>
      <c r="AA142" s="53"/>
      <c r="AB142" s="54"/>
      <c r="AC142" s="54"/>
      <c r="AD142" s="55"/>
      <c r="AE142" s="55"/>
      <c r="AF142" s="55"/>
      <c r="AG142" s="55"/>
      <c r="AH142" s="56"/>
      <c r="AI142" s="56"/>
      <c r="AJ142" s="57">
        <v>1</v>
      </c>
      <c r="AK142" s="57"/>
      <c r="AL142" s="57"/>
      <c r="AM142" s="57"/>
      <c r="AN142" s="58"/>
      <c r="AO142" s="58"/>
      <c r="AP142" s="58"/>
      <c r="AQ142" s="59"/>
      <c r="AR142" s="59"/>
      <c r="AS142" s="59"/>
      <c r="AT142" s="59"/>
      <c r="AU142" s="59">
        <v>3</v>
      </c>
      <c r="AV142" s="59"/>
      <c r="AW142">
        <v>1</v>
      </c>
      <c r="AZ142">
        <f t="shared" si="92"/>
        <v>0</v>
      </c>
      <c r="BA142">
        <f t="shared" si="68"/>
        <v>0</v>
      </c>
      <c r="BB142">
        <f t="shared" si="69"/>
        <v>0</v>
      </c>
      <c r="BC142">
        <f t="shared" si="70"/>
        <v>0</v>
      </c>
      <c r="BD142">
        <f t="shared" si="93"/>
        <v>1</v>
      </c>
      <c r="BE142">
        <f t="shared" si="71"/>
        <v>0</v>
      </c>
      <c r="BF142">
        <f t="shared" si="72"/>
        <v>1</v>
      </c>
      <c r="BG142">
        <f t="shared" si="73"/>
        <v>0</v>
      </c>
      <c r="BH142">
        <f t="shared" si="74"/>
        <v>0</v>
      </c>
      <c r="BI142">
        <f t="shared" si="75"/>
        <v>1</v>
      </c>
      <c r="BJ142">
        <f t="shared" si="76"/>
        <v>1</v>
      </c>
      <c r="BK142">
        <f t="shared" si="77"/>
        <v>0</v>
      </c>
      <c r="BL142">
        <f t="shared" si="78"/>
        <v>3</v>
      </c>
      <c r="BM142">
        <f t="shared" si="94"/>
        <v>1</v>
      </c>
      <c r="BO142" s="185">
        <f t="shared" si="79"/>
        <v>0</v>
      </c>
      <c r="BP142" s="186">
        <f t="shared" si="80"/>
        <v>0</v>
      </c>
      <c r="BQ142" s="187">
        <f t="shared" si="81"/>
        <v>0</v>
      </c>
      <c r="BR142" s="188">
        <f t="shared" si="95"/>
        <v>0</v>
      </c>
      <c r="BS142" s="189">
        <f t="shared" si="82"/>
        <v>0.437</v>
      </c>
      <c r="BT142" s="190">
        <f t="shared" si="83"/>
        <v>0</v>
      </c>
      <c r="BU142" s="191">
        <f t="shared" si="84"/>
        <v>0.187</v>
      </c>
      <c r="BV142" s="192">
        <f t="shared" si="85"/>
        <v>0</v>
      </c>
      <c r="BW142" s="193">
        <f t="shared" si="86"/>
        <v>0</v>
      </c>
      <c r="BX142" s="194">
        <f t="shared" si="87"/>
        <v>8.0000000000000002E-3</v>
      </c>
      <c r="BY142" s="195">
        <f t="shared" si="88"/>
        <v>0.72199999999999998</v>
      </c>
      <c r="BZ142" s="196">
        <f t="shared" si="89"/>
        <v>0</v>
      </c>
      <c r="CA142" s="197">
        <f t="shared" si="90"/>
        <v>0.21000000000000002</v>
      </c>
      <c r="CB142" s="110">
        <f t="shared" si="91"/>
        <v>0.03</v>
      </c>
      <c r="CC142" s="198">
        <v>0</v>
      </c>
      <c r="CD142" s="110">
        <v>0</v>
      </c>
      <c r="CE142" s="110">
        <v>0</v>
      </c>
      <c r="CF142" s="110">
        <v>3</v>
      </c>
      <c r="CG142" s="110">
        <f t="shared" si="96"/>
        <v>0.48</v>
      </c>
      <c r="CH142">
        <f t="shared" si="97"/>
        <v>1.5940000000000001</v>
      </c>
      <c r="CI142">
        <f t="shared" si="98"/>
        <v>6.2399999999999997E-2</v>
      </c>
      <c r="CJ142" s="63">
        <f t="shared" si="99"/>
        <v>11.594800000000001</v>
      </c>
      <c r="CK142" s="200"/>
      <c r="CL142" s="200">
        <f t="shared" si="100"/>
        <v>1.7392200000000002</v>
      </c>
      <c r="CM142" s="200"/>
      <c r="CN142" s="200"/>
      <c r="CO142" s="201"/>
      <c r="CP142" s="202"/>
      <c r="CQ142" s="203"/>
      <c r="CR142" s="203"/>
      <c r="CS142" s="267"/>
      <c r="CT142" s="268"/>
      <c r="CU142" s="269"/>
      <c r="CV142" s="270"/>
      <c r="CW142" s="273"/>
      <c r="CX142" s="114"/>
      <c r="CY142" s="52"/>
      <c r="CZ142" s="54"/>
      <c r="DA142" s="273"/>
      <c r="DB142" s="274"/>
      <c r="DC142" s="275"/>
      <c r="DD142" s="276"/>
      <c r="DE142" s="59"/>
      <c r="DF142" s="277"/>
    </row>
    <row r="143" spans="3:110" x14ac:dyDescent="0.25">
      <c r="C143" s="1" t="s">
        <v>243</v>
      </c>
      <c r="D143" t="s">
        <v>240</v>
      </c>
      <c r="F143" s="109"/>
      <c r="G143" s="112"/>
      <c r="H143" s="112"/>
      <c r="I143" s="112"/>
      <c r="J143" s="112"/>
      <c r="K143" s="112"/>
      <c r="L143" s="112"/>
      <c r="M143" s="45"/>
      <c r="N143" s="45"/>
      <c r="O143" s="45"/>
      <c r="P143" s="47"/>
      <c r="Q143" s="47"/>
      <c r="R143" s="48"/>
      <c r="S143" s="48"/>
      <c r="T143" s="113"/>
      <c r="U143" s="114"/>
      <c r="V143" s="114"/>
      <c r="W143" s="114"/>
      <c r="X143" s="115"/>
      <c r="Y143" s="115"/>
      <c r="Z143" s="115"/>
      <c r="AA143" s="53"/>
      <c r="AB143" s="53"/>
      <c r="AC143" s="53"/>
      <c r="AD143" s="116"/>
      <c r="AE143" s="116"/>
      <c r="AF143" s="116"/>
      <c r="AG143" s="116"/>
      <c r="AH143" s="117"/>
      <c r="AI143" s="117"/>
      <c r="AJ143" s="118"/>
      <c r="AK143" s="118"/>
      <c r="AL143" s="118"/>
      <c r="AM143" s="118"/>
      <c r="AN143" s="119"/>
      <c r="AO143" s="119"/>
      <c r="AP143" s="119"/>
      <c r="AQ143" s="120"/>
      <c r="AR143" s="120"/>
      <c r="AS143" s="120"/>
      <c r="AT143" s="120"/>
      <c r="AU143" s="120">
        <v>1</v>
      </c>
      <c r="AV143" s="120"/>
      <c r="AW143" s="60"/>
      <c r="AZ143">
        <f t="shared" si="92"/>
        <v>0</v>
      </c>
      <c r="BA143">
        <f t="shared" si="68"/>
        <v>0</v>
      </c>
      <c r="BB143">
        <f t="shared" si="69"/>
        <v>0</v>
      </c>
      <c r="BC143">
        <f t="shared" si="70"/>
        <v>0</v>
      </c>
      <c r="BD143">
        <f t="shared" si="93"/>
        <v>0</v>
      </c>
      <c r="BE143">
        <f t="shared" si="71"/>
        <v>0</v>
      </c>
      <c r="BF143">
        <f t="shared" si="72"/>
        <v>0</v>
      </c>
      <c r="BG143">
        <f t="shared" si="73"/>
        <v>0</v>
      </c>
      <c r="BH143">
        <f t="shared" si="74"/>
        <v>0</v>
      </c>
      <c r="BI143">
        <f t="shared" si="75"/>
        <v>0</v>
      </c>
      <c r="BJ143">
        <f t="shared" si="76"/>
        <v>0</v>
      </c>
      <c r="BK143">
        <f t="shared" si="77"/>
        <v>0</v>
      </c>
      <c r="BL143">
        <f t="shared" si="78"/>
        <v>1</v>
      </c>
      <c r="BM143">
        <f t="shared" si="94"/>
        <v>0</v>
      </c>
      <c r="BO143" s="185">
        <f t="shared" si="79"/>
        <v>0</v>
      </c>
      <c r="BP143" s="186">
        <f t="shared" si="80"/>
        <v>0</v>
      </c>
      <c r="BQ143" s="187">
        <f t="shared" si="81"/>
        <v>0</v>
      </c>
      <c r="BR143" s="188">
        <f t="shared" si="95"/>
        <v>0</v>
      </c>
      <c r="BS143" s="189">
        <f t="shared" si="82"/>
        <v>0</v>
      </c>
      <c r="BT143" s="190">
        <f t="shared" si="83"/>
        <v>0</v>
      </c>
      <c r="BU143" s="191">
        <f t="shared" si="84"/>
        <v>0</v>
      </c>
      <c r="BV143" s="192">
        <f t="shared" si="85"/>
        <v>0</v>
      </c>
      <c r="BW143" s="193">
        <f t="shared" si="86"/>
        <v>0</v>
      </c>
      <c r="BX143" s="194">
        <f t="shared" si="87"/>
        <v>0</v>
      </c>
      <c r="BY143" s="195">
        <f t="shared" si="88"/>
        <v>0</v>
      </c>
      <c r="BZ143" s="196">
        <f t="shared" si="89"/>
        <v>0</v>
      </c>
      <c r="CA143" s="197">
        <f t="shared" si="90"/>
        <v>7.0000000000000007E-2</v>
      </c>
      <c r="CB143" s="110">
        <f t="shared" si="91"/>
        <v>0</v>
      </c>
      <c r="CC143" s="198">
        <v>0</v>
      </c>
      <c r="CD143" s="110">
        <v>0</v>
      </c>
      <c r="CE143" s="110">
        <v>0</v>
      </c>
      <c r="CF143" s="110">
        <v>4</v>
      </c>
      <c r="CG143" s="110">
        <f t="shared" si="96"/>
        <v>0.64</v>
      </c>
      <c r="CH143">
        <f t="shared" si="97"/>
        <v>7.0000000000000007E-2</v>
      </c>
      <c r="CI143">
        <f t="shared" si="98"/>
        <v>8.320000000000001E-2</v>
      </c>
      <c r="CJ143" s="63">
        <f t="shared" si="99"/>
        <v>1.0724</v>
      </c>
      <c r="CK143" s="200"/>
      <c r="CL143" s="200">
        <f t="shared" si="100"/>
        <v>0.16086</v>
      </c>
      <c r="CM143" s="200"/>
      <c r="CN143" s="200"/>
      <c r="CO143" s="201"/>
      <c r="CP143" s="202"/>
      <c r="CQ143" s="203"/>
      <c r="CR143" s="203"/>
      <c r="CS143" s="267"/>
      <c r="CT143" s="268"/>
      <c r="CU143" s="269"/>
      <c r="CV143" s="270"/>
      <c r="CW143" s="273"/>
      <c r="CX143" s="114"/>
      <c r="CY143" s="52"/>
      <c r="CZ143" s="54"/>
      <c r="DA143" s="273"/>
      <c r="DB143" s="274"/>
      <c r="DC143" s="275"/>
      <c r="DD143" s="276"/>
      <c r="DE143" s="59"/>
      <c r="DF143" s="277"/>
    </row>
    <row r="144" spans="3:110" x14ac:dyDescent="0.25">
      <c r="C144" s="1" t="s">
        <v>244</v>
      </c>
      <c r="D144" t="s">
        <v>240</v>
      </c>
      <c r="F144" s="109"/>
      <c r="G144" s="112"/>
      <c r="H144" s="112"/>
      <c r="I144" s="112"/>
      <c r="J144" s="112"/>
      <c r="K144" s="112"/>
      <c r="L144" s="112"/>
      <c r="M144" s="45">
        <v>1</v>
      </c>
      <c r="N144" s="45">
        <v>1</v>
      </c>
      <c r="O144" s="45"/>
      <c r="P144" s="47"/>
      <c r="Q144" s="47"/>
      <c r="R144" s="48"/>
      <c r="S144" s="48"/>
      <c r="T144" s="113"/>
      <c r="U144" s="114"/>
      <c r="V144" s="114"/>
      <c r="W144" s="114"/>
      <c r="X144" s="115"/>
      <c r="Y144" s="115"/>
      <c r="Z144" s="115"/>
      <c r="AA144" s="53"/>
      <c r="AB144" s="53"/>
      <c r="AC144" s="53"/>
      <c r="AD144" s="116"/>
      <c r="AE144" s="116"/>
      <c r="AF144" s="116"/>
      <c r="AG144" s="116"/>
      <c r="AH144" s="117"/>
      <c r="AI144" s="117"/>
      <c r="AJ144" s="118"/>
      <c r="AK144" s="118"/>
      <c r="AL144" s="118"/>
      <c r="AM144" s="118"/>
      <c r="AN144" s="119"/>
      <c r="AO144" s="119"/>
      <c r="AP144" s="119"/>
      <c r="AQ144" s="120"/>
      <c r="AR144" s="120"/>
      <c r="AS144" s="120"/>
      <c r="AT144" s="120"/>
      <c r="AU144" s="120">
        <v>2</v>
      </c>
      <c r="AV144" s="120"/>
      <c r="AW144" s="60"/>
      <c r="AZ144">
        <f t="shared" si="92"/>
        <v>0</v>
      </c>
      <c r="BA144">
        <f t="shared" si="68"/>
        <v>2</v>
      </c>
      <c r="BB144">
        <f t="shared" si="69"/>
        <v>0</v>
      </c>
      <c r="BC144">
        <f t="shared" si="70"/>
        <v>0</v>
      </c>
      <c r="BD144">
        <f t="shared" si="93"/>
        <v>0</v>
      </c>
      <c r="BE144">
        <f t="shared" si="71"/>
        <v>0</v>
      </c>
      <c r="BF144">
        <f t="shared" si="72"/>
        <v>0</v>
      </c>
      <c r="BG144">
        <f t="shared" si="73"/>
        <v>0</v>
      </c>
      <c r="BH144">
        <f t="shared" si="74"/>
        <v>0</v>
      </c>
      <c r="BI144">
        <f t="shared" si="75"/>
        <v>0</v>
      </c>
      <c r="BJ144">
        <f t="shared" si="76"/>
        <v>0</v>
      </c>
      <c r="BK144">
        <f t="shared" si="77"/>
        <v>0</v>
      </c>
      <c r="BL144">
        <f t="shared" si="78"/>
        <v>2</v>
      </c>
      <c r="BM144">
        <f t="shared" si="94"/>
        <v>0</v>
      </c>
      <c r="BO144" s="185">
        <f t="shared" si="79"/>
        <v>0</v>
      </c>
      <c r="BP144" s="186">
        <f t="shared" si="80"/>
        <v>0.442</v>
      </c>
      <c r="BQ144" s="187">
        <f t="shared" si="81"/>
        <v>0</v>
      </c>
      <c r="BR144" s="188">
        <f t="shared" si="95"/>
        <v>0</v>
      </c>
      <c r="BS144" s="189">
        <f t="shared" si="82"/>
        <v>0</v>
      </c>
      <c r="BT144" s="190">
        <f t="shared" si="83"/>
        <v>0</v>
      </c>
      <c r="BU144" s="191">
        <f t="shared" si="84"/>
        <v>0</v>
      </c>
      <c r="BV144" s="192">
        <f t="shared" si="85"/>
        <v>0</v>
      </c>
      <c r="BW144" s="193">
        <f t="shared" si="86"/>
        <v>0</v>
      </c>
      <c r="BX144" s="194">
        <f t="shared" si="87"/>
        <v>0</v>
      </c>
      <c r="BY144" s="195">
        <f t="shared" si="88"/>
        <v>0</v>
      </c>
      <c r="BZ144" s="196">
        <f t="shared" si="89"/>
        <v>0</v>
      </c>
      <c r="CA144" s="197">
        <f t="shared" si="90"/>
        <v>0.14000000000000001</v>
      </c>
      <c r="CB144" s="110">
        <f t="shared" si="91"/>
        <v>0</v>
      </c>
      <c r="CC144" s="198">
        <v>0</v>
      </c>
      <c r="CD144" s="110">
        <v>0</v>
      </c>
      <c r="CE144" s="110">
        <v>0</v>
      </c>
      <c r="CF144" s="110">
        <v>2</v>
      </c>
      <c r="CG144" s="110">
        <f t="shared" si="96"/>
        <v>0.32</v>
      </c>
      <c r="CH144">
        <f t="shared" si="97"/>
        <v>0.58200000000000007</v>
      </c>
      <c r="CI144">
        <f t="shared" si="98"/>
        <v>4.1600000000000005E-2</v>
      </c>
      <c r="CJ144" s="63">
        <f t="shared" si="99"/>
        <v>4.3652000000000006</v>
      </c>
      <c r="CK144" s="200"/>
      <c r="CL144" s="200">
        <f t="shared" si="100"/>
        <v>0.65478000000000003</v>
      </c>
      <c r="CM144" s="200"/>
      <c r="CN144" s="200"/>
      <c r="CO144" s="201"/>
      <c r="CP144" s="202"/>
      <c r="CQ144" s="203"/>
      <c r="CR144" s="203"/>
      <c r="CS144" s="267"/>
      <c r="CT144" s="268"/>
      <c r="CU144" s="269"/>
      <c r="CV144" s="270"/>
      <c r="CW144" s="273"/>
      <c r="CX144" s="114"/>
      <c r="CY144" s="52"/>
      <c r="CZ144" s="54"/>
      <c r="DA144" s="273"/>
      <c r="DB144" s="274"/>
      <c r="DC144" s="275"/>
      <c r="DD144" s="276"/>
      <c r="DE144" s="59"/>
      <c r="DF144" s="277"/>
    </row>
    <row r="145" spans="3:110" x14ac:dyDescent="0.25">
      <c r="C145" s="1" t="s">
        <v>245</v>
      </c>
      <c r="D145" t="s">
        <v>240</v>
      </c>
      <c r="F145" s="109"/>
      <c r="G145" s="43"/>
      <c r="H145" s="43"/>
      <c r="I145" s="43"/>
      <c r="J145" s="43"/>
      <c r="K145" s="43"/>
      <c r="L145" s="43"/>
      <c r="M145" s="44"/>
      <c r="N145" s="44"/>
      <c r="O145" s="45"/>
      <c r="P145" s="46"/>
      <c r="Q145" s="47"/>
      <c r="R145" s="48"/>
      <c r="S145" s="48"/>
      <c r="T145" s="50"/>
      <c r="U145" s="114">
        <v>2</v>
      </c>
      <c r="V145" s="114"/>
      <c r="W145" s="114"/>
      <c r="X145" s="52"/>
      <c r="Y145" s="52">
        <v>1</v>
      </c>
      <c r="Z145" s="52"/>
      <c r="AA145" s="53"/>
      <c r="AB145" s="54"/>
      <c r="AC145" s="54"/>
      <c r="AD145" s="55"/>
      <c r="AE145" s="55"/>
      <c r="AF145" s="55"/>
      <c r="AG145" s="55"/>
      <c r="AH145" s="56"/>
      <c r="AI145" s="56"/>
      <c r="AJ145" s="57"/>
      <c r="AK145" s="57"/>
      <c r="AL145" s="57"/>
      <c r="AM145" s="57"/>
      <c r="AN145" s="58"/>
      <c r="AO145" s="58"/>
      <c r="AP145" s="58"/>
      <c r="AQ145" s="59"/>
      <c r="AR145" s="59"/>
      <c r="AS145" s="59"/>
      <c r="AT145" s="59"/>
      <c r="AU145" s="59"/>
      <c r="AV145" s="59"/>
      <c r="AZ145">
        <f t="shared" si="92"/>
        <v>0</v>
      </c>
      <c r="BA145">
        <f t="shared" si="68"/>
        <v>0</v>
      </c>
      <c r="BB145">
        <f t="shared" si="69"/>
        <v>0</v>
      </c>
      <c r="BC145">
        <f t="shared" si="70"/>
        <v>0</v>
      </c>
      <c r="BD145">
        <f t="shared" si="93"/>
        <v>0</v>
      </c>
      <c r="BE145">
        <f t="shared" si="71"/>
        <v>2</v>
      </c>
      <c r="BF145">
        <f t="shared" si="72"/>
        <v>1</v>
      </c>
      <c r="BG145">
        <f t="shared" si="73"/>
        <v>0</v>
      </c>
      <c r="BH145">
        <f t="shared" si="74"/>
        <v>0</v>
      </c>
      <c r="BI145">
        <f t="shared" si="75"/>
        <v>0</v>
      </c>
      <c r="BJ145">
        <f t="shared" si="76"/>
        <v>0</v>
      </c>
      <c r="BK145">
        <f t="shared" si="77"/>
        <v>0</v>
      </c>
      <c r="BL145">
        <f t="shared" si="78"/>
        <v>0</v>
      </c>
      <c r="BM145">
        <f t="shared" si="94"/>
        <v>0</v>
      </c>
      <c r="BO145" s="185">
        <f t="shared" si="79"/>
        <v>0</v>
      </c>
      <c r="BP145" s="186">
        <f t="shared" si="80"/>
        <v>0</v>
      </c>
      <c r="BQ145" s="187">
        <f t="shared" si="81"/>
        <v>0</v>
      </c>
      <c r="BR145" s="188">
        <f t="shared" si="95"/>
        <v>0</v>
      </c>
      <c r="BS145" s="189">
        <f t="shared" si="82"/>
        <v>0</v>
      </c>
      <c r="BT145" s="190">
        <f t="shared" si="83"/>
        <v>0.17</v>
      </c>
      <c r="BU145" s="191">
        <f t="shared" si="84"/>
        <v>0.187</v>
      </c>
      <c r="BV145" s="192">
        <f t="shared" si="85"/>
        <v>0</v>
      </c>
      <c r="BW145" s="193">
        <f t="shared" si="86"/>
        <v>0</v>
      </c>
      <c r="BX145" s="194">
        <f t="shared" si="87"/>
        <v>0</v>
      </c>
      <c r="BY145" s="195">
        <f t="shared" si="88"/>
        <v>0</v>
      </c>
      <c r="BZ145" s="196">
        <f t="shared" si="89"/>
        <v>0</v>
      </c>
      <c r="CA145" s="197">
        <f t="shared" si="90"/>
        <v>0</v>
      </c>
      <c r="CB145" s="110">
        <f t="shared" si="91"/>
        <v>0</v>
      </c>
      <c r="CC145" s="198">
        <v>0</v>
      </c>
      <c r="CD145" s="110">
        <v>0</v>
      </c>
      <c r="CE145" s="110">
        <v>0</v>
      </c>
      <c r="CF145" s="110">
        <v>0</v>
      </c>
      <c r="CG145" s="110">
        <f t="shared" si="96"/>
        <v>0</v>
      </c>
      <c r="CH145">
        <f t="shared" si="97"/>
        <v>0.35699999999999998</v>
      </c>
      <c r="CI145">
        <f t="shared" si="98"/>
        <v>0</v>
      </c>
      <c r="CJ145" s="63">
        <f t="shared" si="99"/>
        <v>2.4989999999999997</v>
      </c>
      <c r="CK145" s="200"/>
      <c r="CL145" s="200">
        <f t="shared" si="100"/>
        <v>0.37484999999999996</v>
      </c>
      <c r="CM145" s="200"/>
      <c r="CN145" s="200"/>
      <c r="CO145" s="201"/>
      <c r="CP145" s="202"/>
      <c r="CQ145" s="203"/>
      <c r="CR145" s="203"/>
      <c r="CS145" s="267"/>
      <c r="CT145" s="268"/>
      <c r="CU145" s="269"/>
      <c r="CV145" s="270"/>
      <c r="CW145" s="273"/>
      <c r="CX145" s="114"/>
      <c r="CY145" s="52"/>
      <c r="CZ145" s="54"/>
      <c r="DA145" s="273"/>
      <c r="DB145" s="274"/>
      <c r="DC145" s="275"/>
      <c r="DD145" s="276"/>
      <c r="DE145" s="59"/>
      <c r="DF145" s="277"/>
    </row>
    <row r="146" spans="3:110" x14ac:dyDescent="0.25">
      <c r="C146" s="1" t="s">
        <v>246</v>
      </c>
      <c r="D146" t="s">
        <v>240</v>
      </c>
      <c r="F146" s="109"/>
      <c r="G146" s="43"/>
      <c r="H146" s="43"/>
      <c r="I146" s="43"/>
      <c r="J146" s="43"/>
      <c r="K146" s="43"/>
      <c r="L146" s="43"/>
      <c r="M146" s="44"/>
      <c r="N146" s="44"/>
      <c r="O146" s="45"/>
      <c r="P146" s="46"/>
      <c r="Q146" s="47"/>
      <c r="R146" s="48"/>
      <c r="S146" s="48"/>
      <c r="T146" s="50"/>
      <c r="U146" s="114">
        <v>1</v>
      </c>
      <c r="V146" s="114"/>
      <c r="W146" s="114"/>
      <c r="X146" s="52"/>
      <c r="Y146" s="52"/>
      <c r="Z146" s="52"/>
      <c r="AA146" s="53"/>
      <c r="AB146" s="54"/>
      <c r="AC146" s="54"/>
      <c r="AD146" s="55">
        <v>1</v>
      </c>
      <c r="AE146" s="55"/>
      <c r="AF146" s="55"/>
      <c r="AG146" s="55"/>
      <c r="AH146" s="56"/>
      <c r="AI146" s="56"/>
      <c r="AJ146" s="57"/>
      <c r="AK146" s="57"/>
      <c r="AL146" s="57"/>
      <c r="AM146" s="57"/>
      <c r="AN146" s="58"/>
      <c r="AO146" s="58"/>
      <c r="AP146" s="58"/>
      <c r="AQ146" s="59"/>
      <c r="AR146" s="59">
        <v>1</v>
      </c>
      <c r="AS146" s="59"/>
      <c r="AT146" s="59"/>
      <c r="AU146" s="59"/>
      <c r="AV146" s="59"/>
      <c r="AW146">
        <v>1</v>
      </c>
      <c r="AZ146">
        <f t="shared" si="92"/>
        <v>0</v>
      </c>
      <c r="BA146">
        <f t="shared" ref="BA146:BA159" si="101">SUM(M146:O146)</f>
        <v>0</v>
      </c>
      <c r="BB146">
        <f t="shared" ref="BB146:BB159" si="102">SUM(P146:Q146)</f>
        <v>0</v>
      </c>
      <c r="BC146">
        <f t="shared" ref="BC146:BC159" si="103">SUM(R146:S146)</f>
        <v>0</v>
      </c>
      <c r="BD146">
        <f t="shared" si="93"/>
        <v>0</v>
      </c>
      <c r="BE146">
        <f t="shared" ref="BE146:BE159" si="104">SUM(U146:W146)</f>
        <v>1</v>
      </c>
      <c r="BF146">
        <f t="shared" ref="BF146:BF159" si="105">SUM(X146:Z146)</f>
        <v>0</v>
      </c>
      <c r="BG146">
        <f t="shared" ref="BG146:BG159" si="106">SUM(AA146:AC146)</f>
        <v>0</v>
      </c>
      <c r="BH146">
        <f t="shared" ref="BH146:BH159" si="107">SUM(AD146:AG146)</f>
        <v>1</v>
      </c>
      <c r="BI146">
        <f t="shared" ref="BI146:BI159" si="108">SUM(AJ146:AM146)</f>
        <v>0</v>
      </c>
      <c r="BJ146">
        <f t="shared" ref="BJ146:BJ159" si="109">SUM(AJ146:AM146)</f>
        <v>0</v>
      </c>
      <c r="BK146">
        <f t="shared" ref="BK146:BK159" si="110">SUM(AN146:AP146)</f>
        <v>0</v>
      </c>
      <c r="BL146">
        <f t="shared" ref="BL146:BL159" si="111">SUM(AQ146:AV146)</f>
        <v>1</v>
      </c>
      <c r="BM146">
        <f t="shared" si="94"/>
        <v>1</v>
      </c>
      <c r="BO146" s="185">
        <f t="shared" si="79"/>
        <v>0</v>
      </c>
      <c r="BP146" s="186">
        <f t="shared" si="80"/>
        <v>0</v>
      </c>
      <c r="BQ146" s="187">
        <f t="shared" si="81"/>
        <v>0</v>
      </c>
      <c r="BR146" s="188">
        <f t="shared" si="95"/>
        <v>0</v>
      </c>
      <c r="BS146" s="189">
        <f t="shared" si="82"/>
        <v>0</v>
      </c>
      <c r="BT146" s="190">
        <f t="shared" si="83"/>
        <v>8.5000000000000006E-2</v>
      </c>
      <c r="BU146" s="191">
        <f t="shared" si="84"/>
        <v>0</v>
      </c>
      <c r="BV146" s="192">
        <f t="shared" si="85"/>
        <v>0</v>
      </c>
      <c r="BW146" s="193">
        <f t="shared" si="86"/>
        <v>0.68600000000000005</v>
      </c>
      <c r="BX146" s="194">
        <f t="shared" si="87"/>
        <v>0</v>
      </c>
      <c r="BY146" s="195">
        <f t="shared" si="88"/>
        <v>0</v>
      </c>
      <c r="BZ146" s="196">
        <f t="shared" si="89"/>
        <v>0</v>
      </c>
      <c r="CA146" s="197">
        <f t="shared" si="90"/>
        <v>7.0000000000000007E-2</v>
      </c>
      <c r="CB146" s="110">
        <f t="shared" si="91"/>
        <v>0.03</v>
      </c>
      <c r="CC146" s="198">
        <v>0</v>
      </c>
      <c r="CD146" s="110">
        <v>0</v>
      </c>
      <c r="CE146" s="110">
        <v>0</v>
      </c>
      <c r="CF146" s="110">
        <v>2</v>
      </c>
      <c r="CG146" s="110">
        <f t="shared" si="96"/>
        <v>0.32</v>
      </c>
      <c r="CH146">
        <f t="shared" si="97"/>
        <v>0.871</v>
      </c>
      <c r="CI146">
        <f t="shared" si="98"/>
        <v>4.1600000000000005E-2</v>
      </c>
      <c r="CJ146" s="63">
        <f t="shared" si="99"/>
        <v>6.3881999999999994</v>
      </c>
      <c r="CK146" s="200"/>
      <c r="CL146" s="200">
        <f t="shared" si="100"/>
        <v>0.95822999999999992</v>
      </c>
      <c r="CM146" s="200"/>
      <c r="CN146" s="200"/>
      <c r="CO146" s="201"/>
      <c r="CP146" s="202"/>
      <c r="CQ146" s="203"/>
      <c r="CR146" s="203"/>
      <c r="CS146" s="267"/>
      <c r="CT146" s="268"/>
      <c r="CU146" s="269"/>
      <c r="CV146" s="270"/>
      <c r="CW146" s="271"/>
      <c r="CX146" s="114"/>
      <c r="CY146" s="52"/>
      <c r="CZ146" s="272"/>
      <c r="DA146" s="273"/>
      <c r="DB146" s="274"/>
      <c r="DC146" s="275"/>
      <c r="DD146" s="276"/>
      <c r="DE146" s="59"/>
      <c r="DF146" s="277"/>
    </row>
    <row r="147" spans="3:110" x14ac:dyDescent="0.25">
      <c r="C147" s="1" t="s">
        <v>247</v>
      </c>
      <c r="D147" t="s">
        <v>240</v>
      </c>
      <c r="F147" s="109"/>
      <c r="G147" s="43"/>
      <c r="H147" s="43"/>
      <c r="I147" s="43"/>
      <c r="J147" s="43"/>
      <c r="K147" s="43"/>
      <c r="L147" s="43"/>
      <c r="M147" s="44"/>
      <c r="N147" s="44"/>
      <c r="O147" s="45"/>
      <c r="P147" s="46"/>
      <c r="Q147" s="47"/>
      <c r="R147" s="48"/>
      <c r="S147" s="48"/>
      <c r="T147" s="50"/>
      <c r="U147" s="114">
        <v>1</v>
      </c>
      <c r="V147" s="114"/>
      <c r="W147" s="114"/>
      <c r="X147" s="52"/>
      <c r="Y147" s="52">
        <v>1</v>
      </c>
      <c r="Z147" s="52"/>
      <c r="AA147" s="53"/>
      <c r="AB147" s="54"/>
      <c r="AC147" s="54"/>
      <c r="AD147" s="55"/>
      <c r="AE147" s="55"/>
      <c r="AF147" s="55"/>
      <c r="AG147" s="55"/>
      <c r="AH147" s="56"/>
      <c r="AI147" s="56"/>
      <c r="AJ147" s="57"/>
      <c r="AK147" s="57"/>
      <c r="AL147" s="57"/>
      <c r="AM147" s="57"/>
      <c r="AN147" s="58"/>
      <c r="AO147" s="58"/>
      <c r="AP147" s="58"/>
      <c r="AQ147" s="59"/>
      <c r="AR147" s="59"/>
      <c r="AS147" s="59"/>
      <c r="AT147" s="59"/>
      <c r="AU147" s="59">
        <v>1</v>
      </c>
      <c r="AV147" s="59"/>
      <c r="AZ147">
        <f t="shared" si="92"/>
        <v>0</v>
      </c>
      <c r="BA147">
        <f t="shared" si="101"/>
        <v>0</v>
      </c>
      <c r="BB147">
        <f t="shared" si="102"/>
        <v>0</v>
      </c>
      <c r="BC147">
        <f t="shared" si="103"/>
        <v>0</v>
      </c>
      <c r="BD147">
        <f t="shared" si="93"/>
        <v>0</v>
      </c>
      <c r="BE147">
        <f t="shared" si="104"/>
        <v>1</v>
      </c>
      <c r="BF147">
        <f t="shared" si="105"/>
        <v>1</v>
      </c>
      <c r="BG147">
        <f t="shared" si="106"/>
        <v>0</v>
      </c>
      <c r="BH147">
        <f t="shared" si="107"/>
        <v>0</v>
      </c>
      <c r="BI147">
        <f t="shared" si="108"/>
        <v>0</v>
      </c>
      <c r="BJ147">
        <f t="shared" si="109"/>
        <v>0</v>
      </c>
      <c r="BK147">
        <f t="shared" si="110"/>
        <v>0</v>
      </c>
      <c r="BL147">
        <f t="shared" si="111"/>
        <v>1</v>
      </c>
      <c r="BM147">
        <f t="shared" si="94"/>
        <v>0</v>
      </c>
      <c r="BO147" s="185">
        <f t="shared" ref="BO147:BO159" si="112">AZ147*0.02</f>
        <v>0</v>
      </c>
      <c r="BP147" s="186">
        <f t="shared" ref="BP147:BP159" si="113">BA147*0.221</f>
        <v>0</v>
      </c>
      <c r="BQ147" s="187">
        <f t="shared" ref="BQ147:BQ159" si="114">BB147*0.078</f>
        <v>0</v>
      </c>
      <c r="BR147" s="188">
        <f t="shared" si="95"/>
        <v>0</v>
      </c>
      <c r="BS147" s="189">
        <f t="shared" ref="BS147:BS159" si="115">BD147*0.437</f>
        <v>0</v>
      </c>
      <c r="BT147" s="190">
        <f t="shared" ref="BT147:BT159" si="116">BE147*0.085</f>
        <v>8.5000000000000006E-2</v>
      </c>
      <c r="BU147" s="191">
        <f t="shared" ref="BU147:BU159" si="117">BF147*0.187</f>
        <v>0.187</v>
      </c>
      <c r="BV147" s="192">
        <f t="shared" ref="BV147:BV159" si="118">BG147*0.03</f>
        <v>0</v>
      </c>
      <c r="BW147" s="193">
        <f t="shared" ref="BW147:BW159" si="119">BH147*0.686</f>
        <v>0</v>
      </c>
      <c r="BX147" s="194">
        <f t="shared" ref="BX147:BX210" si="120">BI147*0.008</f>
        <v>0</v>
      </c>
      <c r="BY147" s="195">
        <f t="shared" ref="BY147:BY159" si="121">BJ147*0.722</f>
        <v>0</v>
      </c>
      <c r="BZ147" s="196">
        <f t="shared" ref="BZ147:BZ159" si="122">BK147*0.177</f>
        <v>0</v>
      </c>
      <c r="CA147" s="197">
        <f t="shared" ref="CA147:CA159" si="123">BL147*0.07</f>
        <v>7.0000000000000007E-2</v>
      </c>
      <c r="CB147" s="110">
        <f t="shared" ref="CB147:CB159" si="124">BM147*0.03</f>
        <v>0</v>
      </c>
      <c r="CC147" s="198">
        <v>0</v>
      </c>
      <c r="CD147" s="110">
        <v>0</v>
      </c>
      <c r="CE147" s="110">
        <v>0</v>
      </c>
      <c r="CF147" s="110">
        <v>1</v>
      </c>
      <c r="CG147" s="110">
        <f t="shared" si="96"/>
        <v>0.16</v>
      </c>
      <c r="CH147">
        <f t="shared" si="97"/>
        <v>0.34200000000000003</v>
      </c>
      <c r="CI147">
        <f t="shared" si="98"/>
        <v>2.0800000000000003E-2</v>
      </c>
      <c r="CJ147" s="63">
        <f t="shared" si="99"/>
        <v>2.5396000000000001</v>
      </c>
      <c r="CK147" s="200"/>
      <c r="CL147" s="200">
        <f t="shared" si="100"/>
        <v>0.38094</v>
      </c>
      <c r="CM147" s="200"/>
      <c r="CN147" s="200"/>
      <c r="CO147" s="201"/>
      <c r="CP147" s="202"/>
      <c r="CQ147" s="203"/>
      <c r="CR147" s="203"/>
      <c r="CS147" s="267"/>
      <c r="CT147" s="268"/>
      <c r="CU147" s="269"/>
      <c r="CV147" s="270"/>
      <c r="CW147" s="273"/>
      <c r="CX147" s="114"/>
      <c r="CY147" s="52"/>
      <c r="CZ147" s="54"/>
      <c r="DA147" s="273"/>
      <c r="DB147" s="274"/>
      <c r="DC147" s="275"/>
      <c r="DD147" s="276"/>
      <c r="DE147" s="59"/>
      <c r="DF147" s="277"/>
    </row>
    <row r="148" spans="3:110" x14ac:dyDescent="0.25">
      <c r="C148" s="1" t="s">
        <v>248</v>
      </c>
      <c r="D148" t="s">
        <v>240</v>
      </c>
      <c r="F148" s="109"/>
      <c r="G148" s="43"/>
      <c r="H148" s="43"/>
      <c r="I148" s="43"/>
      <c r="J148" s="43"/>
      <c r="K148" s="43"/>
      <c r="L148" s="43"/>
      <c r="M148" s="44"/>
      <c r="N148" s="44"/>
      <c r="O148" s="45"/>
      <c r="P148" s="46"/>
      <c r="Q148" s="47"/>
      <c r="R148" s="48"/>
      <c r="S148" s="48"/>
      <c r="T148" s="50"/>
      <c r="U148" s="114"/>
      <c r="V148" s="114"/>
      <c r="W148" s="114"/>
      <c r="X148" s="52"/>
      <c r="Y148" s="52">
        <v>2</v>
      </c>
      <c r="Z148" s="52"/>
      <c r="AA148" s="53"/>
      <c r="AB148" s="54"/>
      <c r="AC148" s="54"/>
      <c r="AD148" s="55"/>
      <c r="AE148" s="55"/>
      <c r="AF148" s="55"/>
      <c r="AG148" s="55"/>
      <c r="AH148" s="56"/>
      <c r="AI148" s="56"/>
      <c r="AJ148" s="57"/>
      <c r="AK148" s="57"/>
      <c r="AL148" s="57"/>
      <c r="AM148" s="57"/>
      <c r="AN148" s="58"/>
      <c r="AO148" s="58"/>
      <c r="AP148" s="58"/>
      <c r="AQ148" s="59"/>
      <c r="AR148" s="59"/>
      <c r="AS148" s="59"/>
      <c r="AT148" s="59"/>
      <c r="AU148" s="59">
        <v>1</v>
      </c>
      <c r="AV148" s="59"/>
      <c r="AW148">
        <v>2</v>
      </c>
      <c r="AZ148">
        <f t="shared" si="92"/>
        <v>0</v>
      </c>
      <c r="BA148">
        <f t="shared" si="101"/>
        <v>0</v>
      </c>
      <c r="BB148">
        <f t="shared" si="102"/>
        <v>0</v>
      </c>
      <c r="BC148">
        <f t="shared" si="103"/>
        <v>0</v>
      </c>
      <c r="BD148">
        <f t="shared" si="93"/>
        <v>0</v>
      </c>
      <c r="BE148">
        <f t="shared" si="104"/>
        <v>0</v>
      </c>
      <c r="BF148">
        <f t="shared" si="105"/>
        <v>2</v>
      </c>
      <c r="BG148">
        <f t="shared" si="106"/>
        <v>0</v>
      </c>
      <c r="BH148">
        <f t="shared" si="107"/>
        <v>0</v>
      </c>
      <c r="BI148">
        <f t="shared" si="108"/>
        <v>0</v>
      </c>
      <c r="BJ148">
        <f t="shared" si="109"/>
        <v>0</v>
      </c>
      <c r="BK148">
        <f t="shared" si="110"/>
        <v>0</v>
      </c>
      <c r="BL148">
        <f t="shared" si="111"/>
        <v>1</v>
      </c>
      <c r="BM148">
        <f t="shared" si="94"/>
        <v>2</v>
      </c>
      <c r="BO148" s="185">
        <f t="shared" si="112"/>
        <v>0</v>
      </c>
      <c r="BP148" s="186">
        <f t="shared" si="113"/>
        <v>0</v>
      </c>
      <c r="BQ148" s="187">
        <f t="shared" si="114"/>
        <v>0</v>
      </c>
      <c r="BR148" s="188">
        <f t="shared" si="95"/>
        <v>0</v>
      </c>
      <c r="BS148" s="189">
        <f t="shared" si="115"/>
        <v>0</v>
      </c>
      <c r="BT148" s="190">
        <f t="shared" si="116"/>
        <v>0</v>
      </c>
      <c r="BU148" s="191">
        <f t="shared" si="117"/>
        <v>0.374</v>
      </c>
      <c r="BV148" s="192">
        <f t="shared" si="118"/>
        <v>0</v>
      </c>
      <c r="BW148" s="193">
        <f t="shared" si="119"/>
        <v>0</v>
      </c>
      <c r="BX148" s="194">
        <f t="shared" si="120"/>
        <v>0</v>
      </c>
      <c r="BY148" s="195">
        <f t="shared" si="121"/>
        <v>0</v>
      </c>
      <c r="BZ148" s="196">
        <f t="shared" si="122"/>
        <v>0</v>
      </c>
      <c r="CA148" s="197">
        <f t="shared" si="123"/>
        <v>7.0000000000000007E-2</v>
      </c>
      <c r="CB148" s="110">
        <f t="shared" si="124"/>
        <v>0.06</v>
      </c>
      <c r="CC148" s="198">
        <v>0</v>
      </c>
      <c r="CD148" s="110">
        <v>0</v>
      </c>
      <c r="CE148" s="110">
        <v>0</v>
      </c>
      <c r="CF148" s="110">
        <v>2</v>
      </c>
      <c r="CG148" s="110">
        <f t="shared" si="96"/>
        <v>0.32</v>
      </c>
      <c r="CH148">
        <f t="shared" si="97"/>
        <v>0.504</v>
      </c>
      <c r="CI148">
        <f t="shared" si="98"/>
        <v>4.1600000000000005E-2</v>
      </c>
      <c r="CJ148" s="63">
        <f t="shared" si="99"/>
        <v>3.8191999999999999</v>
      </c>
      <c r="CK148" s="200"/>
      <c r="CL148" s="200">
        <f t="shared" si="100"/>
        <v>0.57287999999999994</v>
      </c>
      <c r="CM148" s="200"/>
      <c r="CN148" s="200"/>
      <c r="CO148" s="201"/>
      <c r="CP148" s="202"/>
      <c r="CQ148" s="203"/>
      <c r="CR148" s="203"/>
      <c r="CS148" s="267"/>
      <c r="CT148" s="268"/>
      <c r="CU148" s="269"/>
      <c r="CV148" s="270"/>
      <c r="CW148" s="273"/>
      <c r="CX148" s="114"/>
      <c r="CY148" s="52"/>
      <c r="CZ148" s="54"/>
      <c r="DA148" s="273"/>
      <c r="DB148" s="274"/>
      <c r="DC148" s="275"/>
      <c r="DD148" s="276"/>
      <c r="DE148" s="59"/>
      <c r="DF148" s="277"/>
    </row>
    <row r="149" spans="3:110" x14ac:dyDescent="0.25">
      <c r="C149" s="1" t="s">
        <v>249</v>
      </c>
      <c r="D149" t="s">
        <v>240</v>
      </c>
      <c r="F149" s="109"/>
      <c r="G149" s="43"/>
      <c r="H149" s="43"/>
      <c r="I149" s="43"/>
      <c r="J149" s="43"/>
      <c r="K149" s="43"/>
      <c r="L149" s="43"/>
      <c r="M149" s="44"/>
      <c r="N149" s="44"/>
      <c r="O149" s="45"/>
      <c r="P149" s="46"/>
      <c r="Q149" s="47"/>
      <c r="R149" s="48"/>
      <c r="S149" s="48"/>
      <c r="T149" s="50"/>
      <c r="U149" s="114">
        <v>1</v>
      </c>
      <c r="V149" s="114"/>
      <c r="W149" s="114"/>
      <c r="X149" s="52"/>
      <c r="Y149" s="52">
        <v>4</v>
      </c>
      <c r="Z149" s="52"/>
      <c r="AA149" s="53"/>
      <c r="AB149" s="54"/>
      <c r="AC149" s="54"/>
      <c r="AD149" s="55"/>
      <c r="AE149" s="55"/>
      <c r="AF149" s="55"/>
      <c r="AG149" s="55"/>
      <c r="AH149" s="56"/>
      <c r="AI149" s="56"/>
      <c r="AJ149" s="57"/>
      <c r="AK149" s="57"/>
      <c r="AL149" s="57"/>
      <c r="AM149" s="57"/>
      <c r="AN149" s="58"/>
      <c r="AO149" s="58"/>
      <c r="AP149" s="58"/>
      <c r="AQ149" s="59">
        <v>1</v>
      </c>
      <c r="AR149" s="59"/>
      <c r="AS149" s="59"/>
      <c r="AT149" s="59"/>
      <c r="AU149" s="59"/>
      <c r="AV149" s="59"/>
      <c r="AZ149">
        <f t="shared" si="92"/>
        <v>0</v>
      </c>
      <c r="BA149">
        <f t="shared" si="101"/>
        <v>0</v>
      </c>
      <c r="BB149">
        <f t="shared" si="102"/>
        <v>0</v>
      </c>
      <c r="BC149">
        <f t="shared" si="103"/>
        <v>0</v>
      </c>
      <c r="BD149">
        <f t="shared" si="93"/>
        <v>0</v>
      </c>
      <c r="BE149">
        <f t="shared" si="104"/>
        <v>1</v>
      </c>
      <c r="BF149">
        <f t="shared" si="105"/>
        <v>4</v>
      </c>
      <c r="BG149">
        <f t="shared" si="106"/>
        <v>0</v>
      </c>
      <c r="BH149">
        <f t="shared" si="107"/>
        <v>0</v>
      </c>
      <c r="BI149">
        <f t="shared" si="108"/>
        <v>0</v>
      </c>
      <c r="BJ149">
        <f t="shared" si="109"/>
        <v>0</v>
      </c>
      <c r="BK149">
        <f t="shared" si="110"/>
        <v>0</v>
      </c>
      <c r="BL149">
        <f t="shared" si="111"/>
        <v>1</v>
      </c>
      <c r="BM149">
        <f t="shared" si="94"/>
        <v>0</v>
      </c>
      <c r="BO149" s="185">
        <f t="shared" si="112"/>
        <v>0</v>
      </c>
      <c r="BP149" s="186">
        <f t="shared" si="113"/>
        <v>0</v>
      </c>
      <c r="BQ149" s="187">
        <f t="shared" si="114"/>
        <v>0</v>
      </c>
      <c r="BR149" s="188">
        <f t="shared" si="95"/>
        <v>0</v>
      </c>
      <c r="BS149" s="189">
        <f t="shared" si="115"/>
        <v>0</v>
      </c>
      <c r="BT149" s="190">
        <f t="shared" si="116"/>
        <v>8.5000000000000006E-2</v>
      </c>
      <c r="BU149" s="191">
        <f t="shared" si="117"/>
        <v>0.748</v>
      </c>
      <c r="BV149" s="192">
        <f t="shared" si="118"/>
        <v>0</v>
      </c>
      <c r="BW149" s="193">
        <f t="shared" si="119"/>
        <v>0</v>
      </c>
      <c r="BX149" s="194">
        <f t="shared" si="120"/>
        <v>0</v>
      </c>
      <c r="BY149" s="195">
        <f t="shared" si="121"/>
        <v>0</v>
      </c>
      <c r="BZ149" s="196">
        <f t="shared" si="122"/>
        <v>0</v>
      </c>
      <c r="CA149" s="197">
        <f t="shared" si="123"/>
        <v>7.0000000000000007E-2</v>
      </c>
      <c r="CB149" s="110">
        <f t="shared" si="124"/>
        <v>0</v>
      </c>
      <c r="CC149" s="198">
        <v>0</v>
      </c>
      <c r="CD149" s="110">
        <v>0</v>
      </c>
      <c r="CE149" s="110">
        <v>0</v>
      </c>
      <c r="CF149" s="110">
        <v>0</v>
      </c>
      <c r="CG149" s="110">
        <f t="shared" si="96"/>
        <v>0</v>
      </c>
      <c r="CH149">
        <f t="shared" si="97"/>
        <v>0.90300000000000002</v>
      </c>
      <c r="CI149">
        <f t="shared" si="98"/>
        <v>0</v>
      </c>
      <c r="CJ149" s="63">
        <f t="shared" si="99"/>
        <v>6.3209999999999997</v>
      </c>
      <c r="CK149" s="200"/>
      <c r="CL149" s="200">
        <f t="shared" si="100"/>
        <v>0.94814999999999994</v>
      </c>
      <c r="CM149" s="200"/>
      <c r="CN149" s="200"/>
      <c r="CO149" s="201"/>
      <c r="CP149" s="202"/>
      <c r="CQ149" s="203"/>
      <c r="CR149" s="203"/>
      <c r="CS149" s="267"/>
      <c r="CT149" s="268"/>
      <c r="CU149" s="269"/>
      <c r="CV149" s="270"/>
      <c r="CW149" s="273"/>
      <c r="CX149" s="114"/>
      <c r="CY149" s="52"/>
      <c r="CZ149" s="54"/>
      <c r="DA149" s="273"/>
      <c r="DB149" s="274"/>
      <c r="DC149" s="275"/>
      <c r="DD149" s="276"/>
      <c r="DE149" s="59"/>
      <c r="DF149" s="277"/>
    </row>
    <row r="150" spans="3:110" x14ac:dyDescent="0.25">
      <c r="C150" s="1" t="s">
        <v>250</v>
      </c>
      <c r="D150" t="s">
        <v>240</v>
      </c>
      <c r="F150" s="109"/>
      <c r="G150" s="43"/>
      <c r="H150" s="43">
        <v>1</v>
      </c>
      <c r="I150" s="43"/>
      <c r="J150" s="43"/>
      <c r="K150" s="43"/>
      <c r="L150" s="43"/>
      <c r="M150" s="44"/>
      <c r="N150" s="44"/>
      <c r="O150" s="45"/>
      <c r="P150" s="46"/>
      <c r="Q150" s="47"/>
      <c r="R150" s="48"/>
      <c r="S150" s="48"/>
      <c r="T150" s="50"/>
      <c r="U150" s="114">
        <v>1</v>
      </c>
      <c r="V150" s="114"/>
      <c r="W150" s="114">
        <v>2</v>
      </c>
      <c r="X150" s="52"/>
      <c r="Y150" s="52"/>
      <c r="Z150" s="52"/>
      <c r="AA150" s="53"/>
      <c r="AB150" s="54"/>
      <c r="AC150" s="54"/>
      <c r="AD150" s="55"/>
      <c r="AE150" s="55">
        <v>3</v>
      </c>
      <c r="AF150" s="55"/>
      <c r="AG150" s="55"/>
      <c r="AH150" s="56"/>
      <c r="AI150" s="56"/>
      <c r="AJ150" s="57"/>
      <c r="AK150" s="57"/>
      <c r="AL150" s="57"/>
      <c r="AM150" s="57"/>
      <c r="AN150" s="58"/>
      <c r="AO150" s="58"/>
      <c r="AP150" s="58"/>
      <c r="AQ150" s="59">
        <v>1</v>
      </c>
      <c r="AR150" s="59"/>
      <c r="AS150" s="59"/>
      <c r="AT150" s="59"/>
      <c r="AU150" s="59"/>
      <c r="AV150" s="59"/>
      <c r="AZ150">
        <f t="shared" si="92"/>
        <v>1</v>
      </c>
      <c r="BA150">
        <f t="shared" si="101"/>
        <v>0</v>
      </c>
      <c r="BB150">
        <f t="shared" si="102"/>
        <v>0</v>
      </c>
      <c r="BC150">
        <f t="shared" si="103"/>
        <v>0</v>
      </c>
      <c r="BD150">
        <f t="shared" si="93"/>
        <v>0</v>
      </c>
      <c r="BE150">
        <f t="shared" si="104"/>
        <v>3</v>
      </c>
      <c r="BF150">
        <f t="shared" si="105"/>
        <v>0</v>
      </c>
      <c r="BG150">
        <f t="shared" si="106"/>
        <v>0</v>
      </c>
      <c r="BH150">
        <f t="shared" si="107"/>
        <v>3</v>
      </c>
      <c r="BI150">
        <f t="shared" si="108"/>
        <v>0</v>
      </c>
      <c r="BJ150">
        <f t="shared" si="109"/>
        <v>0</v>
      </c>
      <c r="BK150">
        <f t="shared" si="110"/>
        <v>0</v>
      </c>
      <c r="BL150">
        <f t="shared" si="111"/>
        <v>1</v>
      </c>
      <c r="BM150">
        <f t="shared" si="94"/>
        <v>0</v>
      </c>
      <c r="BO150" s="185">
        <f t="shared" si="112"/>
        <v>0.02</v>
      </c>
      <c r="BP150" s="186">
        <f t="shared" si="113"/>
        <v>0</v>
      </c>
      <c r="BQ150" s="187">
        <f t="shared" si="114"/>
        <v>0</v>
      </c>
      <c r="BR150" s="188">
        <f t="shared" si="95"/>
        <v>0</v>
      </c>
      <c r="BS150" s="189">
        <f t="shared" si="115"/>
        <v>0</v>
      </c>
      <c r="BT150" s="190">
        <f t="shared" si="116"/>
        <v>0.255</v>
      </c>
      <c r="BU150" s="191">
        <f t="shared" si="117"/>
        <v>0</v>
      </c>
      <c r="BV150" s="192">
        <f t="shared" si="118"/>
        <v>0</v>
      </c>
      <c r="BW150" s="193">
        <f t="shared" si="119"/>
        <v>2.0580000000000003</v>
      </c>
      <c r="BX150" s="194">
        <f t="shared" si="120"/>
        <v>0</v>
      </c>
      <c r="BY150" s="195">
        <f t="shared" si="121"/>
        <v>0</v>
      </c>
      <c r="BZ150" s="196">
        <f t="shared" si="122"/>
        <v>0</v>
      </c>
      <c r="CA150" s="197">
        <f t="shared" si="123"/>
        <v>7.0000000000000007E-2</v>
      </c>
      <c r="CB150" s="110">
        <f t="shared" si="124"/>
        <v>0</v>
      </c>
      <c r="CC150" s="198">
        <v>0</v>
      </c>
      <c r="CD150" s="110">
        <v>0</v>
      </c>
      <c r="CE150" s="110">
        <v>0</v>
      </c>
      <c r="CF150" s="110">
        <v>4</v>
      </c>
      <c r="CG150" s="110">
        <f t="shared" si="96"/>
        <v>0.64</v>
      </c>
      <c r="CH150">
        <f t="shared" si="97"/>
        <v>2.403</v>
      </c>
      <c r="CI150">
        <f t="shared" si="98"/>
        <v>8.320000000000001E-2</v>
      </c>
      <c r="CJ150" s="63">
        <f t="shared" si="99"/>
        <v>17.403400000000001</v>
      </c>
      <c r="CK150" s="200"/>
      <c r="CL150" s="200">
        <f t="shared" si="100"/>
        <v>2.6105100000000001</v>
      </c>
      <c r="CM150" s="200"/>
      <c r="CN150" s="200"/>
      <c r="CO150" s="201"/>
      <c r="CP150" s="202"/>
      <c r="CQ150" s="203"/>
      <c r="CR150" s="203"/>
      <c r="CS150" s="267"/>
      <c r="CT150" s="268"/>
      <c r="CU150" s="269"/>
      <c r="CV150" s="270"/>
      <c r="CW150" s="273"/>
      <c r="CX150" s="114"/>
      <c r="CY150" s="52"/>
      <c r="CZ150" s="54"/>
      <c r="DA150" s="273"/>
      <c r="DB150" s="274"/>
      <c r="DC150" s="275"/>
      <c r="DD150" s="276"/>
      <c r="DE150" s="59"/>
      <c r="DF150" s="277"/>
    </row>
    <row r="151" spans="3:110" x14ac:dyDescent="0.25">
      <c r="C151" s="1" t="s">
        <v>251</v>
      </c>
      <c r="D151" t="s">
        <v>240</v>
      </c>
      <c r="F151" s="109"/>
      <c r="G151" s="43"/>
      <c r="H151" s="43"/>
      <c r="I151" s="43"/>
      <c r="J151" s="43"/>
      <c r="K151" s="43"/>
      <c r="L151" s="43"/>
      <c r="M151" s="44"/>
      <c r="N151" s="44"/>
      <c r="O151" s="45"/>
      <c r="P151" s="46"/>
      <c r="Q151" s="47"/>
      <c r="R151" s="48"/>
      <c r="S151" s="48"/>
      <c r="T151" s="50"/>
      <c r="U151" s="114">
        <v>1</v>
      </c>
      <c r="V151" s="114"/>
      <c r="W151" s="114">
        <v>2</v>
      </c>
      <c r="X151" s="52"/>
      <c r="Y151" s="52">
        <v>1</v>
      </c>
      <c r="Z151" s="52"/>
      <c r="AA151" s="53"/>
      <c r="AB151" s="54"/>
      <c r="AC151" s="54"/>
      <c r="AD151" s="55"/>
      <c r="AE151" s="55"/>
      <c r="AF151" s="55"/>
      <c r="AG151" s="55"/>
      <c r="AH151" s="56"/>
      <c r="AI151" s="56"/>
      <c r="AJ151" s="57"/>
      <c r="AK151" s="57"/>
      <c r="AL151" s="57"/>
      <c r="AM151" s="57"/>
      <c r="AN151" s="58"/>
      <c r="AO151" s="58"/>
      <c r="AP151" s="58"/>
      <c r="AQ151" s="59"/>
      <c r="AR151" s="59"/>
      <c r="AS151" s="59"/>
      <c r="AT151" s="59"/>
      <c r="AU151" s="59">
        <v>1</v>
      </c>
      <c r="AV151" s="59"/>
      <c r="AW151">
        <v>1</v>
      </c>
      <c r="AZ151">
        <f t="shared" si="92"/>
        <v>0</v>
      </c>
      <c r="BA151">
        <f t="shared" si="101"/>
        <v>0</v>
      </c>
      <c r="BB151">
        <f t="shared" si="102"/>
        <v>0</v>
      </c>
      <c r="BC151">
        <f t="shared" si="103"/>
        <v>0</v>
      </c>
      <c r="BD151">
        <f t="shared" si="93"/>
        <v>0</v>
      </c>
      <c r="BE151">
        <f t="shared" si="104"/>
        <v>3</v>
      </c>
      <c r="BF151">
        <f t="shared" si="105"/>
        <v>1</v>
      </c>
      <c r="BG151">
        <f t="shared" si="106"/>
        <v>0</v>
      </c>
      <c r="BH151">
        <f t="shared" si="107"/>
        <v>0</v>
      </c>
      <c r="BI151">
        <f t="shared" si="108"/>
        <v>0</v>
      </c>
      <c r="BJ151">
        <f t="shared" si="109"/>
        <v>0</v>
      </c>
      <c r="BK151">
        <f t="shared" si="110"/>
        <v>0</v>
      </c>
      <c r="BL151">
        <f t="shared" si="111"/>
        <v>1</v>
      </c>
      <c r="BM151">
        <f t="shared" si="94"/>
        <v>1</v>
      </c>
      <c r="BO151" s="185">
        <f t="shared" si="112"/>
        <v>0</v>
      </c>
      <c r="BP151" s="186">
        <f t="shared" si="113"/>
        <v>0</v>
      </c>
      <c r="BQ151" s="187">
        <f t="shared" si="114"/>
        <v>0</v>
      </c>
      <c r="BR151" s="188">
        <f t="shared" si="95"/>
        <v>0</v>
      </c>
      <c r="BS151" s="189">
        <f t="shared" si="115"/>
        <v>0</v>
      </c>
      <c r="BT151" s="190">
        <f t="shared" si="116"/>
        <v>0.255</v>
      </c>
      <c r="BU151" s="191">
        <f t="shared" si="117"/>
        <v>0.187</v>
      </c>
      <c r="BV151" s="192">
        <f t="shared" si="118"/>
        <v>0</v>
      </c>
      <c r="BW151" s="193">
        <f t="shared" si="119"/>
        <v>0</v>
      </c>
      <c r="BX151" s="194">
        <f t="shared" si="120"/>
        <v>0</v>
      </c>
      <c r="BY151" s="195">
        <f t="shared" si="121"/>
        <v>0</v>
      </c>
      <c r="BZ151" s="196">
        <f t="shared" si="122"/>
        <v>0</v>
      </c>
      <c r="CA151" s="197">
        <f t="shared" si="123"/>
        <v>7.0000000000000007E-2</v>
      </c>
      <c r="CB151" s="110">
        <f t="shared" si="124"/>
        <v>0.03</v>
      </c>
      <c r="CC151" s="198">
        <v>0</v>
      </c>
      <c r="CD151" s="110">
        <v>0</v>
      </c>
      <c r="CE151" s="110">
        <v>0</v>
      </c>
      <c r="CF151" s="110">
        <v>1</v>
      </c>
      <c r="CG151" s="110">
        <f t="shared" si="96"/>
        <v>0.16</v>
      </c>
      <c r="CH151">
        <f t="shared" si="97"/>
        <v>0.54200000000000004</v>
      </c>
      <c r="CI151">
        <f t="shared" si="98"/>
        <v>2.0800000000000003E-2</v>
      </c>
      <c r="CJ151" s="63">
        <f t="shared" si="99"/>
        <v>3.9396000000000004</v>
      </c>
      <c r="CK151" s="200"/>
      <c r="CL151" s="200">
        <f t="shared" si="100"/>
        <v>0.59094000000000002</v>
      </c>
      <c r="CM151" s="200"/>
      <c r="CN151" s="200"/>
      <c r="CO151" s="201"/>
      <c r="CP151" s="202"/>
      <c r="CQ151" s="203"/>
      <c r="CR151" s="203"/>
      <c r="CS151" s="267"/>
      <c r="CT151" s="268"/>
      <c r="CU151" s="269"/>
      <c r="CV151" s="270"/>
      <c r="CW151" s="273"/>
      <c r="CX151" s="114"/>
      <c r="CY151" s="52"/>
      <c r="CZ151" s="54"/>
      <c r="DA151" s="273"/>
      <c r="DB151" s="274"/>
      <c r="DC151" s="275"/>
      <c r="DD151" s="276"/>
      <c r="DE151" s="59"/>
      <c r="DF151" s="277"/>
    </row>
    <row r="152" spans="3:110" x14ac:dyDescent="0.25">
      <c r="C152" s="1" t="s">
        <v>252</v>
      </c>
      <c r="D152" t="s">
        <v>240</v>
      </c>
      <c r="F152" s="109"/>
      <c r="G152" s="43"/>
      <c r="H152" s="43"/>
      <c r="I152" s="43"/>
      <c r="J152" s="43"/>
      <c r="K152" s="43"/>
      <c r="L152" s="43"/>
      <c r="M152" s="44">
        <v>1</v>
      </c>
      <c r="N152" s="44"/>
      <c r="O152" s="45"/>
      <c r="P152" s="46"/>
      <c r="Q152" s="47"/>
      <c r="R152" s="48"/>
      <c r="S152" s="48"/>
      <c r="T152" s="50"/>
      <c r="U152" s="114">
        <v>1</v>
      </c>
      <c r="V152" s="114"/>
      <c r="W152" s="114"/>
      <c r="X152" s="52"/>
      <c r="Y152" s="52"/>
      <c r="Z152" s="52"/>
      <c r="AA152" s="53"/>
      <c r="AB152" s="54"/>
      <c r="AC152" s="54"/>
      <c r="AD152" s="55"/>
      <c r="AE152" s="55"/>
      <c r="AF152" s="55"/>
      <c r="AG152" s="55"/>
      <c r="AH152" s="56"/>
      <c r="AI152" s="56"/>
      <c r="AJ152" s="57"/>
      <c r="AK152" s="57"/>
      <c r="AL152" s="57"/>
      <c r="AM152" s="57"/>
      <c r="AN152" s="58"/>
      <c r="AO152" s="58"/>
      <c r="AP152" s="58"/>
      <c r="AQ152" s="59"/>
      <c r="AR152" s="59"/>
      <c r="AS152" s="59"/>
      <c r="AT152" s="59"/>
      <c r="AU152" s="59">
        <v>1</v>
      </c>
      <c r="AV152" s="59"/>
      <c r="AZ152">
        <f t="shared" si="92"/>
        <v>0</v>
      </c>
      <c r="BA152">
        <f t="shared" si="101"/>
        <v>1</v>
      </c>
      <c r="BB152">
        <f t="shared" si="102"/>
        <v>0</v>
      </c>
      <c r="BC152">
        <f t="shared" si="103"/>
        <v>0</v>
      </c>
      <c r="BD152">
        <f t="shared" si="93"/>
        <v>0</v>
      </c>
      <c r="BE152">
        <f t="shared" si="104"/>
        <v>1</v>
      </c>
      <c r="BF152">
        <f t="shared" si="105"/>
        <v>0</v>
      </c>
      <c r="BG152">
        <f t="shared" si="106"/>
        <v>0</v>
      </c>
      <c r="BH152">
        <f t="shared" si="107"/>
        <v>0</v>
      </c>
      <c r="BI152">
        <f t="shared" si="108"/>
        <v>0</v>
      </c>
      <c r="BJ152">
        <f t="shared" si="109"/>
        <v>0</v>
      </c>
      <c r="BK152">
        <f t="shared" si="110"/>
        <v>0</v>
      </c>
      <c r="BL152">
        <f t="shared" si="111"/>
        <v>1</v>
      </c>
      <c r="BM152">
        <f t="shared" si="94"/>
        <v>0</v>
      </c>
      <c r="BO152" s="185">
        <f t="shared" si="112"/>
        <v>0</v>
      </c>
      <c r="BP152" s="186">
        <f t="shared" si="113"/>
        <v>0.221</v>
      </c>
      <c r="BQ152" s="187">
        <f t="shared" si="114"/>
        <v>0</v>
      </c>
      <c r="BR152" s="188">
        <f t="shared" si="95"/>
        <v>0</v>
      </c>
      <c r="BS152" s="189">
        <f t="shared" si="115"/>
        <v>0</v>
      </c>
      <c r="BT152" s="190">
        <f t="shared" si="116"/>
        <v>8.5000000000000006E-2</v>
      </c>
      <c r="BU152" s="191">
        <f t="shared" si="117"/>
        <v>0</v>
      </c>
      <c r="BV152" s="192">
        <f t="shared" si="118"/>
        <v>0</v>
      </c>
      <c r="BW152" s="193">
        <f t="shared" si="119"/>
        <v>0</v>
      </c>
      <c r="BX152" s="194">
        <f t="shared" si="120"/>
        <v>0</v>
      </c>
      <c r="BY152" s="195">
        <f t="shared" si="121"/>
        <v>0</v>
      </c>
      <c r="BZ152" s="196">
        <f t="shared" si="122"/>
        <v>0</v>
      </c>
      <c r="CA152" s="197">
        <f t="shared" si="123"/>
        <v>7.0000000000000007E-2</v>
      </c>
      <c r="CB152" s="110">
        <f t="shared" si="124"/>
        <v>0</v>
      </c>
      <c r="CC152" s="198">
        <v>0</v>
      </c>
      <c r="CD152" s="110">
        <v>0</v>
      </c>
      <c r="CE152" s="110">
        <v>0</v>
      </c>
      <c r="CF152" s="110">
        <v>2</v>
      </c>
      <c r="CG152" s="110">
        <f t="shared" si="96"/>
        <v>0.32</v>
      </c>
      <c r="CH152">
        <f t="shared" si="97"/>
        <v>0.376</v>
      </c>
      <c r="CI152">
        <f t="shared" si="98"/>
        <v>4.1600000000000005E-2</v>
      </c>
      <c r="CJ152" s="63">
        <f t="shared" si="99"/>
        <v>2.9232</v>
      </c>
      <c r="CK152" s="200"/>
      <c r="CL152" s="200">
        <f t="shared" si="100"/>
        <v>0.43847999999999998</v>
      </c>
      <c r="CM152" s="200"/>
      <c r="CN152" s="200"/>
      <c r="CO152" s="201"/>
      <c r="CP152" s="202"/>
      <c r="CQ152" s="203"/>
      <c r="CR152" s="203"/>
      <c r="CS152" s="267"/>
      <c r="CT152" s="268"/>
      <c r="CU152" s="269"/>
      <c r="CV152" s="270"/>
      <c r="CW152" s="273"/>
      <c r="CX152" s="114"/>
      <c r="CY152" s="52"/>
      <c r="CZ152" s="54"/>
      <c r="DA152" s="273"/>
      <c r="DB152" s="274"/>
      <c r="DC152" s="275"/>
      <c r="DD152" s="276"/>
      <c r="DE152" s="59"/>
      <c r="DF152" s="277"/>
    </row>
    <row r="153" spans="3:110" x14ac:dyDescent="0.25">
      <c r="C153" s="1" t="s">
        <v>253</v>
      </c>
      <c r="D153" t="s">
        <v>240</v>
      </c>
      <c r="F153" s="109"/>
      <c r="G153" s="43"/>
      <c r="H153" s="43"/>
      <c r="I153" s="43"/>
      <c r="J153" s="43"/>
      <c r="K153" s="43"/>
      <c r="L153" s="43"/>
      <c r="M153" s="44"/>
      <c r="N153" s="44"/>
      <c r="O153" s="45"/>
      <c r="P153" s="46"/>
      <c r="Q153" s="47"/>
      <c r="R153" s="48"/>
      <c r="S153" s="48"/>
      <c r="T153" s="50"/>
      <c r="U153" s="114">
        <v>1</v>
      </c>
      <c r="V153" s="114"/>
      <c r="W153" s="114">
        <v>1</v>
      </c>
      <c r="X153" s="52"/>
      <c r="Y153" s="52"/>
      <c r="Z153" s="52"/>
      <c r="AA153" s="53"/>
      <c r="AB153" s="54"/>
      <c r="AC153" s="54"/>
      <c r="AD153" s="55"/>
      <c r="AE153" s="55"/>
      <c r="AF153" s="55"/>
      <c r="AG153" s="55"/>
      <c r="AH153" s="56"/>
      <c r="AI153" s="56"/>
      <c r="AJ153" s="57"/>
      <c r="AK153" s="57"/>
      <c r="AL153" s="57"/>
      <c r="AM153" s="57"/>
      <c r="AN153" s="58"/>
      <c r="AO153" s="58"/>
      <c r="AP153" s="58"/>
      <c r="AQ153" s="59"/>
      <c r="AR153" s="59"/>
      <c r="AS153" s="59"/>
      <c r="AT153" s="59"/>
      <c r="AU153" s="59">
        <v>1</v>
      </c>
      <c r="AV153" s="59"/>
      <c r="AZ153">
        <f t="shared" ref="AZ153:AZ159" si="125">SUM(F153:L153)</f>
        <v>0</v>
      </c>
      <c r="BA153">
        <f t="shared" si="101"/>
        <v>0</v>
      </c>
      <c r="BB153">
        <f t="shared" si="102"/>
        <v>0</v>
      </c>
      <c r="BC153">
        <f t="shared" si="103"/>
        <v>0</v>
      </c>
      <c r="BD153">
        <f t="shared" si="93"/>
        <v>0</v>
      </c>
      <c r="BE153">
        <f t="shared" si="104"/>
        <v>2</v>
      </c>
      <c r="BF153">
        <f t="shared" si="105"/>
        <v>0</v>
      </c>
      <c r="BG153">
        <f t="shared" si="106"/>
        <v>0</v>
      </c>
      <c r="BH153">
        <f t="shared" si="107"/>
        <v>0</v>
      </c>
      <c r="BI153">
        <f t="shared" si="108"/>
        <v>0</v>
      </c>
      <c r="BJ153">
        <f t="shared" si="109"/>
        <v>0</v>
      </c>
      <c r="BK153">
        <f t="shared" si="110"/>
        <v>0</v>
      </c>
      <c r="BL153">
        <f t="shared" si="111"/>
        <v>1</v>
      </c>
      <c r="BM153">
        <f t="shared" si="94"/>
        <v>0</v>
      </c>
      <c r="BO153" s="185">
        <f t="shared" si="112"/>
        <v>0</v>
      </c>
      <c r="BP153" s="186">
        <f t="shared" si="113"/>
        <v>0</v>
      </c>
      <c r="BQ153" s="187">
        <f t="shared" si="114"/>
        <v>0</v>
      </c>
      <c r="BR153" s="188">
        <f t="shared" si="95"/>
        <v>0</v>
      </c>
      <c r="BS153" s="189">
        <f t="shared" si="115"/>
        <v>0</v>
      </c>
      <c r="BT153" s="190">
        <f t="shared" si="116"/>
        <v>0.17</v>
      </c>
      <c r="BU153" s="191">
        <f t="shared" si="117"/>
        <v>0</v>
      </c>
      <c r="BV153" s="192">
        <f t="shared" si="118"/>
        <v>0</v>
      </c>
      <c r="BW153" s="193">
        <f t="shared" si="119"/>
        <v>0</v>
      </c>
      <c r="BX153" s="194">
        <f t="shared" si="120"/>
        <v>0</v>
      </c>
      <c r="BY153" s="195">
        <f t="shared" si="121"/>
        <v>0</v>
      </c>
      <c r="BZ153" s="196">
        <f t="shared" si="122"/>
        <v>0</v>
      </c>
      <c r="CA153" s="197">
        <f t="shared" si="123"/>
        <v>7.0000000000000007E-2</v>
      </c>
      <c r="CB153" s="110">
        <f t="shared" si="124"/>
        <v>0</v>
      </c>
      <c r="CC153" s="198">
        <v>0</v>
      </c>
      <c r="CD153" s="110">
        <v>0</v>
      </c>
      <c r="CE153" s="110">
        <v>0</v>
      </c>
      <c r="CF153" s="110">
        <v>4</v>
      </c>
      <c r="CG153" s="110">
        <f t="shared" si="96"/>
        <v>0.64</v>
      </c>
      <c r="CH153">
        <f t="shared" si="97"/>
        <v>0.24000000000000002</v>
      </c>
      <c r="CI153">
        <f t="shared" si="98"/>
        <v>8.320000000000001E-2</v>
      </c>
      <c r="CJ153" s="63">
        <f t="shared" si="99"/>
        <v>2.2624000000000004</v>
      </c>
      <c r="CK153" s="200"/>
      <c r="CL153" s="200">
        <f t="shared" si="100"/>
        <v>0.33936000000000005</v>
      </c>
      <c r="CM153" s="200"/>
      <c r="CN153" s="200"/>
      <c r="CO153" s="201"/>
      <c r="CP153" s="202"/>
      <c r="CQ153" s="203"/>
      <c r="CR153" s="203"/>
      <c r="CS153" s="267"/>
      <c r="CT153" s="268"/>
      <c r="CU153" s="269"/>
      <c r="CV153" s="270"/>
      <c r="CW153" s="273"/>
      <c r="CX153" s="114"/>
      <c r="CY153" s="52"/>
      <c r="CZ153" s="54"/>
      <c r="DA153" s="273"/>
      <c r="DB153" s="274"/>
      <c r="DC153" s="275"/>
      <c r="DD153" s="276"/>
      <c r="DE153" s="59"/>
      <c r="DF153" s="277"/>
    </row>
    <row r="154" spans="3:110" x14ac:dyDescent="0.25">
      <c r="C154" s="1" t="s">
        <v>254</v>
      </c>
      <c r="D154" t="s">
        <v>240</v>
      </c>
      <c r="F154" s="109"/>
      <c r="G154" s="43"/>
      <c r="H154" s="43"/>
      <c r="I154" s="43"/>
      <c r="J154" s="43"/>
      <c r="K154" s="43"/>
      <c r="L154" s="43"/>
      <c r="M154" s="44"/>
      <c r="N154" s="44"/>
      <c r="O154" s="45"/>
      <c r="P154" s="46"/>
      <c r="Q154" s="47"/>
      <c r="R154" s="48"/>
      <c r="S154" s="48"/>
      <c r="T154" s="50"/>
      <c r="U154" s="114">
        <v>1</v>
      </c>
      <c r="V154" s="114"/>
      <c r="W154" s="114"/>
      <c r="X154" s="52"/>
      <c r="Y154" s="52"/>
      <c r="Z154" s="52"/>
      <c r="AA154" s="53"/>
      <c r="AB154" s="54"/>
      <c r="AC154" s="54"/>
      <c r="AD154" s="55"/>
      <c r="AE154" s="55"/>
      <c r="AF154" s="55"/>
      <c r="AG154" s="55"/>
      <c r="AH154" s="56"/>
      <c r="AI154" s="56"/>
      <c r="AJ154" s="57"/>
      <c r="AK154" s="57"/>
      <c r="AL154" s="57"/>
      <c r="AM154" s="57"/>
      <c r="AN154" s="58"/>
      <c r="AO154" s="58">
        <v>1</v>
      </c>
      <c r="AP154" s="58"/>
      <c r="AQ154" s="59"/>
      <c r="AR154" s="59"/>
      <c r="AS154" s="59"/>
      <c r="AT154" s="59"/>
      <c r="AU154" s="59"/>
      <c r="AV154" s="59"/>
      <c r="AZ154">
        <f t="shared" si="125"/>
        <v>0</v>
      </c>
      <c r="BA154">
        <f t="shared" si="101"/>
        <v>0</v>
      </c>
      <c r="BB154">
        <f t="shared" si="102"/>
        <v>0</v>
      </c>
      <c r="BC154">
        <f t="shared" si="103"/>
        <v>0</v>
      </c>
      <c r="BD154">
        <f t="shared" si="93"/>
        <v>0</v>
      </c>
      <c r="BE154">
        <f t="shared" si="104"/>
        <v>1</v>
      </c>
      <c r="BF154">
        <f t="shared" si="105"/>
        <v>0</v>
      </c>
      <c r="BG154">
        <f t="shared" si="106"/>
        <v>0</v>
      </c>
      <c r="BH154">
        <f t="shared" si="107"/>
        <v>0</v>
      </c>
      <c r="BI154">
        <f t="shared" si="108"/>
        <v>0</v>
      </c>
      <c r="BJ154">
        <f t="shared" si="109"/>
        <v>0</v>
      </c>
      <c r="BK154">
        <f t="shared" si="110"/>
        <v>1</v>
      </c>
      <c r="BL154">
        <f t="shared" si="111"/>
        <v>0</v>
      </c>
      <c r="BM154">
        <f t="shared" si="94"/>
        <v>0</v>
      </c>
      <c r="BO154" s="185">
        <f t="shared" si="112"/>
        <v>0</v>
      </c>
      <c r="BP154" s="186">
        <f t="shared" si="113"/>
        <v>0</v>
      </c>
      <c r="BQ154" s="187">
        <f t="shared" si="114"/>
        <v>0</v>
      </c>
      <c r="BR154" s="188">
        <f t="shared" si="95"/>
        <v>0</v>
      </c>
      <c r="BS154" s="189">
        <f t="shared" si="115"/>
        <v>0</v>
      </c>
      <c r="BT154" s="190">
        <f t="shared" si="116"/>
        <v>8.5000000000000006E-2</v>
      </c>
      <c r="BU154" s="191">
        <f t="shared" si="117"/>
        <v>0</v>
      </c>
      <c r="BV154" s="192">
        <f t="shared" si="118"/>
        <v>0</v>
      </c>
      <c r="BW154" s="193">
        <f t="shared" si="119"/>
        <v>0</v>
      </c>
      <c r="BX154" s="194">
        <f t="shared" si="120"/>
        <v>0</v>
      </c>
      <c r="BY154" s="195">
        <f t="shared" si="121"/>
        <v>0</v>
      </c>
      <c r="BZ154" s="196">
        <f t="shared" si="122"/>
        <v>0.17699999999999999</v>
      </c>
      <c r="CA154" s="197">
        <f t="shared" si="123"/>
        <v>0</v>
      </c>
      <c r="CB154" s="110">
        <f t="shared" si="124"/>
        <v>0</v>
      </c>
      <c r="CC154" s="198">
        <v>0</v>
      </c>
      <c r="CD154" s="110">
        <v>0</v>
      </c>
      <c r="CE154" s="110">
        <v>0</v>
      </c>
      <c r="CF154" s="110">
        <v>2</v>
      </c>
      <c r="CG154" s="110">
        <f t="shared" si="96"/>
        <v>0.32</v>
      </c>
      <c r="CH154">
        <f t="shared" si="97"/>
        <v>0.26200000000000001</v>
      </c>
      <c r="CI154">
        <f t="shared" si="98"/>
        <v>4.1600000000000005E-2</v>
      </c>
      <c r="CJ154" s="63">
        <f t="shared" si="99"/>
        <v>2.1252000000000004</v>
      </c>
      <c r="CK154" s="200"/>
      <c r="CL154" s="200">
        <f t="shared" si="100"/>
        <v>0.31878000000000006</v>
      </c>
      <c r="CM154" s="200"/>
      <c r="CN154" s="200"/>
      <c r="CO154" s="201"/>
      <c r="CP154" s="202"/>
      <c r="CQ154" s="203"/>
      <c r="CR154" s="203"/>
      <c r="CS154" s="267"/>
      <c r="CT154" s="268"/>
      <c r="CU154" s="269"/>
      <c r="CV154" s="270"/>
      <c r="CW154" s="273"/>
      <c r="CX154" s="114"/>
      <c r="CY154" s="52"/>
      <c r="CZ154" s="54"/>
      <c r="DA154" s="273"/>
      <c r="DB154" s="274"/>
      <c r="DC154" s="275"/>
      <c r="DD154" s="276"/>
      <c r="DE154" s="59"/>
      <c r="DF154" s="277"/>
    </row>
    <row r="155" spans="3:110" x14ac:dyDescent="0.25">
      <c r="C155" s="1" t="s">
        <v>255</v>
      </c>
      <c r="D155" t="s">
        <v>240</v>
      </c>
      <c r="F155" s="109"/>
      <c r="G155" s="43"/>
      <c r="H155" s="43">
        <v>1</v>
      </c>
      <c r="I155" s="43"/>
      <c r="J155" s="43"/>
      <c r="K155" s="43"/>
      <c r="L155" s="43"/>
      <c r="M155" s="44"/>
      <c r="N155" s="44"/>
      <c r="O155" s="45"/>
      <c r="P155" s="46"/>
      <c r="Q155" s="47"/>
      <c r="R155" s="48"/>
      <c r="S155" s="48"/>
      <c r="T155" s="50"/>
      <c r="U155" s="114">
        <v>1</v>
      </c>
      <c r="V155" s="114"/>
      <c r="W155" s="114">
        <v>2</v>
      </c>
      <c r="X155" s="52"/>
      <c r="Y155" s="52">
        <v>1</v>
      </c>
      <c r="Z155" s="52"/>
      <c r="AA155" s="53"/>
      <c r="AB155" s="54"/>
      <c r="AC155" s="54"/>
      <c r="AD155" s="55"/>
      <c r="AE155" s="55"/>
      <c r="AF155" s="55"/>
      <c r="AG155" s="55"/>
      <c r="AH155" s="56"/>
      <c r="AI155" s="56"/>
      <c r="AJ155" s="57"/>
      <c r="AK155" s="57"/>
      <c r="AL155" s="57"/>
      <c r="AM155" s="57"/>
      <c r="AN155" s="58"/>
      <c r="AO155" s="58"/>
      <c r="AP155" s="58"/>
      <c r="AQ155" s="59"/>
      <c r="AR155" s="59"/>
      <c r="AS155" s="59"/>
      <c r="AT155" s="59"/>
      <c r="AU155" s="59"/>
      <c r="AV155" s="59"/>
      <c r="AW155">
        <v>1</v>
      </c>
      <c r="AZ155">
        <f t="shared" si="125"/>
        <v>1</v>
      </c>
      <c r="BA155">
        <f t="shared" si="101"/>
        <v>0</v>
      </c>
      <c r="BB155">
        <f t="shared" si="102"/>
        <v>0</v>
      </c>
      <c r="BC155">
        <f t="shared" si="103"/>
        <v>0</v>
      </c>
      <c r="BD155">
        <f t="shared" si="93"/>
        <v>0</v>
      </c>
      <c r="BE155">
        <f t="shared" si="104"/>
        <v>3</v>
      </c>
      <c r="BF155">
        <f t="shared" si="105"/>
        <v>1</v>
      </c>
      <c r="BG155">
        <f t="shared" si="106"/>
        <v>0</v>
      </c>
      <c r="BH155">
        <f t="shared" si="107"/>
        <v>0</v>
      </c>
      <c r="BI155">
        <f t="shared" si="108"/>
        <v>0</v>
      </c>
      <c r="BJ155">
        <f t="shared" si="109"/>
        <v>0</v>
      </c>
      <c r="BK155">
        <f t="shared" si="110"/>
        <v>0</v>
      </c>
      <c r="BL155">
        <f t="shared" si="111"/>
        <v>0</v>
      </c>
      <c r="BM155">
        <f t="shared" si="94"/>
        <v>1</v>
      </c>
      <c r="BO155" s="185">
        <f t="shared" si="112"/>
        <v>0.02</v>
      </c>
      <c r="BP155" s="186">
        <f t="shared" si="113"/>
        <v>0</v>
      </c>
      <c r="BQ155" s="187">
        <f t="shared" si="114"/>
        <v>0</v>
      </c>
      <c r="BR155" s="188">
        <f t="shared" si="95"/>
        <v>0</v>
      </c>
      <c r="BS155" s="189">
        <f t="shared" si="115"/>
        <v>0</v>
      </c>
      <c r="BT155" s="190">
        <f t="shared" si="116"/>
        <v>0.255</v>
      </c>
      <c r="BU155" s="191">
        <f t="shared" si="117"/>
        <v>0.187</v>
      </c>
      <c r="BV155" s="192">
        <f t="shared" si="118"/>
        <v>0</v>
      </c>
      <c r="BW155" s="193">
        <f t="shared" si="119"/>
        <v>0</v>
      </c>
      <c r="BX155" s="194">
        <f t="shared" si="120"/>
        <v>0</v>
      </c>
      <c r="BY155" s="195">
        <f t="shared" si="121"/>
        <v>0</v>
      </c>
      <c r="BZ155" s="196">
        <f t="shared" si="122"/>
        <v>0</v>
      </c>
      <c r="CA155" s="197">
        <f t="shared" si="123"/>
        <v>0</v>
      </c>
      <c r="CB155" s="110">
        <f t="shared" si="124"/>
        <v>0.03</v>
      </c>
      <c r="CC155" s="198">
        <v>1</v>
      </c>
      <c r="CD155" s="110">
        <v>0</v>
      </c>
      <c r="CE155" s="110">
        <v>0</v>
      </c>
      <c r="CF155" s="110">
        <v>1</v>
      </c>
      <c r="CG155" s="110">
        <f t="shared" si="96"/>
        <v>0.38</v>
      </c>
      <c r="CH155">
        <f t="shared" si="97"/>
        <v>0.49199999999999999</v>
      </c>
      <c r="CI155">
        <f t="shared" si="98"/>
        <v>4.9399999999999999E-2</v>
      </c>
      <c r="CJ155" s="63">
        <f t="shared" si="99"/>
        <v>3.7898000000000001</v>
      </c>
      <c r="CK155" s="200"/>
      <c r="CL155" s="200">
        <f t="shared" si="100"/>
        <v>0.56847000000000003</v>
      </c>
      <c r="CM155" s="200"/>
      <c r="CN155" s="200"/>
      <c r="CO155" s="201"/>
      <c r="CP155" s="202"/>
      <c r="CQ155" s="203"/>
      <c r="CR155" s="203"/>
      <c r="CS155" s="267"/>
      <c r="CT155" s="268"/>
      <c r="CU155" s="269"/>
      <c r="CV155" s="270"/>
      <c r="CW155" s="273"/>
      <c r="CX155" s="114"/>
      <c r="CY155" s="52"/>
      <c r="CZ155" s="54"/>
      <c r="DA155" s="273"/>
      <c r="DB155" s="274"/>
      <c r="DC155" s="275"/>
      <c r="DD155" s="276"/>
      <c r="DE155" s="59"/>
      <c r="DF155" s="277"/>
    </row>
    <row r="156" spans="3:110" x14ac:dyDescent="0.25">
      <c r="C156" s="1" t="s">
        <v>256</v>
      </c>
      <c r="D156" t="s">
        <v>240</v>
      </c>
      <c r="F156" s="109"/>
      <c r="G156" s="43"/>
      <c r="H156" s="43"/>
      <c r="I156" s="43"/>
      <c r="J156" s="43"/>
      <c r="K156" s="43"/>
      <c r="L156" s="43"/>
      <c r="M156" s="44"/>
      <c r="N156" s="44">
        <v>1</v>
      </c>
      <c r="O156" s="45"/>
      <c r="P156" s="46"/>
      <c r="Q156" s="47"/>
      <c r="R156" s="48"/>
      <c r="S156" s="48"/>
      <c r="T156" s="50"/>
      <c r="U156" s="114">
        <v>1</v>
      </c>
      <c r="V156" s="114"/>
      <c r="W156" s="114"/>
      <c r="X156" s="52"/>
      <c r="Y156" s="52"/>
      <c r="Z156" s="52"/>
      <c r="AA156" s="53"/>
      <c r="AB156" s="54"/>
      <c r="AC156" s="54"/>
      <c r="AD156" s="55"/>
      <c r="AE156" s="55"/>
      <c r="AF156" s="55"/>
      <c r="AG156" s="55"/>
      <c r="AH156" s="56"/>
      <c r="AI156" s="56"/>
      <c r="AJ156" s="57"/>
      <c r="AK156" s="57"/>
      <c r="AL156" s="57"/>
      <c r="AM156" s="57"/>
      <c r="AN156" s="58">
        <v>1</v>
      </c>
      <c r="AO156" s="58"/>
      <c r="AP156" s="58"/>
      <c r="AQ156" s="59"/>
      <c r="AR156" s="59"/>
      <c r="AS156" s="59"/>
      <c r="AT156" s="59"/>
      <c r="AU156" s="59"/>
      <c r="AV156" s="59"/>
      <c r="AZ156">
        <f t="shared" si="125"/>
        <v>0</v>
      </c>
      <c r="BA156">
        <f t="shared" si="101"/>
        <v>1</v>
      </c>
      <c r="BB156">
        <f t="shared" si="102"/>
        <v>0</v>
      </c>
      <c r="BC156">
        <f t="shared" si="103"/>
        <v>0</v>
      </c>
      <c r="BD156">
        <f t="shared" si="93"/>
        <v>0</v>
      </c>
      <c r="BE156">
        <f t="shared" si="104"/>
        <v>1</v>
      </c>
      <c r="BF156">
        <f t="shared" si="105"/>
        <v>0</v>
      </c>
      <c r="BG156">
        <f t="shared" si="106"/>
        <v>0</v>
      </c>
      <c r="BH156">
        <f t="shared" si="107"/>
        <v>0</v>
      </c>
      <c r="BI156">
        <f t="shared" si="108"/>
        <v>0</v>
      </c>
      <c r="BJ156">
        <f t="shared" si="109"/>
        <v>0</v>
      </c>
      <c r="BK156">
        <f t="shared" si="110"/>
        <v>1</v>
      </c>
      <c r="BL156">
        <f t="shared" si="111"/>
        <v>0</v>
      </c>
      <c r="BM156">
        <f t="shared" si="94"/>
        <v>0</v>
      </c>
      <c r="BO156" s="185">
        <f t="shared" si="112"/>
        <v>0</v>
      </c>
      <c r="BP156" s="186">
        <f t="shared" si="113"/>
        <v>0.221</v>
      </c>
      <c r="BQ156" s="187">
        <f t="shared" si="114"/>
        <v>0</v>
      </c>
      <c r="BR156" s="188">
        <f t="shared" si="95"/>
        <v>0</v>
      </c>
      <c r="BS156" s="189">
        <f t="shared" si="115"/>
        <v>0</v>
      </c>
      <c r="BT156" s="190">
        <f t="shared" si="116"/>
        <v>8.5000000000000006E-2</v>
      </c>
      <c r="BU156" s="191">
        <f t="shared" si="117"/>
        <v>0</v>
      </c>
      <c r="BV156" s="192">
        <f t="shared" si="118"/>
        <v>0</v>
      </c>
      <c r="BW156" s="193">
        <f t="shared" si="119"/>
        <v>0</v>
      </c>
      <c r="BX156" s="194">
        <f t="shared" si="120"/>
        <v>0</v>
      </c>
      <c r="BY156" s="195">
        <f t="shared" si="121"/>
        <v>0</v>
      </c>
      <c r="BZ156" s="196">
        <f t="shared" si="122"/>
        <v>0.17699999999999999</v>
      </c>
      <c r="CA156" s="197">
        <f t="shared" si="123"/>
        <v>0</v>
      </c>
      <c r="CB156" s="110">
        <f t="shared" si="124"/>
        <v>0</v>
      </c>
      <c r="CC156" s="198">
        <v>0</v>
      </c>
      <c r="CD156" s="110">
        <v>0</v>
      </c>
      <c r="CE156" s="110">
        <v>0</v>
      </c>
      <c r="CF156" s="110">
        <v>1</v>
      </c>
      <c r="CG156" s="110">
        <f t="shared" si="96"/>
        <v>0.16</v>
      </c>
      <c r="CH156">
        <f t="shared" si="97"/>
        <v>0.48299999999999998</v>
      </c>
      <c r="CI156">
        <f t="shared" si="98"/>
        <v>2.0800000000000003E-2</v>
      </c>
      <c r="CJ156" s="63">
        <f t="shared" si="99"/>
        <v>3.5266000000000002</v>
      </c>
      <c r="CK156" s="200"/>
      <c r="CL156" s="200">
        <f t="shared" si="100"/>
        <v>0.52898999999999996</v>
      </c>
      <c r="CM156" s="200"/>
      <c r="CN156" s="200"/>
      <c r="CO156" s="201"/>
      <c r="CP156" s="202"/>
      <c r="CQ156" s="203"/>
      <c r="CR156" s="203"/>
      <c r="CS156" s="267"/>
      <c r="CT156" s="268"/>
      <c r="CU156" s="269"/>
      <c r="CV156" s="270"/>
      <c r="CW156" s="273"/>
      <c r="CX156" s="114"/>
      <c r="CY156" s="52"/>
      <c r="CZ156" s="54"/>
      <c r="DA156" s="273"/>
      <c r="DB156" s="274"/>
      <c r="DC156" s="275"/>
      <c r="DD156" s="276"/>
      <c r="DE156" s="59"/>
      <c r="DF156" s="277"/>
    </row>
    <row r="157" spans="3:110" x14ac:dyDescent="0.25">
      <c r="C157" s="1" t="s">
        <v>257</v>
      </c>
      <c r="D157" t="s">
        <v>240</v>
      </c>
      <c r="F157" s="109"/>
      <c r="G157" s="43"/>
      <c r="H157" s="43">
        <v>1</v>
      </c>
      <c r="I157" s="43"/>
      <c r="J157" s="43"/>
      <c r="K157" s="43"/>
      <c r="L157" s="43"/>
      <c r="M157" s="44"/>
      <c r="N157" s="44"/>
      <c r="O157" s="45"/>
      <c r="P157" s="46"/>
      <c r="Q157" s="47"/>
      <c r="R157" s="48"/>
      <c r="S157" s="48"/>
      <c r="T157" s="50"/>
      <c r="U157" s="114">
        <v>1</v>
      </c>
      <c r="V157" s="114"/>
      <c r="W157" s="114"/>
      <c r="X157" s="52"/>
      <c r="Y157" s="52">
        <v>1</v>
      </c>
      <c r="Z157" s="52"/>
      <c r="AA157" s="53"/>
      <c r="AB157" s="54"/>
      <c r="AC157" s="54"/>
      <c r="AD157" s="55"/>
      <c r="AE157" s="55"/>
      <c r="AF157" s="55"/>
      <c r="AG157" s="55"/>
      <c r="AH157" s="56"/>
      <c r="AI157" s="56"/>
      <c r="AJ157" s="57"/>
      <c r="AK157" s="57"/>
      <c r="AL157" s="57"/>
      <c r="AM157" s="57"/>
      <c r="AN157" s="58"/>
      <c r="AO157" s="58"/>
      <c r="AP157" s="58"/>
      <c r="AQ157" s="59"/>
      <c r="AR157" s="59"/>
      <c r="AS157" s="59"/>
      <c r="AT157" s="59"/>
      <c r="AU157" s="59"/>
      <c r="AV157" s="59"/>
      <c r="AZ157">
        <f t="shared" si="125"/>
        <v>1</v>
      </c>
      <c r="BA157">
        <f t="shared" si="101"/>
        <v>0</v>
      </c>
      <c r="BB157">
        <f t="shared" si="102"/>
        <v>0</v>
      </c>
      <c r="BC157">
        <f t="shared" si="103"/>
        <v>0</v>
      </c>
      <c r="BD157">
        <f t="shared" si="93"/>
        <v>0</v>
      </c>
      <c r="BE157">
        <f t="shared" si="104"/>
        <v>1</v>
      </c>
      <c r="BF157">
        <f t="shared" si="105"/>
        <v>1</v>
      </c>
      <c r="BG157">
        <f t="shared" si="106"/>
        <v>0</v>
      </c>
      <c r="BH157">
        <f t="shared" si="107"/>
        <v>0</v>
      </c>
      <c r="BI157">
        <f t="shared" si="108"/>
        <v>0</v>
      </c>
      <c r="BJ157">
        <f t="shared" si="109"/>
        <v>0</v>
      </c>
      <c r="BK157">
        <f t="shared" si="110"/>
        <v>0</v>
      </c>
      <c r="BL157">
        <f t="shared" si="111"/>
        <v>0</v>
      </c>
      <c r="BM157">
        <f t="shared" si="94"/>
        <v>0</v>
      </c>
      <c r="BO157" s="185">
        <f t="shared" si="112"/>
        <v>0.02</v>
      </c>
      <c r="BP157" s="186">
        <f t="shared" si="113"/>
        <v>0</v>
      </c>
      <c r="BQ157" s="187">
        <f t="shared" si="114"/>
        <v>0</v>
      </c>
      <c r="BR157" s="188">
        <f t="shared" si="95"/>
        <v>0</v>
      </c>
      <c r="BS157" s="189">
        <f t="shared" si="115"/>
        <v>0</v>
      </c>
      <c r="BT157" s="190">
        <f t="shared" si="116"/>
        <v>8.5000000000000006E-2</v>
      </c>
      <c r="BU157" s="191">
        <f t="shared" si="117"/>
        <v>0.187</v>
      </c>
      <c r="BV157" s="192">
        <f t="shared" si="118"/>
        <v>0</v>
      </c>
      <c r="BW157" s="193">
        <f t="shared" si="119"/>
        <v>0</v>
      </c>
      <c r="BX157" s="194">
        <f t="shared" si="120"/>
        <v>0</v>
      </c>
      <c r="BY157" s="195">
        <f t="shared" si="121"/>
        <v>0</v>
      </c>
      <c r="BZ157" s="196">
        <f t="shared" si="122"/>
        <v>0</v>
      </c>
      <c r="CA157" s="197">
        <f t="shared" si="123"/>
        <v>0</v>
      </c>
      <c r="CB157" s="110">
        <f t="shared" si="124"/>
        <v>0</v>
      </c>
      <c r="CC157" s="198">
        <v>1</v>
      </c>
      <c r="CD157" s="110">
        <v>0</v>
      </c>
      <c r="CE157" s="110">
        <v>1</v>
      </c>
      <c r="CF157" s="110">
        <v>1</v>
      </c>
      <c r="CG157" s="110">
        <f t="shared" si="96"/>
        <v>0.89</v>
      </c>
      <c r="CH157">
        <f t="shared" si="97"/>
        <v>0.29200000000000004</v>
      </c>
      <c r="CI157">
        <f t="shared" si="98"/>
        <v>0.11570000000000001</v>
      </c>
      <c r="CJ157" s="63">
        <f t="shared" si="99"/>
        <v>2.8539000000000003</v>
      </c>
      <c r="CK157" s="200"/>
      <c r="CL157" s="200">
        <f t="shared" si="100"/>
        <v>0.42808500000000005</v>
      </c>
      <c r="CM157" s="200"/>
      <c r="CN157" s="200"/>
      <c r="CO157" s="201"/>
      <c r="CP157" s="202"/>
      <c r="CQ157" s="203"/>
      <c r="CR157" s="203"/>
      <c r="CS157" s="267"/>
      <c r="CT157" s="268"/>
      <c r="CU157" s="269"/>
      <c r="CV157" s="270"/>
      <c r="CW157" s="273"/>
      <c r="CX157" s="114"/>
      <c r="CY157" s="52"/>
      <c r="CZ157" s="54"/>
      <c r="DA157" s="273"/>
      <c r="DB157" s="274"/>
      <c r="DC157" s="275"/>
      <c r="DD157" s="276"/>
      <c r="DE157" s="59"/>
      <c r="DF157" s="277"/>
    </row>
    <row r="158" spans="3:110" x14ac:dyDescent="0.25">
      <c r="C158" s="1" t="s">
        <v>258</v>
      </c>
      <c r="D158" t="s">
        <v>240</v>
      </c>
      <c r="F158" s="109"/>
      <c r="G158" s="43"/>
      <c r="H158" s="43"/>
      <c r="I158" s="43"/>
      <c r="J158" s="43"/>
      <c r="K158" s="43"/>
      <c r="L158" s="43"/>
      <c r="M158" s="44"/>
      <c r="N158" s="44"/>
      <c r="O158" s="45"/>
      <c r="P158" s="46"/>
      <c r="Q158" s="47"/>
      <c r="R158" s="48"/>
      <c r="S158" s="48"/>
      <c r="T158" s="50"/>
      <c r="U158" s="114">
        <v>2</v>
      </c>
      <c r="V158" s="114"/>
      <c r="W158" s="114">
        <v>1</v>
      </c>
      <c r="X158" s="52"/>
      <c r="Y158" s="52"/>
      <c r="Z158" s="52"/>
      <c r="AA158" s="53"/>
      <c r="AB158" s="54"/>
      <c r="AC158" s="54"/>
      <c r="AD158" s="55"/>
      <c r="AE158" s="55"/>
      <c r="AF158" s="55"/>
      <c r="AG158" s="55"/>
      <c r="AH158" s="56"/>
      <c r="AI158" s="56"/>
      <c r="AJ158" s="57">
        <v>1</v>
      </c>
      <c r="AK158" s="57"/>
      <c r="AL158" s="57"/>
      <c r="AM158" s="57"/>
      <c r="AN158" s="58"/>
      <c r="AO158" s="58"/>
      <c r="AP158" s="58"/>
      <c r="AQ158" s="59"/>
      <c r="AR158" s="59"/>
      <c r="AS158" s="59"/>
      <c r="AT158" s="59"/>
      <c r="AU158" s="59"/>
      <c r="AV158" s="59"/>
      <c r="AZ158">
        <f t="shared" si="125"/>
        <v>0</v>
      </c>
      <c r="BA158">
        <f t="shared" si="101"/>
        <v>0</v>
      </c>
      <c r="BB158">
        <f t="shared" si="102"/>
        <v>0</v>
      </c>
      <c r="BC158">
        <f t="shared" si="103"/>
        <v>0</v>
      </c>
      <c r="BD158">
        <f t="shared" si="93"/>
        <v>0</v>
      </c>
      <c r="BE158">
        <f t="shared" si="104"/>
        <v>3</v>
      </c>
      <c r="BF158">
        <f t="shared" si="105"/>
        <v>0</v>
      </c>
      <c r="BG158">
        <f t="shared" si="106"/>
        <v>0</v>
      </c>
      <c r="BH158">
        <f t="shared" si="107"/>
        <v>0</v>
      </c>
      <c r="BI158">
        <f t="shared" si="108"/>
        <v>1</v>
      </c>
      <c r="BJ158">
        <f t="shared" si="109"/>
        <v>1</v>
      </c>
      <c r="BK158">
        <f t="shared" si="110"/>
        <v>0</v>
      </c>
      <c r="BL158">
        <f t="shared" si="111"/>
        <v>0</v>
      </c>
      <c r="BM158">
        <f t="shared" si="94"/>
        <v>0</v>
      </c>
      <c r="BO158" s="185">
        <f t="shared" si="112"/>
        <v>0</v>
      </c>
      <c r="BP158" s="186">
        <f t="shared" si="113"/>
        <v>0</v>
      </c>
      <c r="BQ158" s="187">
        <f t="shared" si="114"/>
        <v>0</v>
      </c>
      <c r="BR158" s="188">
        <f t="shared" si="95"/>
        <v>0</v>
      </c>
      <c r="BS158" s="189">
        <f t="shared" si="115"/>
        <v>0</v>
      </c>
      <c r="BT158" s="190">
        <f t="shared" si="116"/>
        <v>0.255</v>
      </c>
      <c r="BU158" s="191">
        <f t="shared" si="117"/>
        <v>0</v>
      </c>
      <c r="BV158" s="192">
        <f t="shared" si="118"/>
        <v>0</v>
      </c>
      <c r="BW158" s="193">
        <f t="shared" si="119"/>
        <v>0</v>
      </c>
      <c r="BX158" s="194">
        <f t="shared" si="120"/>
        <v>8.0000000000000002E-3</v>
      </c>
      <c r="BY158" s="195">
        <f t="shared" si="121"/>
        <v>0.72199999999999998</v>
      </c>
      <c r="BZ158" s="196">
        <f t="shared" si="122"/>
        <v>0</v>
      </c>
      <c r="CA158" s="197">
        <f t="shared" si="123"/>
        <v>0</v>
      </c>
      <c r="CB158" s="280">
        <f t="shared" si="124"/>
        <v>0</v>
      </c>
      <c r="CC158" s="198">
        <v>1</v>
      </c>
      <c r="CD158" s="110">
        <v>0</v>
      </c>
      <c r="CE158" s="110">
        <v>0</v>
      </c>
      <c r="CF158" s="110">
        <v>1</v>
      </c>
      <c r="CG158" s="110">
        <f t="shared" si="96"/>
        <v>0.38</v>
      </c>
      <c r="CH158">
        <f t="shared" si="97"/>
        <v>0.98499999999999999</v>
      </c>
      <c r="CI158">
        <f t="shared" si="98"/>
        <v>4.9399999999999999E-2</v>
      </c>
      <c r="CJ158" s="63">
        <f t="shared" si="99"/>
        <v>7.2408000000000001</v>
      </c>
      <c r="CK158" s="200"/>
      <c r="CL158" s="200">
        <f t="shared" si="100"/>
        <v>1.08612</v>
      </c>
      <c r="CM158" s="200"/>
      <c r="CN158" s="200"/>
      <c r="CO158" s="201"/>
      <c r="CP158" s="202"/>
      <c r="CQ158" s="203"/>
      <c r="CR158" s="203"/>
      <c r="CS158" s="267"/>
      <c r="CT158" s="268"/>
      <c r="CU158" s="269"/>
      <c r="CV158" s="270"/>
      <c r="CW158" s="271"/>
      <c r="CX158" s="114"/>
      <c r="CY158" s="52"/>
      <c r="CZ158" s="272"/>
      <c r="DA158" s="273"/>
      <c r="DB158" s="274"/>
      <c r="DC158" s="275"/>
      <c r="DD158" s="276"/>
      <c r="DE158" s="59"/>
      <c r="DF158" s="277"/>
    </row>
    <row r="159" spans="3:110" x14ac:dyDescent="0.25">
      <c r="C159" s="131" t="s">
        <v>259</v>
      </c>
      <c r="D159" s="133" t="s">
        <v>240</v>
      </c>
      <c r="F159" s="136"/>
      <c r="G159" s="137"/>
      <c r="H159" s="137"/>
      <c r="I159" s="137"/>
      <c r="J159" s="137"/>
      <c r="K159" s="137"/>
      <c r="L159" s="137"/>
      <c r="M159" s="138"/>
      <c r="N159" s="138"/>
      <c r="O159" s="138"/>
      <c r="P159" s="139"/>
      <c r="Q159" s="139"/>
      <c r="R159" s="48"/>
      <c r="S159" s="48"/>
      <c r="T159" s="140"/>
      <c r="U159" s="141"/>
      <c r="V159" s="141"/>
      <c r="W159" s="141">
        <v>1</v>
      </c>
      <c r="X159" s="142"/>
      <c r="Y159" s="142"/>
      <c r="Z159" s="142"/>
      <c r="AA159" s="143"/>
      <c r="AB159" s="143"/>
      <c r="AC159" s="143"/>
      <c r="AD159" s="144"/>
      <c r="AE159" s="144"/>
      <c r="AF159" s="144"/>
      <c r="AG159" s="144"/>
      <c r="AH159" s="145"/>
      <c r="AI159" s="145"/>
      <c r="AJ159" s="146">
        <v>1</v>
      </c>
      <c r="AK159" s="146"/>
      <c r="AL159" s="146"/>
      <c r="AM159" s="146"/>
      <c r="AN159" s="147"/>
      <c r="AO159" s="147"/>
      <c r="AP159" s="147"/>
      <c r="AQ159" s="148"/>
      <c r="AR159" s="148"/>
      <c r="AS159" s="148"/>
      <c r="AT159" s="148"/>
      <c r="AU159" s="148">
        <v>3</v>
      </c>
      <c r="AV159" s="148"/>
      <c r="AW159" s="133"/>
      <c r="AZ159">
        <f t="shared" si="125"/>
        <v>0</v>
      </c>
      <c r="BA159">
        <f t="shared" si="101"/>
        <v>0</v>
      </c>
      <c r="BB159">
        <f t="shared" si="102"/>
        <v>0</v>
      </c>
      <c r="BC159">
        <f t="shared" si="103"/>
        <v>0</v>
      </c>
      <c r="BD159">
        <f t="shared" si="93"/>
        <v>0</v>
      </c>
      <c r="BE159">
        <f t="shared" si="104"/>
        <v>1</v>
      </c>
      <c r="BF159">
        <f t="shared" si="105"/>
        <v>0</v>
      </c>
      <c r="BG159">
        <f t="shared" si="106"/>
        <v>0</v>
      </c>
      <c r="BH159">
        <f t="shared" si="107"/>
        <v>0</v>
      </c>
      <c r="BI159">
        <f t="shared" si="108"/>
        <v>1</v>
      </c>
      <c r="BJ159" s="87">
        <f t="shared" si="109"/>
        <v>1</v>
      </c>
      <c r="BK159" s="87">
        <f t="shared" si="110"/>
        <v>0</v>
      </c>
      <c r="BL159" s="87">
        <f t="shared" si="111"/>
        <v>3</v>
      </c>
      <c r="BM159" s="87">
        <f t="shared" si="94"/>
        <v>0</v>
      </c>
      <c r="BN159" s="87"/>
      <c r="BO159" s="209">
        <f t="shared" si="112"/>
        <v>0</v>
      </c>
      <c r="BP159" s="210">
        <f t="shared" si="113"/>
        <v>0</v>
      </c>
      <c r="BQ159" s="211">
        <f t="shared" si="114"/>
        <v>0</v>
      </c>
      <c r="BR159" s="212">
        <f t="shared" si="95"/>
        <v>0</v>
      </c>
      <c r="BS159" s="213">
        <f t="shared" si="115"/>
        <v>0</v>
      </c>
      <c r="BT159" s="214">
        <f t="shared" si="116"/>
        <v>8.5000000000000006E-2</v>
      </c>
      <c r="BU159" s="215">
        <f t="shared" si="117"/>
        <v>0</v>
      </c>
      <c r="BV159" s="216">
        <f t="shared" si="118"/>
        <v>0</v>
      </c>
      <c r="BW159" s="217">
        <f t="shared" si="119"/>
        <v>0</v>
      </c>
      <c r="BX159" s="218">
        <f t="shared" si="120"/>
        <v>8.0000000000000002E-3</v>
      </c>
      <c r="BY159" s="219">
        <f t="shared" si="121"/>
        <v>0.72199999999999998</v>
      </c>
      <c r="BZ159" s="220">
        <f t="shared" si="122"/>
        <v>0</v>
      </c>
      <c r="CA159" s="221">
        <f t="shared" si="123"/>
        <v>0.21000000000000002</v>
      </c>
      <c r="CB159" s="222">
        <f t="shared" si="124"/>
        <v>0</v>
      </c>
      <c r="CC159" s="206">
        <v>0</v>
      </c>
      <c r="CD159" s="126">
        <v>0</v>
      </c>
      <c r="CE159" s="126">
        <v>0</v>
      </c>
      <c r="CF159" s="126">
        <v>1</v>
      </c>
      <c r="CG159" s="126">
        <f t="shared" si="96"/>
        <v>0.16</v>
      </c>
      <c r="CH159" s="87">
        <f t="shared" si="97"/>
        <v>1.0249999999999999</v>
      </c>
      <c r="CI159" s="87">
        <f t="shared" si="98"/>
        <v>2.0800000000000003E-2</v>
      </c>
      <c r="CJ159" s="108">
        <f t="shared" si="99"/>
        <v>7.3205999999999989</v>
      </c>
      <c r="CK159" s="200"/>
      <c r="CL159" s="200">
        <f t="shared" si="100"/>
        <v>1.0980899999999998</v>
      </c>
      <c r="CM159" s="200"/>
      <c r="CN159" s="200"/>
      <c r="CO159" s="201"/>
      <c r="CP159" s="202"/>
      <c r="CQ159" s="203"/>
      <c r="CR159" s="203"/>
      <c r="CS159" s="267"/>
      <c r="CT159" s="268"/>
      <c r="CU159" s="269"/>
      <c r="CV159" s="270"/>
      <c r="CW159" s="279"/>
      <c r="CX159" s="114"/>
      <c r="CY159" s="52"/>
      <c r="CZ159" s="53"/>
      <c r="DA159" s="273"/>
      <c r="DB159" s="274"/>
      <c r="DC159" s="275"/>
      <c r="DD159" s="276"/>
      <c r="DE159" s="59"/>
      <c r="DF159" s="277"/>
    </row>
    <row r="160" spans="3:110" x14ac:dyDescent="0.25">
      <c r="C160" s="1" t="s">
        <v>260</v>
      </c>
      <c r="D160" s="36" t="s">
        <v>261</v>
      </c>
      <c r="F160" s="42"/>
      <c r="G160" s="43"/>
      <c r="H160" s="43"/>
      <c r="I160" s="43"/>
      <c r="J160" s="43"/>
      <c r="K160" s="43"/>
      <c r="L160" s="43"/>
      <c r="M160" s="44"/>
      <c r="N160" s="44"/>
      <c r="O160" s="45"/>
      <c r="P160" s="46"/>
      <c r="Q160" s="47"/>
      <c r="R160" s="48"/>
      <c r="S160" s="49"/>
      <c r="T160" s="50"/>
      <c r="U160" s="51"/>
      <c r="V160" s="51"/>
      <c r="W160" s="51"/>
      <c r="X160" s="52"/>
      <c r="Y160" s="52"/>
      <c r="Z160" s="52"/>
      <c r="AA160" s="53"/>
      <c r="AB160" s="54"/>
      <c r="AC160" s="54"/>
      <c r="AD160" s="55"/>
      <c r="AE160" s="55"/>
      <c r="AF160" s="55"/>
      <c r="AG160" s="55"/>
      <c r="AH160" s="56"/>
      <c r="AI160" s="56"/>
      <c r="AJ160" s="57"/>
      <c r="AK160" s="57"/>
      <c r="AL160" s="57"/>
      <c r="AM160" s="57"/>
      <c r="AN160" s="58"/>
      <c r="AO160" s="58"/>
      <c r="AP160" s="58"/>
      <c r="AQ160" s="59"/>
      <c r="AR160" s="59"/>
      <c r="AS160" s="59"/>
      <c r="AT160" s="59"/>
      <c r="AU160" s="59">
        <v>1</v>
      </c>
      <c r="AV160" s="59"/>
      <c r="AW160" s="36">
        <v>2</v>
      </c>
      <c r="AZ160">
        <f t="shared" ref="AZ160:AZ218" si="126">SUM(F160:L160)</f>
        <v>0</v>
      </c>
      <c r="BA160">
        <f t="shared" ref="BA160:BA218" si="127">SUM(M160:O160)</f>
        <v>0</v>
      </c>
      <c r="BB160">
        <f t="shared" ref="BB160:BB218" si="128">SUM(P160:Q160)</f>
        <v>0</v>
      </c>
      <c r="BC160">
        <f t="shared" ref="BC160:BC218" si="129">SUM(R160:S160)</f>
        <v>0</v>
      </c>
      <c r="BD160">
        <f t="shared" si="93"/>
        <v>0</v>
      </c>
      <c r="BE160">
        <f t="shared" ref="BE160:BE218" si="130">SUM(U160:W160)</f>
        <v>0</v>
      </c>
      <c r="BF160">
        <f t="shared" ref="BF160:BF218" si="131">SUM(X160:Z160)</f>
        <v>0</v>
      </c>
      <c r="BG160">
        <f t="shared" ref="BG160:BG218" si="132">SUM(AA160:AC160)</f>
        <v>0</v>
      </c>
      <c r="BH160">
        <f t="shared" ref="BH160:BH218" si="133">SUM(AD160:AG160)</f>
        <v>0</v>
      </c>
      <c r="BI160">
        <f t="shared" ref="BI160:BI218" si="134">SUM(AJ160:AM160)</f>
        <v>0</v>
      </c>
      <c r="BJ160">
        <f t="shared" ref="BJ160:BJ218" si="135">SUM(AJ160:AM160)</f>
        <v>0</v>
      </c>
      <c r="BK160">
        <f t="shared" ref="BK160:BK218" si="136">SUM(AN160:AP160)</f>
        <v>0</v>
      </c>
      <c r="BL160">
        <f t="shared" ref="BL160:BL218" si="137">SUM(AQ160:AV160)</f>
        <v>1</v>
      </c>
      <c r="BM160">
        <f t="shared" si="94"/>
        <v>2</v>
      </c>
      <c r="BO160" s="185">
        <f>AZ160*0.009</f>
        <v>0</v>
      </c>
      <c r="BP160" s="186">
        <f t="shared" ref="BP160:BP223" si="138">BA160*0.954</f>
        <v>0</v>
      </c>
      <c r="BQ160" s="187">
        <f>BB160*0.005</f>
        <v>0</v>
      </c>
      <c r="BR160" s="188">
        <f t="shared" si="95"/>
        <v>0</v>
      </c>
      <c r="BS160" s="189">
        <f>BD160*0.005</f>
        <v>0</v>
      </c>
      <c r="BT160" s="190">
        <f>BE160*0.053</f>
        <v>0</v>
      </c>
      <c r="BU160" s="191">
        <f>BF160*0.122</f>
        <v>0</v>
      </c>
      <c r="BV160" s="192">
        <f>BG160*0.075</f>
        <v>0</v>
      </c>
      <c r="BW160" s="193">
        <f>BH160*0.232</f>
        <v>0</v>
      </c>
      <c r="BX160" s="194">
        <f t="shared" si="120"/>
        <v>0</v>
      </c>
      <c r="BY160" s="195">
        <f>BJ160*0.022</f>
        <v>0</v>
      </c>
      <c r="BZ160" s="196">
        <f>BK160*0.107</f>
        <v>0</v>
      </c>
      <c r="CA160" s="197">
        <f>BL160*0.02</f>
        <v>0.02</v>
      </c>
      <c r="CB160" s="110">
        <f>BM160*0.008</f>
        <v>1.6E-2</v>
      </c>
      <c r="CC160" s="198">
        <v>0</v>
      </c>
      <c r="CD160" s="110">
        <v>0</v>
      </c>
      <c r="CE160" s="110">
        <v>0</v>
      </c>
      <c r="CF160" s="110">
        <v>5</v>
      </c>
      <c r="CG160" s="110">
        <f t="shared" si="96"/>
        <v>0.8</v>
      </c>
      <c r="CH160">
        <f t="shared" si="97"/>
        <v>3.6000000000000004E-2</v>
      </c>
      <c r="CI160">
        <f t="shared" si="98"/>
        <v>0.10400000000000001</v>
      </c>
      <c r="CJ160" s="63">
        <f t="shared" si="99"/>
        <v>0.98000000000000009</v>
      </c>
      <c r="CK160" s="200"/>
      <c r="CL160" s="200">
        <f t="shared" si="100"/>
        <v>0.14700000000000002</v>
      </c>
      <c r="CM160" s="200"/>
      <c r="CN160" s="200"/>
      <c r="CO160" s="201"/>
      <c r="CP160" s="202"/>
      <c r="CQ160" s="203"/>
      <c r="CR160" s="203"/>
      <c r="CS160" s="204"/>
      <c r="CT160" s="44"/>
      <c r="CU160" s="46"/>
      <c r="CV160" s="205"/>
    </row>
    <row r="161" spans="3:100" x14ac:dyDescent="0.25">
      <c r="C161" s="1" t="s">
        <v>262</v>
      </c>
      <c r="D161" s="36" t="s">
        <v>261</v>
      </c>
      <c r="F161" s="42"/>
      <c r="G161" s="43"/>
      <c r="H161" s="43"/>
      <c r="I161" s="43"/>
      <c r="J161" s="43"/>
      <c r="K161" s="43"/>
      <c r="L161" s="43"/>
      <c r="M161" s="44"/>
      <c r="N161" s="44"/>
      <c r="O161" s="45"/>
      <c r="P161" s="46"/>
      <c r="Q161" s="47"/>
      <c r="R161" s="48"/>
      <c r="S161" s="49"/>
      <c r="T161" s="50"/>
      <c r="U161" s="51">
        <v>1</v>
      </c>
      <c r="V161" s="51"/>
      <c r="W161" s="51"/>
      <c r="X161" s="52"/>
      <c r="Y161" s="52"/>
      <c r="Z161" s="52"/>
      <c r="AA161" s="53"/>
      <c r="AB161" s="54"/>
      <c r="AC161" s="54"/>
      <c r="AD161" s="55"/>
      <c r="AE161" s="55"/>
      <c r="AF161" s="55"/>
      <c r="AG161" s="55"/>
      <c r="AH161" s="56"/>
      <c r="AI161" s="56"/>
      <c r="AJ161" s="57"/>
      <c r="AK161" s="57"/>
      <c r="AL161" s="57"/>
      <c r="AM161" s="57"/>
      <c r="AN161" s="58"/>
      <c r="AO161" s="58"/>
      <c r="AP161" s="58"/>
      <c r="AQ161" s="59"/>
      <c r="AR161" s="59"/>
      <c r="AS161" s="59"/>
      <c r="AT161" s="59"/>
      <c r="AU161" s="59">
        <v>1</v>
      </c>
      <c r="AV161" s="59"/>
      <c r="AW161" s="36">
        <v>1</v>
      </c>
      <c r="AZ161">
        <f t="shared" si="126"/>
        <v>0</v>
      </c>
      <c r="BA161">
        <f t="shared" si="127"/>
        <v>0</v>
      </c>
      <c r="BB161">
        <f t="shared" si="128"/>
        <v>0</v>
      </c>
      <c r="BC161">
        <f t="shared" si="129"/>
        <v>0</v>
      </c>
      <c r="BD161">
        <f t="shared" si="93"/>
        <v>0</v>
      </c>
      <c r="BE161">
        <f t="shared" si="130"/>
        <v>1</v>
      </c>
      <c r="BF161">
        <f t="shared" si="131"/>
        <v>0</v>
      </c>
      <c r="BG161">
        <f t="shared" si="132"/>
        <v>0</v>
      </c>
      <c r="BH161">
        <f t="shared" si="133"/>
        <v>0</v>
      </c>
      <c r="BI161">
        <f t="shared" si="134"/>
        <v>0</v>
      </c>
      <c r="BJ161">
        <f t="shared" si="135"/>
        <v>0</v>
      </c>
      <c r="BK161">
        <f t="shared" si="136"/>
        <v>0</v>
      </c>
      <c r="BL161">
        <f t="shared" si="137"/>
        <v>1</v>
      </c>
      <c r="BM161">
        <f t="shared" si="94"/>
        <v>1</v>
      </c>
      <c r="BO161" s="185">
        <f t="shared" ref="BO161:BO218" si="139">AZ161*0.009</f>
        <v>0</v>
      </c>
      <c r="BP161" s="186">
        <f t="shared" si="138"/>
        <v>0</v>
      </c>
      <c r="BQ161" s="187">
        <f t="shared" ref="BQ161:BQ218" si="140">BB161*0.005</f>
        <v>0</v>
      </c>
      <c r="BR161" s="188">
        <f t="shared" si="95"/>
        <v>0</v>
      </c>
      <c r="BS161" s="189">
        <f t="shared" ref="BS161:BS218" si="141">BD161*0.005</f>
        <v>0</v>
      </c>
      <c r="BT161" s="190">
        <f t="shared" ref="BT161:BT218" si="142">BE161*0.053</f>
        <v>5.2999999999999999E-2</v>
      </c>
      <c r="BU161" s="191">
        <f t="shared" ref="BU161:BU218" si="143">BF161*0.122</f>
        <v>0</v>
      </c>
      <c r="BV161" s="192">
        <f t="shared" ref="BV161:BV224" si="144">BG161*0.075</f>
        <v>0</v>
      </c>
      <c r="BW161" s="193">
        <f t="shared" ref="BW161:BW218" si="145">BH161*0.232</f>
        <v>0</v>
      </c>
      <c r="BX161" s="194">
        <f t="shared" si="120"/>
        <v>0</v>
      </c>
      <c r="BY161" s="195">
        <f t="shared" ref="BY161:BY218" si="146">BJ161*0.022</f>
        <v>0</v>
      </c>
      <c r="BZ161" s="196">
        <f t="shared" ref="BZ161:BZ218" si="147">BK161*0.107</f>
        <v>0</v>
      </c>
      <c r="CA161" s="197">
        <f t="shared" ref="CA161:CA218" si="148">BL161*0.02</f>
        <v>0.02</v>
      </c>
      <c r="CB161" s="110">
        <f t="shared" ref="CB161:CB218" si="149">BM161*0.008</f>
        <v>8.0000000000000002E-3</v>
      </c>
      <c r="CC161" s="198">
        <v>0</v>
      </c>
      <c r="CD161" s="110">
        <v>0</v>
      </c>
      <c r="CE161" s="110">
        <v>0</v>
      </c>
      <c r="CF161" s="110">
        <v>1</v>
      </c>
      <c r="CG161" s="110">
        <f t="shared" si="96"/>
        <v>0.16</v>
      </c>
      <c r="CH161">
        <f t="shared" si="97"/>
        <v>8.0999999999999989E-2</v>
      </c>
      <c r="CI161">
        <f t="shared" si="98"/>
        <v>2.0800000000000003E-2</v>
      </c>
      <c r="CJ161" s="63">
        <f t="shared" si="99"/>
        <v>0.7125999999999999</v>
      </c>
      <c r="CK161" s="200"/>
      <c r="CL161" s="200">
        <f t="shared" si="100"/>
        <v>0.10688999999999999</v>
      </c>
      <c r="CM161" s="200"/>
      <c r="CN161" s="200"/>
      <c r="CO161" s="201"/>
      <c r="CP161" s="202"/>
      <c r="CQ161" s="203"/>
      <c r="CR161" s="203"/>
      <c r="CS161" s="204"/>
      <c r="CT161" s="44"/>
      <c r="CU161" s="46"/>
      <c r="CV161" s="205"/>
    </row>
    <row r="162" spans="3:100" x14ac:dyDescent="0.25">
      <c r="C162" s="1" t="s">
        <v>263</v>
      </c>
      <c r="D162" s="36" t="s">
        <v>261</v>
      </c>
      <c r="F162" s="42"/>
      <c r="G162" s="43"/>
      <c r="H162" s="43"/>
      <c r="I162" s="43"/>
      <c r="J162" s="43"/>
      <c r="K162" s="43"/>
      <c r="L162" s="43"/>
      <c r="M162" s="44"/>
      <c r="N162" s="44"/>
      <c r="O162" s="45"/>
      <c r="P162" s="46"/>
      <c r="Q162" s="47"/>
      <c r="R162" s="48"/>
      <c r="S162" s="49"/>
      <c r="T162" s="50"/>
      <c r="U162" s="51">
        <v>1</v>
      </c>
      <c r="V162" s="51"/>
      <c r="W162" s="51"/>
      <c r="X162" s="52"/>
      <c r="Y162" s="52"/>
      <c r="Z162" s="52"/>
      <c r="AA162" s="53"/>
      <c r="AB162" s="54"/>
      <c r="AC162" s="54"/>
      <c r="AD162" s="55"/>
      <c r="AE162" s="55"/>
      <c r="AF162" s="55"/>
      <c r="AG162" s="55"/>
      <c r="AH162" s="56"/>
      <c r="AI162" s="56"/>
      <c r="AJ162" s="57"/>
      <c r="AK162" s="57"/>
      <c r="AL162" s="57"/>
      <c r="AM162" s="57"/>
      <c r="AN162" s="58"/>
      <c r="AO162" s="58"/>
      <c r="AP162" s="58"/>
      <c r="AQ162" s="59"/>
      <c r="AR162" s="59"/>
      <c r="AS162" s="59"/>
      <c r="AT162" s="59"/>
      <c r="AU162" s="59">
        <v>5</v>
      </c>
      <c r="AV162" s="59"/>
      <c r="AZ162">
        <f t="shared" si="126"/>
        <v>0</v>
      </c>
      <c r="BA162">
        <f t="shared" si="127"/>
        <v>0</v>
      </c>
      <c r="BB162">
        <f t="shared" si="128"/>
        <v>0</v>
      </c>
      <c r="BC162">
        <f t="shared" si="129"/>
        <v>0</v>
      </c>
      <c r="BD162">
        <f t="shared" si="93"/>
        <v>0</v>
      </c>
      <c r="BE162">
        <f t="shared" si="130"/>
        <v>1</v>
      </c>
      <c r="BF162">
        <f t="shared" si="131"/>
        <v>0</v>
      </c>
      <c r="BG162">
        <f t="shared" si="132"/>
        <v>0</v>
      </c>
      <c r="BH162">
        <f t="shared" si="133"/>
        <v>0</v>
      </c>
      <c r="BI162">
        <f t="shared" si="134"/>
        <v>0</v>
      </c>
      <c r="BJ162">
        <f t="shared" si="135"/>
        <v>0</v>
      </c>
      <c r="BK162">
        <f t="shared" si="136"/>
        <v>0</v>
      </c>
      <c r="BL162">
        <f t="shared" si="137"/>
        <v>5</v>
      </c>
      <c r="BM162">
        <f t="shared" si="94"/>
        <v>0</v>
      </c>
      <c r="BO162" s="185">
        <f t="shared" si="139"/>
        <v>0</v>
      </c>
      <c r="BP162" s="186">
        <f t="shared" si="138"/>
        <v>0</v>
      </c>
      <c r="BQ162" s="187">
        <f t="shared" si="140"/>
        <v>0</v>
      </c>
      <c r="BR162" s="188">
        <f t="shared" si="95"/>
        <v>0</v>
      </c>
      <c r="BS162" s="189">
        <f t="shared" si="141"/>
        <v>0</v>
      </c>
      <c r="BT162" s="190">
        <f t="shared" si="142"/>
        <v>5.2999999999999999E-2</v>
      </c>
      <c r="BU162" s="191">
        <f t="shared" si="143"/>
        <v>0</v>
      </c>
      <c r="BV162" s="192">
        <f t="shared" si="144"/>
        <v>0</v>
      </c>
      <c r="BW162" s="193">
        <f t="shared" si="145"/>
        <v>0</v>
      </c>
      <c r="BX162" s="194">
        <f t="shared" si="120"/>
        <v>0</v>
      </c>
      <c r="BY162" s="195">
        <f t="shared" si="146"/>
        <v>0</v>
      </c>
      <c r="BZ162" s="196">
        <f t="shared" si="147"/>
        <v>0</v>
      </c>
      <c r="CA162" s="197">
        <f t="shared" si="148"/>
        <v>0.1</v>
      </c>
      <c r="CB162" s="110">
        <f t="shared" si="149"/>
        <v>0</v>
      </c>
      <c r="CC162" s="198">
        <v>0</v>
      </c>
      <c r="CD162" s="110">
        <v>0</v>
      </c>
      <c r="CE162" s="110">
        <v>0</v>
      </c>
      <c r="CF162" s="110">
        <v>0</v>
      </c>
      <c r="CG162" s="110">
        <f t="shared" si="96"/>
        <v>0</v>
      </c>
      <c r="CH162">
        <f t="shared" si="97"/>
        <v>0.153</v>
      </c>
      <c r="CI162">
        <f t="shared" si="98"/>
        <v>0</v>
      </c>
      <c r="CJ162" s="63">
        <f t="shared" si="99"/>
        <v>1.071</v>
      </c>
      <c r="CK162" s="200"/>
      <c r="CL162" s="200">
        <f t="shared" si="100"/>
        <v>0.16064999999999999</v>
      </c>
      <c r="CM162" s="200"/>
      <c r="CN162" s="200"/>
      <c r="CO162" s="201"/>
      <c r="CP162" s="202"/>
      <c r="CQ162" s="203"/>
      <c r="CR162" s="203"/>
      <c r="CS162" s="204"/>
      <c r="CT162" s="44"/>
      <c r="CU162" s="46"/>
      <c r="CV162" s="205"/>
    </row>
    <row r="163" spans="3:100" x14ac:dyDescent="0.25">
      <c r="C163" s="1" t="s">
        <v>264</v>
      </c>
      <c r="D163" s="36" t="s">
        <v>261</v>
      </c>
      <c r="F163" s="42"/>
      <c r="G163" s="43"/>
      <c r="H163" s="43"/>
      <c r="I163" s="43"/>
      <c r="J163" s="43"/>
      <c r="K163" s="43"/>
      <c r="L163" s="43"/>
      <c r="M163" s="44"/>
      <c r="N163" s="44"/>
      <c r="O163" s="45"/>
      <c r="P163" s="46"/>
      <c r="Q163" s="47"/>
      <c r="R163" s="48"/>
      <c r="S163" s="49"/>
      <c r="T163" s="50"/>
      <c r="U163" s="51">
        <v>2</v>
      </c>
      <c r="V163" s="51"/>
      <c r="W163" s="51"/>
      <c r="X163" s="52"/>
      <c r="Y163" s="52"/>
      <c r="Z163" s="52"/>
      <c r="AA163" s="53"/>
      <c r="AB163" s="54"/>
      <c r="AC163" s="54"/>
      <c r="AD163" s="55"/>
      <c r="AE163" s="55"/>
      <c r="AF163" s="55"/>
      <c r="AG163" s="55"/>
      <c r="AH163" s="56"/>
      <c r="AI163" s="56"/>
      <c r="AJ163" s="57"/>
      <c r="AK163" s="57"/>
      <c r="AL163" s="57"/>
      <c r="AM163" s="57"/>
      <c r="AN163" s="58">
        <v>1</v>
      </c>
      <c r="AO163" s="58"/>
      <c r="AP163" s="58"/>
      <c r="AQ163" s="59"/>
      <c r="AR163" s="59"/>
      <c r="AS163" s="59"/>
      <c r="AT163" s="59"/>
      <c r="AU163" s="59"/>
      <c r="AV163" s="59"/>
      <c r="AW163">
        <v>3</v>
      </c>
      <c r="AZ163">
        <f t="shared" si="126"/>
        <v>0</v>
      </c>
      <c r="BA163">
        <f t="shared" si="127"/>
        <v>0</v>
      </c>
      <c r="BB163">
        <f t="shared" si="128"/>
        <v>0</v>
      </c>
      <c r="BC163">
        <f t="shared" si="129"/>
        <v>0</v>
      </c>
      <c r="BD163">
        <f t="shared" si="93"/>
        <v>0</v>
      </c>
      <c r="BE163">
        <f t="shared" si="130"/>
        <v>2</v>
      </c>
      <c r="BF163">
        <f t="shared" si="131"/>
        <v>0</v>
      </c>
      <c r="BG163">
        <f t="shared" si="132"/>
        <v>0</v>
      </c>
      <c r="BH163">
        <f t="shared" si="133"/>
        <v>0</v>
      </c>
      <c r="BI163">
        <f t="shared" si="134"/>
        <v>0</v>
      </c>
      <c r="BJ163">
        <f t="shared" si="135"/>
        <v>0</v>
      </c>
      <c r="BK163">
        <f t="shared" si="136"/>
        <v>1</v>
      </c>
      <c r="BL163">
        <f t="shared" si="137"/>
        <v>0</v>
      </c>
      <c r="BM163">
        <f t="shared" si="94"/>
        <v>3</v>
      </c>
      <c r="BO163" s="185">
        <f t="shared" si="139"/>
        <v>0</v>
      </c>
      <c r="BP163" s="186">
        <f t="shared" si="138"/>
        <v>0</v>
      </c>
      <c r="BQ163" s="187">
        <f t="shared" si="140"/>
        <v>0</v>
      </c>
      <c r="BR163" s="188">
        <f t="shared" si="95"/>
        <v>0</v>
      </c>
      <c r="BS163" s="189">
        <f t="shared" si="141"/>
        <v>0</v>
      </c>
      <c r="BT163" s="190">
        <f t="shared" si="142"/>
        <v>0.106</v>
      </c>
      <c r="BU163" s="191">
        <f t="shared" si="143"/>
        <v>0</v>
      </c>
      <c r="BV163" s="192">
        <f t="shared" si="144"/>
        <v>0</v>
      </c>
      <c r="BW163" s="193">
        <f t="shared" si="145"/>
        <v>0</v>
      </c>
      <c r="BX163" s="194">
        <f t="shared" si="120"/>
        <v>0</v>
      </c>
      <c r="BY163" s="195">
        <f t="shared" si="146"/>
        <v>0</v>
      </c>
      <c r="BZ163" s="196">
        <f t="shared" si="147"/>
        <v>0.107</v>
      </c>
      <c r="CA163" s="197">
        <f t="shared" si="148"/>
        <v>0</v>
      </c>
      <c r="CB163" s="110">
        <f t="shared" si="149"/>
        <v>2.4E-2</v>
      </c>
      <c r="CC163" s="198">
        <v>0</v>
      </c>
      <c r="CD163" s="110">
        <v>0</v>
      </c>
      <c r="CE163" s="110">
        <v>0</v>
      </c>
      <c r="CF163" s="110">
        <v>1</v>
      </c>
      <c r="CG163" s="110">
        <f t="shared" si="96"/>
        <v>0.16</v>
      </c>
      <c r="CH163">
        <f t="shared" si="97"/>
        <v>0.23699999999999999</v>
      </c>
      <c r="CI163">
        <f t="shared" si="98"/>
        <v>2.0800000000000003E-2</v>
      </c>
      <c r="CJ163" s="63">
        <f t="shared" si="99"/>
        <v>1.8045999999999998</v>
      </c>
      <c r="CK163" s="200"/>
      <c r="CL163" s="200">
        <f t="shared" si="100"/>
        <v>0.27068999999999993</v>
      </c>
      <c r="CM163" s="200"/>
      <c r="CN163" s="200"/>
      <c r="CO163" s="201"/>
      <c r="CP163" s="202"/>
      <c r="CQ163" s="203"/>
      <c r="CR163" s="203"/>
      <c r="CS163" s="204"/>
      <c r="CT163" s="44"/>
      <c r="CU163" s="46"/>
      <c r="CV163" s="205"/>
    </row>
    <row r="164" spans="3:100" x14ac:dyDescent="0.25">
      <c r="C164" s="1" t="s">
        <v>265</v>
      </c>
      <c r="D164" s="36" t="s">
        <v>261</v>
      </c>
      <c r="F164" s="42"/>
      <c r="G164" s="43"/>
      <c r="H164" s="43"/>
      <c r="I164" s="43"/>
      <c r="J164" s="43"/>
      <c r="K164" s="43"/>
      <c r="L164" s="43"/>
      <c r="M164" s="44"/>
      <c r="N164" s="44">
        <v>1</v>
      </c>
      <c r="O164" s="45"/>
      <c r="P164" s="46"/>
      <c r="Q164" s="47"/>
      <c r="R164" s="48"/>
      <c r="S164" s="49"/>
      <c r="T164" s="50"/>
      <c r="U164" s="51">
        <v>1</v>
      </c>
      <c r="V164" s="51"/>
      <c r="W164" s="51"/>
      <c r="X164" s="52"/>
      <c r="Y164" s="52"/>
      <c r="Z164" s="52"/>
      <c r="AA164" s="53"/>
      <c r="AB164" s="54"/>
      <c r="AC164" s="54"/>
      <c r="AD164" s="55"/>
      <c r="AE164" s="55"/>
      <c r="AF164" s="55"/>
      <c r="AG164" s="55"/>
      <c r="AH164" s="56"/>
      <c r="AI164" s="56"/>
      <c r="AJ164" s="57"/>
      <c r="AK164" s="57"/>
      <c r="AL164" s="57"/>
      <c r="AM164" s="57"/>
      <c r="AN164" s="58"/>
      <c r="AO164" s="58"/>
      <c r="AP164" s="58"/>
      <c r="AQ164" s="59"/>
      <c r="AR164" s="59"/>
      <c r="AS164" s="59"/>
      <c r="AT164" s="59"/>
      <c r="AU164" s="59">
        <v>1</v>
      </c>
      <c r="AV164" s="59"/>
      <c r="AW164">
        <v>3</v>
      </c>
      <c r="AZ164">
        <f t="shared" si="126"/>
        <v>0</v>
      </c>
      <c r="BA164">
        <f t="shared" si="127"/>
        <v>1</v>
      </c>
      <c r="BB164">
        <f t="shared" si="128"/>
        <v>0</v>
      </c>
      <c r="BC164">
        <f t="shared" si="129"/>
        <v>0</v>
      </c>
      <c r="BD164">
        <f t="shared" si="93"/>
        <v>0</v>
      </c>
      <c r="BE164">
        <f t="shared" si="130"/>
        <v>1</v>
      </c>
      <c r="BF164">
        <f t="shared" si="131"/>
        <v>0</v>
      </c>
      <c r="BG164">
        <f t="shared" si="132"/>
        <v>0</v>
      </c>
      <c r="BH164">
        <f t="shared" si="133"/>
        <v>0</v>
      </c>
      <c r="BI164">
        <f t="shared" si="134"/>
        <v>0</v>
      </c>
      <c r="BJ164">
        <f t="shared" si="135"/>
        <v>0</v>
      </c>
      <c r="BK164">
        <f t="shared" si="136"/>
        <v>0</v>
      </c>
      <c r="BL164">
        <f t="shared" si="137"/>
        <v>1</v>
      </c>
      <c r="BM164">
        <f t="shared" si="94"/>
        <v>3</v>
      </c>
      <c r="BO164" s="185">
        <f t="shared" si="139"/>
        <v>0</v>
      </c>
      <c r="BP164" s="186">
        <f t="shared" si="138"/>
        <v>0.95399999999999996</v>
      </c>
      <c r="BQ164" s="187">
        <f t="shared" si="140"/>
        <v>0</v>
      </c>
      <c r="BR164" s="188">
        <f t="shared" si="95"/>
        <v>0</v>
      </c>
      <c r="BS164" s="189">
        <f t="shared" si="141"/>
        <v>0</v>
      </c>
      <c r="BT164" s="190">
        <f t="shared" si="142"/>
        <v>5.2999999999999999E-2</v>
      </c>
      <c r="BU164" s="191">
        <f t="shared" si="143"/>
        <v>0</v>
      </c>
      <c r="BV164" s="192">
        <f t="shared" si="144"/>
        <v>0</v>
      </c>
      <c r="BW164" s="193">
        <f t="shared" si="145"/>
        <v>0</v>
      </c>
      <c r="BX164" s="194">
        <f t="shared" si="120"/>
        <v>0</v>
      </c>
      <c r="BY164" s="195">
        <f t="shared" si="146"/>
        <v>0</v>
      </c>
      <c r="BZ164" s="196">
        <f t="shared" si="147"/>
        <v>0</v>
      </c>
      <c r="CA164" s="197">
        <f t="shared" si="148"/>
        <v>0.02</v>
      </c>
      <c r="CB164" s="110">
        <f t="shared" si="149"/>
        <v>2.4E-2</v>
      </c>
      <c r="CC164" s="198">
        <v>0</v>
      </c>
      <c r="CD164" s="110">
        <v>0</v>
      </c>
      <c r="CE164" s="110">
        <v>0</v>
      </c>
      <c r="CF164" s="110">
        <v>0</v>
      </c>
      <c r="CG164" s="110">
        <f t="shared" si="96"/>
        <v>0</v>
      </c>
      <c r="CH164">
        <f t="shared" si="97"/>
        <v>1.0509999999999999</v>
      </c>
      <c r="CI164">
        <f t="shared" si="98"/>
        <v>0</v>
      </c>
      <c r="CJ164" s="63">
        <f t="shared" si="99"/>
        <v>7.3569999999999993</v>
      </c>
      <c r="CK164" s="200"/>
      <c r="CL164" s="200">
        <f t="shared" si="100"/>
        <v>1.1035499999999998</v>
      </c>
      <c r="CM164" s="200"/>
      <c r="CN164" s="200"/>
      <c r="CO164" s="201"/>
      <c r="CP164" s="202"/>
      <c r="CQ164" s="203"/>
      <c r="CR164" s="203"/>
      <c r="CS164" s="204"/>
      <c r="CT164" s="44"/>
      <c r="CU164" s="46"/>
      <c r="CV164" s="205"/>
    </row>
    <row r="165" spans="3:100" x14ac:dyDescent="0.25">
      <c r="C165" s="1" t="s">
        <v>266</v>
      </c>
      <c r="D165" s="36" t="s">
        <v>261</v>
      </c>
      <c r="F165" s="42"/>
      <c r="G165" s="43"/>
      <c r="H165" s="43"/>
      <c r="I165" s="43"/>
      <c r="J165" s="43"/>
      <c r="K165" s="43"/>
      <c r="L165" s="43"/>
      <c r="M165" s="44"/>
      <c r="N165" s="44"/>
      <c r="O165" s="45"/>
      <c r="P165" s="46"/>
      <c r="Q165" s="47"/>
      <c r="R165" s="48"/>
      <c r="S165" s="49"/>
      <c r="T165" s="50"/>
      <c r="U165" s="51">
        <v>3</v>
      </c>
      <c r="V165" s="51"/>
      <c r="W165" s="51"/>
      <c r="X165" s="52"/>
      <c r="Y165" s="52">
        <v>1</v>
      </c>
      <c r="Z165" s="52"/>
      <c r="AA165" s="53"/>
      <c r="AB165" s="54"/>
      <c r="AC165" s="54"/>
      <c r="AD165" s="55"/>
      <c r="AE165" s="55"/>
      <c r="AF165" s="55"/>
      <c r="AG165" s="55"/>
      <c r="AH165" s="56"/>
      <c r="AI165" s="56"/>
      <c r="AJ165" s="57"/>
      <c r="AK165" s="57"/>
      <c r="AL165" s="57"/>
      <c r="AM165" s="57"/>
      <c r="AN165" s="58">
        <v>1</v>
      </c>
      <c r="AO165" s="58"/>
      <c r="AP165" s="58"/>
      <c r="AQ165" s="59"/>
      <c r="AR165" s="59"/>
      <c r="AS165" s="59"/>
      <c r="AT165" s="59"/>
      <c r="AU165" s="59"/>
      <c r="AV165" s="59"/>
      <c r="AW165">
        <v>1</v>
      </c>
      <c r="AZ165">
        <f t="shared" si="126"/>
        <v>0</v>
      </c>
      <c r="BA165">
        <f t="shared" si="127"/>
        <v>0</v>
      </c>
      <c r="BB165">
        <f t="shared" si="128"/>
        <v>0</v>
      </c>
      <c r="BC165">
        <f t="shared" si="129"/>
        <v>0</v>
      </c>
      <c r="BD165">
        <f t="shared" si="93"/>
        <v>0</v>
      </c>
      <c r="BE165">
        <f t="shared" si="130"/>
        <v>3</v>
      </c>
      <c r="BF165">
        <f t="shared" si="131"/>
        <v>1</v>
      </c>
      <c r="BG165">
        <f t="shared" si="132"/>
        <v>0</v>
      </c>
      <c r="BH165">
        <f t="shared" si="133"/>
        <v>0</v>
      </c>
      <c r="BI165">
        <f t="shared" si="134"/>
        <v>0</v>
      </c>
      <c r="BJ165">
        <f t="shared" si="135"/>
        <v>0</v>
      </c>
      <c r="BK165">
        <f t="shared" si="136"/>
        <v>1</v>
      </c>
      <c r="BL165">
        <f t="shared" si="137"/>
        <v>0</v>
      </c>
      <c r="BM165">
        <f t="shared" si="94"/>
        <v>1</v>
      </c>
      <c r="BO165" s="185">
        <f t="shared" si="139"/>
        <v>0</v>
      </c>
      <c r="BP165" s="186">
        <f t="shared" si="138"/>
        <v>0</v>
      </c>
      <c r="BQ165" s="187">
        <f t="shared" si="140"/>
        <v>0</v>
      </c>
      <c r="BR165" s="188">
        <f t="shared" si="95"/>
        <v>0</v>
      </c>
      <c r="BS165" s="189">
        <f t="shared" si="141"/>
        <v>0</v>
      </c>
      <c r="BT165" s="190">
        <f t="shared" si="142"/>
        <v>0.159</v>
      </c>
      <c r="BU165" s="191">
        <f t="shared" si="143"/>
        <v>0.122</v>
      </c>
      <c r="BV165" s="192">
        <f t="shared" si="144"/>
        <v>0</v>
      </c>
      <c r="BW165" s="193">
        <f t="shared" si="145"/>
        <v>0</v>
      </c>
      <c r="BX165" s="194">
        <f t="shared" si="120"/>
        <v>0</v>
      </c>
      <c r="BY165" s="195">
        <f t="shared" si="146"/>
        <v>0</v>
      </c>
      <c r="BZ165" s="196">
        <f t="shared" si="147"/>
        <v>0.107</v>
      </c>
      <c r="CA165" s="197">
        <f t="shared" si="148"/>
        <v>0</v>
      </c>
      <c r="CB165" s="110">
        <f t="shared" si="149"/>
        <v>8.0000000000000002E-3</v>
      </c>
      <c r="CC165" s="198">
        <v>0</v>
      </c>
      <c r="CD165" s="110">
        <v>0</v>
      </c>
      <c r="CE165" s="110">
        <v>0</v>
      </c>
      <c r="CF165" s="110">
        <v>3</v>
      </c>
      <c r="CG165" s="110">
        <f t="shared" si="96"/>
        <v>0.48</v>
      </c>
      <c r="CH165">
        <f t="shared" si="97"/>
        <v>0.39600000000000002</v>
      </c>
      <c r="CI165">
        <f t="shared" si="98"/>
        <v>6.2399999999999997E-2</v>
      </c>
      <c r="CJ165" s="63">
        <f t="shared" si="99"/>
        <v>3.2088000000000001</v>
      </c>
      <c r="CK165" s="200"/>
      <c r="CL165" s="200">
        <f t="shared" si="100"/>
        <v>0.48131999999999997</v>
      </c>
      <c r="CM165" s="200"/>
      <c r="CN165" s="200"/>
      <c r="CO165" s="201"/>
      <c r="CP165" s="202"/>
      <c r="CQ165" s="203"/>
      <c r="CR165" s="203"/>
      <c r="CS165" s="204"/>
      <c r="CT165" s="44"/>
      <c r="CU165" s="46"/>
      <c r="CV165" s="205"/>
    </row>
    <row r="166" spans="3:100" x14ac:dyDescent="0.25">
      <c r="C166" s="1" t="s">
        <v>267</v>
      </c>
      <c r="D166" s="36" t="s">
        <v>261</v>
      </c>
      <c r="F166" s="42"/>
      <c r="G166" s="43"/>
      <c r="H166" s="43"/>
      <c r="I166" s="43"/>
      <c r="J166" s="43"/>
      <c r="K166" s="43"/>
      <c r="L166" s="43"/>
      <c r="M166" s="44"/>
      <c r="N166" s="44">
        <v>1</v>
      </c>
      <c r="O166" s="45"/>
      <c r="P166" s="46"/>
      <c r="Q166" s="47"/>
      <c r="R166" s="48"/>
      <c r="S166" s="49"/>
      <c r="T166" s="50"/>
      <c r="U166" s="51"/>
      <c r="V166" s="51"/>
      <c r="W166" s="51"/>
      <c r="X166" s="52"/>
      <c r="Y166" s="52"/>
      <c r="Z166" s="52"/>
      <c r="AA166" s="53"/>
      <c r="AB166" s="54"/>
      <c r="AC166" s="54"/>
      <c r="AD166" s="55">
        <v>1</v>
      </c>
      <c r="AE166" s="55"/>
      <c r="AF166" s="55"/>
      <c r="AG166" s="55"/>
      <c r="AH166" s="56"/>
      <c r="AI166" s="56"/>
      <c r="AJ166" s="57"/>
      <c r="AK166" s="57"/>
      <c r="AL166" s="57"/>
      <c r="AM166" s="57"/>
      <c r="AN166" s="58"/>
      <c r="AO166" s="58"/>
      <c r="AP166" s="58">
        <v>1</v>
      </c>
      <c r="AQ166" s="59"/>
      <c r="AR166" s="59"/>
      <c r="AS166" s="59"/>
      <c r="AT166" s="59"/>
      <c r="AU166" s="59"/>
      <c r="AV166" s="59"/>
      <c r="AW166">
        <v>2</v>
      </c>
      <c r="AZ166">
        <f t="shared" si="126"/>
        <v>0</v>
      </c>
      <c r="BA166">
        <f t="shared" si="127"/>
        <v>1</v>
      </c>
      <c r="BB166">
        <f t="shared" si="128"/>
        <v>0</v>
      </c>
      <c r="BC166">
        <f t="shared" si="129"/>
        <v>0</v>
      </c>
      <c r="BD166">
        <f t="shared" si="93"/>
        <v>0</v>
      </c>
      <c r="BE166">
        <f t="shared" si="130"/>
        <v>0</v>
      </c>
      <c r="BF166">
        <f t="shared" si="131"/>
        <v>0</v>
      </c>
      <c r="BG166">
        <f t="shared" si="132"/>
        <v>0</v>
      </c>
      <c r="BH166">
        <f t="shared" si="133"/>
        <v>1</v>
      </c>
      <c r="BI166">
        <f t="shared" si="134"/>
        <v>0</v>
      </c>
      <c r="BJ166">
        <f t="shared" si="135"/>
        <v>0</v>
      </c>
      <c r="BK166">
        <f t="shared" si="136"/>
        <v>1</v>
      </c>
      <c r="BL166">
        <f t="shared" si="137"/>
        <v>0</v>
      </c>
      <c r="BM166">
        <f t="shared" si="94"/>
        <v>2</v>
      </c>
      <c r="BO166" s="185">
        <f t="shared" si="139"/>
        <v>0</v>
      </c>
      <c r="BP166" s="186">
        <f t="shared" si="138"/>
        <v>0.95399999999999996</v>
      </c>
      <c r="BQ166" s="187">
        <f t="shared" si="140"/>
        <v>0</v>
      </c>
      <c r="BR166" s="188">
        <f t="shared" si="95"/>
        <v>0</v>
      </c>
      <c r="BS166" s="189">
        <f t="shared" si="141"/>
        <v>0</v>
      </c>
      <c r="BT166" s="190">
        <f t="shared" si="142"/>
        <v>0</v>
      </c>
      <c r="BU166" s="191">
        <f t="shared" si="143"/>
        <v>0</v>
      </c>
      <c r="BV166" s="192">
        <f t="shared" si="144"/>
        <v>0</v>
      </c>
      <c r="BW166" s="193">
        <f t="shared" si="145"/>
        <v>0.23200000000000001</v>
      </c>
      <c r="BX166" s="194">
        <f t="shared" si="120"/>
        <v>0</v>
      </c>
      <c r="BY166" s="195">
        <f t="shared" si="146"/>
        <v>0</v>
      </c>
      <c r="BZ166" s="196">
        <f t="shared" si="147"/>
        <v>0.107</v>
      </c>
      <c r="CA166" s="197">
        <f t="shared" si="148"/>
        <v>0</v>
      </c>
      <c r="CB166" s="110">
        <f t="shared" si="149"/>
        <v>1.6E-2</v>
      </c>
      <c r="CC166" s="198">
        <v>0</v>
      </c>
      <c r="CD166" s="110">
        <v>0</v>
      </c>
      <c r="CE166" s="110">
        <v>0</v>
      </c>
      <c r="CF166" s="110">
        <v>2</v>
      </c>
      <c r="CG166" s="110">
        <f t="shared" si="96"/>
        <v>0.32</v>
      </c>
      <c r="CH166">
        <f t="shared" si="97"/>
        <v>1.3089999999999999</v>
      </c>
      <c r="CI166">
        <f t="shared" si="98"/>
        <v>4.1600000000000005E-2</v>
      </c>
      <c r="CJ166" s="63">
        <f t="shared" si="99"/>
        <v>9.4542000000000002</v>
      </c>
      <c r="CK166" s="200"/>
      <c r="CL166" s="200">
        <f t="shared" si="100"/>
        <v>1.4181299999999999</v>
      </c>
      <c r="CM166" s="200"/>
      <c r="CN166" s="200"/>
      <c r="CO166" s="201"/>
      <c r="CP166" s="202"/>
      <c r="CQ166" s="203"/>
      <c r="CR166" s="203"/>
      <c r="CS166" s="204"/>
      <c r="CT166" s="44"/>
      <c r="CU166" s="46"/>
      <c r="CV166" s="205"/>
    </row>
    <row r="167" spans="3:100" x14ac:dyDescent="0.25">
      <c r="C167" s="1" t="s">
        <v>268</v>
      </c>
      <c r="D167" s="36" t="s">
        <v>261</v>
      </c>
      <c r="F167" s="42"/>
      <c r="G167" s="43"/>
      <c r="H167" s="43"/>
      <c r="I167" s="43"/>
      <c r="J167" s="43"/>
      <c r="K167" s="43"/>
      <c r="L167" s="43"/>
      <c r="M167" s="44"/>
      <c r="N167" s="44"/>
      <c r="O167" s="45"/>
      <c r="P167" s="46"/>
      <c r="Q167" s="47"/>
      <c r="R167" s="48"/>
      <c r="S167" s="49"/>
      <c r="T167" s="50"/>
      <c r="U167" s="51">
        <v>5</v>
      </c>
      <c r="V167" s="51"/>
      <c r="W167" s="51"/>
      <c r="X167" s="52"/>
      <c r="Y167" s="52"/>
      <c r="Z167" s="52"/>
      <c r="AA167" s="53"/>
      <c r="AB167" s="54"/>
      <c r="AC167" s="54"/>
      <c r="AD167" s="55"/>
      <c r="AE167" s="55"/>
      <c r="AF167" s="55"/>
      <c r="AG167" s="55"/>
      <c r="AH167" s="56"/>
      <c r="AI167" s="56"/>
      <c r="AJ167" s="57"/>
      <c r="AK167" s="57">
        <v>1</v>
      </c>
      <c r="AL167" s="57"/>
      <c r="AM167" s="57"/>
      <c r="AN167" s="58"/>
      <c r="AO167" s="58"/>
      <c r="AP167" s="58"/>
      <c r="AQ167" s="59"/>
      <c r="AR167" s="59"/>
      <c r="AS167" s="59"/>
      <c r="AT167" s="59"/>
      <c r="AU167" s="59">
        <v>1</v>
      </c>
      <c r="AV167" s="59"/>
      <c r="AW167">
        <v>5</v>
      </c>
      <c r="AZ167">
        <f t="shared" si="126"/>
        <v>0</v>
      </c>
      <c r="BA167">
        <f t="shared" si="127"/>
        <v>0</v>
      </c>
      <c r="BB167">
        <f t="shared" si="128"/>
        <v>0</v>
      </c>
      <c r="BC167">
        <f t="shared" si="129"/>
        <v>0</v>
      </c>
      <c r="BD167">
        <f t="shared" si="93"/>
        <v>0</v>
      </c>
      <c r="BE167">
        <f t="shared" si="130"/>
        <v>5</v>
      </c>
      <c r="BF167">
        <f t="shared" si="131"/>
        <v>0</v>
      </c>
      <c r="BG167">
        <f t="shared" si="132"/>
        <v>0</v>
      </c>
      <c r="BH167">
        <f t="shared" si="133"/>
        <v>0</v>
      </c>
      <c r="BI167">
        <f t="shared" si="134"/>
        <v>1</v>
      </c>
      <c r="BJ167">
        <f t="shared" si="135"/>
        <v>1</v>
      </c>
      <c r="BK167">
        <f t="shared" si="136"/>
        <v>0</v>
      </c>
      <c r="BL167">
        <f t="shared" si="137"/>
        <v>1</v>
      </c>
      <c r="BM167">
        <f t="shared" si="94"/>
        <v>5</v>
      </c>
      <c r="BO167" s="185">
        <f t="shared" si="139"/>
        <v>0</v>
      </c>
      <c r="BP167" s="186">
        <f t="shared" si="138"/>
        <v>0</v>
      </c>
      <c r="BQ167" s="187">
        <f t="shared" si="140"/>
        <v>0</v>
      </c>
      <c r="BR167" s="188">
        <f t="shared" si="95"/>
        <v>0</v>
      </c>
      <c r="BS167" s="189">
        <f t="shared" si="141"/>
        <v>0</v>
      </c>
      <c r="BT167" s="190">
        <f t="shared" si="142"/>
        <v>0.26500000000000001</v>
      </c>
      <c r="BU167" s="191">
        <f t="shared" si="143"/>
        <v>0</v>
      </c>
      <c r="BV167" s="192">
        <f t="shared" si="144"/>
        <v>0</v>
      </c>
      <c r="BW167" s="193">
        <f t="shared" si="145"/>
        <v>0</v>
      </c>
      <c r="BX167" s="194">
        <f t="shared" si="120"/>
        <v>8.0000000000000002E-3</v>
      </c>
      <c r="BY167" s="195">
        <f t="shared" si="146"/>
        <v>2.1999999999999999E-2</v>
      </c>
      <c r="BZ167" s="196">
        <f t="shared" si="147"/>
        <v>0</v>
      </c>
      <c r="CA167" s="197">
        <f t="shared" si="148"/>
        <v>0.02</v>
      </c>
      <c r="CB167" s="110">
        <f t="shared" si="149"/>
        <v>0.04</v>
      </c>
      <c r="CC167" s="198">
        <v>0</v>
      </c>
      <c r="CD167" s="110">
        <v>0</v>
      </c>
      <c r="CE167" s="110">
        <v>0</v>
      </c>
      <c r="CF167" s="110">
        <v>1</v>
      </c>
      <c r="CG167" s="110">
        <f t="shared" si="96"/>
        <v>0.16</v>
      </c>
      <c r="CH167">
        <f t="shared" si="97"/>
        <v>0.35500000000000004</v>
      </c>
      <c r="CI167">
        <f t="shared" si="98"/>
        <v>2.0800000000000003E-2</v>
      </c>
      <c r="CJ167" s="63">
        <f t="shared" si="99"/>
        <v>2.6306000000000003</v>
      </c>
      <c r="CK167" s="200"/>
      <c r="CL167" s="200">
        <f t="shared" si="100"/>
        <v>0.39459000000000005</v>
      </c>
      <c r="CM167" s="200"/>
      <c r="CN167" s="200"/>
      <c r="CO167" s="201"/>
      <c r="CP167" s="202"/>
      <c r="CQ167" s="203"/>
      <c r="CR167" s="203"/>
      <c r="CS167" s="204"/>
      <c r="CT167" s="44"/>
      <c r="CU167" s="46"/>
      <c r="CV167" s="205"/>
    </row>
    <row r="168" spans="3:100" x14ac:dyDescent="0.25">
      <c r="C168" s="1" t="s">
        <v>269</v>
      </c>
      <c r="D168" s="36" t="s">
        <v>261</v>
      </c>
      <c r="F168" s="42"/>
      <c r="G168" s="43"/>
      <c r="H168" s="43"/>
      <c r="I168" s="43"/>
      <c r="J168" s="43"/>
      <c r="K168" s="43"/>
      <c r="L168" s="43"/>
      <c r="M168" s="44"/>
      <c r="N168" s="44"/>
      <c r="O168" s="45"/>
      <c r="P168" s="46"/>
      <c r="Q168" s="47"/>
      <c r="R168" s="48"/>
      <c r="S168" s="49"/>
      <c r="T168" s="50"/>
      <c r="U168" s="51">
        <v>1</v>
      </c>
      <c r="V168" s="51"/>
      <c r="W168" s="51"/>
      <c r="X168" s="52"/>
      <c r="Y168" s="52"/>
      <c r="Z168" s="52"/>
      <c r="AA168" s="53"/>
      <c r="AB168" s="54"/>
      <c r="AC168" s="54"/>
      <c r="AD168" s="55"/>
      <c r="AE168" s="55"/>
      <c r="AF168" s="55"/>
      <c r="AG168" s="55"/>
      <c r="AH168" s="56"/>
      <c r="AI168" s="56"/>
      <c r="AJ168" s="57"/>
      <c r="AK168" s="57"/>
      <c r="AL168" s="57"/>
      <c r="AM168" s="57"/>
      <c r="AN168" s="58"/>
      <c r="AO168" s="58"/>
      <c r="AP168" s="58"/>
      <c r="AQ168" s="59"/>
      <c r="AR168" s="59"/>
      <c r="AS168" s="59"/>
      <c r="AT168" s="59"/>
      <c r="AU168" s="59"/>
      <c r="AV168" s="59"/>
      <c r="AW168">
        <v>2</v>
      </c>
      <c r="AZ168">
        <f t="shared" si="126"/>
        <v>0</v>
      </c>
      <c r="BA168">
        <f t="shared" si="127"/>
        <v>0</v>
      </c>
      <c r="BB168">
        <f t="shared" si="128"/>
        <v>0</v>
      </c>
      <c r="BC168">
        <f t="shared" si="129"/>
        <v>0</v>
      </c>
      <c r="BD168">
        <f t="shared" si="93"/>
        <v>0</v>
      </c>
      <c r="BE168">
        <f t="shared" si="130"/>
        <v>1</v>
      </c>
      <c r="BF168">
        <f t="shared" si="131"/>
        <v>0</v>
      </c>
      <c r="BG168">
        <f t="shared" si="132"/>
        <v>0</v>
      </c>
      <c r="BH168">
        <f t="shared" si="133"/>
        <v>0</v>
      </c>
      <c r="BI168">
        <f t="shared" si="134"/>
        <v>0</v>
      </c>
      <c r="BJ168">
        <f t="shared" si="135"/>
        <v>0</v>
      </c>
      <c r="BK168">
        <f t="shared" si="136"/>
        <v>0</v>
      </c>
      <c r="BL168">
        <f t="shared" si="137"/>
        <v>0</v>
      </c>
      <c r="BM168">
        <f t="shared" si="94"/>
        <v>2</v>
      </c>
      <c r="BO168" s="185">
        <f t="shared" si="139"/>
        <v>0</v>
      </c>
      <c r="BP168" s="186">
        <f t="shared" si="138"/>
        <v>0</v>
      </c>
      <c r="BQ168" s="187">
        <f t="shared" si="140"/>
        <v>0</v>
      </c>
      <c r="BR168" s="188">
        <f t="shared" si="95"/>
        <v>0</v>
      </c>
      <c r="BS168" s="189">
        <f t="shared" si="141"/>
        <v>0</v>
      </c>
      <c r="BT168" s="190">
        <f t="shared" si="142"/>
        <v>5.2999999999999999E-2</v>
      </c>
      <c r="BU168" s="191">
        <f t="shared" si="143"/>
        <v>0</v>
      </c>
      <c r="BV168" s="192">
        <f t="shared" si="144"/>
        <v>0</v>
      </c>
      <c r="BW168" s="193">
        <f t="shared" si="145"/>
        <v>0</v>
      </c>
      <c r="BX168" s="194">
        <f t="shared" si="120"/>
        <v>0</v>
      </c>
      <c r="BY168" s="195">
        <f t="shared" si="146"/>
        <v>0</v>
      </c>
      <c r="BZ168" s="196">
        <f t="shared" si="147"/>
        <v>0</v>
      </c>
      <c r="CA168" s="197">
        <f t="shared" si="148"/>
        <v>0</v>
      </c>
      <c r="CB168" s="110">
        <f t="shared" si="149"/>
        <v>1.6E-2</v>
      </c>
      <c r="CC168" s="198">
        <v>0</v>
      </c>
      <c r="CD168" s="110">
        <v>0</v>
      </c>
      <c r="CE168" s="110">
        <v>0</v>
      </c>
      <c r="CF168" s="110">
        <v>2</v>
      </c>
      <c r="CG168" s="110">
        <f t="shared" si="96"/>
        <v>0.32</v>
      </c>
      <c r="CH168">
        <f t="shared" si="97"/>
        <v>6.9000000000000006E-2</v>
      </c>
      <c r="CI168">
        <f t="shared" si="98"/>
        <v>4.1600000000000005E-2</v>
      </c>
      <c r="CJ168" s="63">
        <f t="shared" si="99"/>
        <v>0.7742</v>
      </c>
      <c r="CK168" s="200"/>
      <c r="CL168" s="200">
        <f t="shared" si="100"/>
        <v>0.11613</v>
      </c>
      <c r="CM168" s="200"/>
      <c r="CN168" s="200"/>
      <c r="CO168" s="201"/>
      <c r="CP168" s="202"/>
      <c r="CQ168" s="203"/>
      <c r="CR168" s="203"/>
      <c r="CS168" s="204"/>
      <c r="CT168" s="44"/>
      <c r="CU168" s="46"/>
      <c r="CV168" s="205"/>
    </row>
    <row r="169" spans="3:100" x14ac:dyDescent="0.25">
      <c r="C169" s="1" t="s">
        <v>270</v>
      </c>
      <c r="D169" s="36" t="s">
        <v>261</v>
      </c>
      <c r="F169" s="42"/>
      <c r="G169" s="43"/>
      <c r="H169" s="43"/>
      <c r="I169" s="43"/>
      <c r="J169" s="43"/>
      <c r="K169" s="43"/>
      <c r="L169" s="43"/>
      <c r="M169" s="44"/>
      <c r="N169" s="44"/>
      <c r="O169" s="45"/>
      <c r="P169" s="46"/>
      <c r="Q169" s="47"/>
      <c r="R169" s="48"/>
      <c r="S169" s="49"/>
      <c r="T169" s="50"/>
      <c r="U169" s="51">
        <v>1</v>
      </c>
      <c r="V169" s="51"/>
      <c r="W169" s="51"/>
      <c r="X169" s="52"/>
      <c r="Y169" s="52"/>
      <c r="Z169" s="52"/>
      <c r="AA169" s="53"/>
      <c r="AB169" s="54"/>
      <c r="AC169" s="54"/>
      <c r="AD169" s="55">
        <v>1</v>
      </c>
      <c r="AE169" s="55"/>
      <c r="AF169" s="55"/>
      <c r="AG169" s="55"/>
      <c r="AH169" s="56"/>
      <c r="AI169" s="56"/>
      <c r="AJ169" s="57"/>
      <c r="AK169" s="57"/>
      <c r="AL169" s="57"/>
      <c r="AM169" s="57"/>
      <c r="AN169" s="58"/>
      <c r="AO169" s="58"/>
      <c r="AP169" s="58"/>
      <c r="AQ169" s="59"/>
      <c r="AR169" s="59"/>
      <c r="AS169" s="59"/>
      <c r="AT169" s="59"/>
      <c r="AU169" s="59">
        <v>1</v>
      </c>
      <c r="AV169" s="59"/>
      <c r="AW169">
        <v>1</v>
      </c>
      <c r="AZ169">
        <f t="shared" si="126"/>
        <v>0</v>
      </c>
      <c r="BA169">
        <f t="shared" si="127"/>
        <v>0</v>
      </c>
      <c r="BB169">
        <f t="shared" si="128"/>
        <v>0</v>
      </c>
      <c r="BC169">
        <f t="shared" si="129"/>
        <v>0</v>
      </c>
      <c r="BD169">
        <f t="shared" si="93"/>
        <v>0</v>
      </c>
      <c r="BE169">
        <f t="shared" si="130"/>
        <v>1</v>
      </c>
      <c r="BF169">
        <f t="shared" si="131"/>
        <v>0</v>
      </c>
      <c r="BG169">
        <f t="shared" si="132"/>
        <v>0</v>
      </c>
      <c r="BH169">
        <f t="shared" si="133"/>
        <v>1</v>
      </c>
      <c r="BI169">
        <f t="shared" si="134"/>
        <v>0</v>
      </c>
      <c r="BJ169">
        <f t="shared" si="135"/>
        <v>0</v>
      </c>
      <c r="BK169">
        <f t="shared" si="136"/>
        <v>0</v>
      </c>
      <c r="BL169">
        <f t="shared" si="137"/>
        <v>1</v>
      </c>
      <c r="BM169">
        <f t="shared" si="94"/>
        <v>1</v>
      </c>
      <c r="BO169" s="185">
        <f t="shared" si="139"/>
        <v>0</v>
      </c>
      <c r="BP169" s="186">
        <f t="shared" si="138"/>
        <v>0</v>
      </c>
      <c r="BQ169" s="187">
        <f t="shared" si="140"/>
        <v>0</v>
      </c>
      <c r="BR169" s="188">
        <f t="shared" si="95"/>
        <v>0</v>
      </c>
      <c r="BS169" s="189">
        <f t="shared" si="141"/>
        <v>0</v>
      </c>
      <c r="BT169" s="190">
        <f t="shared" si="142"/>
        <v>5.2999999999999999E-2</v>
      </c>
      <c r="BU169" s="191">
        <f t="shared" si="143"/>
        <v>0</v>
      </c>
      <c r="BV169" s="192">
        <f t="shared" si="144"/>
        <v>0</v>
      </c>
      <c r="BW169" s="193">
        <f t="shared" si="145"/>
        <v>0.23200000000000001</v>
      </c>
      <c r="BX169" s="194">
        <f t="shared" si="120"/>
        <v>0</v>
      </c>
      <c r="BY169" s="195">
        <f t="shared" si="146"/>
        <v>0</v>
      </c>
      <c r="BZ169" s="196">
        <f t="shared" si="147"/>
        <v>0</v>
      </c>
      <c r="CA169" s="197">
        <f t="shared" si="148"/>
        <v>0.02</v>
      </c>
      <c r="CB169" s="110">
        <f t="shared" si="149"/>
        <v>8.0000000000000002E-3</v>
      </c>
      <c r="CC169" s="198">
        <v>0</v>
      </c>
      <c r="CD169" s="110">
        <v>0</v>
      </c>
      <c r="CE169" s="110">
        <v>0</v>
      </c>
      <c r="CF169" s="110">
        <v>4</v>
      </c>
      <c r="CG169" s="110">
        <f t="shared" si="96"/>
        <v>0.64</v>
      </c>
      <c r="CH169">
        <f t="shared" si="97"/>
        <v>0.31300000000000006</v>
      </c>
      <c r="CI169">
        <f t="shared" si="98"/>
        <v>8.320000000000001E-2</v>
      </c>
      <c r="CJ169" s="63">
        <f t="shared" si="99"/>
        <v>2.7734000000000005</v>
      </c>
      <c r="CK169" s="200"/>
      <c r="CL169" s="200">
        <f t="shared" si="100"/>
        <v>0.41601000000000005</v>
      </c>
      <c r="CM169" s="200"/>
      <c r="CN169" s="200"/>
      <c r="CO169" s="201"/>
      <c r="CP169" s="202"/>
      <c r="CQ169" s="203"/>
      <c r="CR169" s="203"/>
      <c r="CS169" s="204"/>
      <c r="CT169" s="44"/>
      <c r="CU169" s="46"/>
      <c r="CV169" s="205"/>
    </row>
    <row r="170" spans="3:100" x14ac:dyDescent="0.25">
      <c r="C170" s="1" t="s">
        <v>271</v>
      </c>
      <c r="D170" s="36" t="s">
        <v>261</v>
      </c>
      <c r="F170" s="42"/>
      <c r="G170" s="43"/>
      <c r="H170" s="43"/>
      <c r="I170" s="43"/>
      <c r="J170" s="43"/>
      <c r="K170" s="43"/>
      <c r="L170" s="43"/>
      <c r="M170" s="44"/>
      <c r="N170" s="44"/>
      <c r="O170" s="45"/>
      <c r="P170" s="46"/>
      <c r="Q170" s="47"/>
      <c r="R170" s="48"/>
      <c r="S170" s="49"/>
      <c r="T170" s="50"/>
      <c r="U170" s="51">
        <v>1</v>
      </c>
      <c r="V170" s="51"/>
      <c r="W170" s="51"/>
      <c r="X170" s="52"/>
      <c r="Y170" s="52"/>
      <c r="Z170" s="52"/>
      <c r="AA170" s="53"/>
      <c r="AB170" s="54"/>
      <c r="AC170" s="54"/>
      <c r="AD170" s="55">
        <v>1</v>
      </c>
      <c r="AE170" s="55"/>
      <c r="AF170" s="55"/>
      <c r="AG170" s="55"/>
      <c r="AH170" s="56"/>
      <c r="AI170" s="56"/>
      <c r="AJ170" s="57"/>
      <c r="AK170" s="57"/>
      <c r="AL170" s="57"/>
      <c r="AM170" s="57"/>
      <c r="AN170" s="58"/>
      <c r="AO170" s="58"/>
      <c r="AP170" s="58"/>
      <c r="AQ170" s="59"/>
      <c r="AR170" s="59"/>
      <c r="AS170" s="59"/>
      <c r="AT170" s="59"/>
      <c r="AU170" s="59">
        <v>1</v>
      </c>
      <c r="AV170" s="59"/>
      <c r="AZ170">
        <f t="shared" si="126"/>
        <v>0</v>
      </c>
      <c r="BA170">
        <f t="shared" si="127"/>
        <v>0</v>
      </c>
      <c r="BB170">
        <f t="shared" si="128"/>
        <v>0</v>
      </c>
      <c r="BC170">
        <f t="shared" si="129"/>
        <v>0</v>
      </c>
      <c r="BD170">
        <f t="shared" si="93"/>
        <v>0</v>
      </c>
      <c r="BE170">
        <f t="shared" si="130"/>
        <v>1</v>
      </c>
      <c r="BF170">
        <f t="shared" si="131"/>
        <v>0</v>
      </c>
      <c r="BG170">
        <f t="shared" si="132"/>
        <v>0</v>
      </c>
      <c r="BH170">
        <f t="shared" si="133"/>
        <v>1</v>
      </c>
      <c r="BI170">
        <f t="shared" si="134"/>
        <v>0</v>
      </c>
      <c r="BJ170">
        <f t="shared" si="135"/>
        <v>0</v>
      </c>
      <c r="BK170">
        <f t="shared" si="136"/>
        <v>0</v>
      </c>
      <c r="BL170">
        <f t="shared" si="137"/>
        <v>1</v>
      </c>
      <c r="BM170">
        <f t="shared" si="94"/>
        <v>0</v>
      </c>
      <c r="BO170" s="185">
        <f t="shared" si="139"/>
        <v>0</v>
      </c>
      <c r="BP170" s="186">
        <f t="shared" si="138"/>
        <v>0</v>
      </c>
      <c r="BQ170" s="187">
        <f t="shared" si="140"/>
        <v>0</v>
      </c>
      <c r="BR170" s="188">
        <f t="shared" si="95"/>
        <v>0</v>
      </c>
      <c r="BS170" s="189">
        <f t="shared" si="141"/>
        <v>0</v>
      </c>
      <c r="BT170" s="190">
        <f t="shared" si="142"/>
        <v>5.2999999999999999E-2</v>
      </c>
      <c r="BU170" s="191">
        <f t="shared" si="143"/>
        <v>0</v>
      </c>
      <c r="BV170" s="192">
        <f t="shared" si="144"/>
        <v>0</v>
      </c>
      <c r="BW170" s="193">
        <f t="shared" si="145"/>
        <v>0.23200000000000001</v>
      </c>
      <c r="BX170" s="194">
        <f t="shared" si="120"/>
        <v>0</v>
      </c>
      <c r="BY170" s="195">
        <f t="shared" si="146"/>
        <v>0</v>
      </c>
      <c r="BZ170" s="196">
        <f t="shared" si="147"/>
        <v>0</v>
      </c>
      <c r="CA170" s="197">
        <f t="shared" si="148"/>
        <v>0.02</v>
      </c>
      <c r="CB170" s="110">
        <f t="shared" si="149"/>
        <v>0</v>
      </c>
      <c r="CC170" s="198">
        <v>0</v>
      </c>
      <c r="CD170" s="110">
        <v>0</v>
      </c>
      <c r="CE170" s="110">
        <v>0</v>
      </c>
      <c r="CF170" s="110">
        <v>1</v>
      </c>
      <c r="CG170" s="110">
        <f t="shared" si="96"/>
        <v>0.16</v>
      </c>
      <c r="CH170">
        <f t="shared" si="97"/>
        <v>0.30500000000000005</v>
      </c>
      <c r="CI170">
        <f t="shared" si="98"/>
        <v>2.0800000000000003E-2</v>
      </c>
      <c r="CJ170" s="63">
        <f t="shared" si="99"/>
        <v>2.2806000000000002</v>
      </c>
      <c r="CK170" s="200"/>
      <c r="CL170" s="200">
        <f t="shared" si="100"/>
        <v>0.34209000000000001</v>
      </c>
      <c r="CM170" s="200"/>
      <c r="CN170" s="200"/>
      <c r="CO170" s="201"/>
      <c r="CP170" s="202"/>
      <c r="CQ170" s="203"/>
      <c r="CR170" s="203"/>
      <c r="CS170" s="204"/>
      <c r="CT170" s="44"/>
      <c r="CU170" s="46"/>
      <c r="CV170" s="205"/>
    </row>
    <row r="171" spans="3:100" x14ac:dyDescent="0.25">
      <c r="C171" s="1" t="s">
        <v>272</v>
      </c>
      <c r="D171" s="36" t="s">
        <v>261</v>
      </c>
      <c r="F171" s="42"/>
      <c r="G171" s="43"/>
      <c r="H171" s="43"/>
      <c r="I171" s="43"/>
      <c r="J171" s="43"/>
      <c r="K171" s="43"/>
      <c r="L171" s="43"/>
      <c r="M171" s="44"/>
      <c r="N171" s="44">
        <v>2</v>
      </c>
      <c r="O171" s="45"/>
      <c r="P171" s="46"/>
      <c r="Q171" s="47"/>
      <c r="R171" s="48"/>
      <c r="S171" s="49"/>
      <c r="T171" s="50"/>
      <c r="U171" s="51"/>
      <c r="V171" s="51"/>
      <c r="W171" s="51"/>
      <c r="X171" s="52"/>
      <c r="Y171" s="52"/>
      <c r="Z171" s="52"/>
      <c r="AA171" s="53"/>
      <c r="AB171" s="54"/>
      <c r="AC171" s="54"/>
      <c r="AD171" s="55"/>
      <c r="AE171" s="55"/>
      <c r="AF171" s="55"/>
      <c r="AG171" s="55"/>
      <c r="AH171" s="56"/>
      <c r="AI171" s="56"/>
      <c r="AJ171" s="57"/>
      <c r="AK171" s="57"/>
      <c r="AL171" s="57"/>
      <c r="AM171" s="57"/>
      <c r="AN171" s="58"/>
      <c r="AO171" s="58"/>
      <c r="AP171" s="58"/>
      <c r="AQ171" s="59"/>
      <c r="AR171" s="59"/>
      <c r="AS171" s="59"/>
      <c r="AT171" s="59"/>
      <c r="AU171" s="59">
        <v>2</v>
      </c>
      <c r="AV171" s="59"/>
      <c r="AZ171">
        <f t="shared" si="126"/>
        <v>0</v>
      </c>
      <c r="BA171">
        <f t="shared" si="127"/>
        <v>2</v>
      </c>
      <c r="BB171">
        <f t="shared" si="128"/>
        <v>0</v>
      </c>
      <c r="BC171">
        <f t="shared" si="129"/>
        <v>0</v>
      </c>
      <c r="BD171">
        <f t="shared" si="93"/>
        <v>0</v>
      </c>
      <c r="BE171">
        <f t="shared" si="130"/>
        <v>0</v>
      </c>
      <c r="BF171">
        <f t="shared" si="131"/>
        <v>0</v>
      </c>
      <c r="BG171">
        <f t="shared" si="132"/>
        <v>0</v>
      </c>
      <c r="BH171">
        <f t="shared" si="133"/>
        <v>0</v>
      </c>
      <c r="BI171">
        <f t="shared" si="134"/>
        <v>0</v>
      </c>
      <c r="BJ171">
        <f t="shared" si="135"/>
        <v>0</v>
      </c>
      <c r="BK171">
        <f t="shared" si="136"/>
        <v>0</v>
      </c>
      <c r="BL171">
        <f t="shared" si="137"/>
        <v>2</v>
      </c>
      <c r="BM171">
        <f t="shared" si="94"/>
        <v>0</v>
      </c>
      <c r="BO171" s="185">
        <f t="shared" si="139"/>
        <v>0</v>
      </c>
      <c r="BP171" s="186">
        <f t="shared" si="138"/>
        <v>1.9079999999999999</v>
      </c>
      <c r="BQ171" s="187">
        <f t="shared" si="140"/>
        <v>0</v>
      </c>
      <c r="BR171" s="188">
        <f t="shared" si="95"/>
        <v>0</v>
      </c>
      <c r="BS171" s="189">
        <f t="shared" si="141"/>
        <v>0</v>
      </c>
      <c r="BT171" s="190">
        <f t="shared" si="142"/>
        <v>0</v>
      </c>
      <c r="BU171" s="191">
        <f t="shared" si="143"/>
        <v>0</v>
      </c>
      <c r="BV171" s="192">
        <f t="shared" si="144"/>
        <v>0</v>
      </c>
      <c r="BW171" s="193">
        <f t="shared" si="145"/>
        <v>0</v>
      </c>
      <c r="BX171" s="194">
        <f t="shared" si="120"/>
        <v>0</v>
      </c>
      <c r="BY171" s="195">
        <f t="shared" si="146"/>
        <v>0</v>
      </c>
      <c r="BZ171" s="196">
        <f t="shared" si="147"/>
        <v>0</v>
      </c>
      <c r="CA171" s="197">
        <f t="shared" si="148"/>
        <v>0.04</v>
      </c>
      <c r="CB171" s="110">
        <f t="shared" si="149"/>
        <v>0</v>
      </c>
      <c r="CC171" s="198">
        <v>0</v>
      </c>
      <c r="CD171" s="110">
        <v>0</v>
      </c>
      <c r="CE171" s="110">
        <v>0</v>
      </c>
      <c r="CF171" s="110">
        <v>4</v>
      </c>
      <c r="CG171" s="110">
        <f t="shared" si="96"/>
        <v>0.64</v>
      </c>
      <c r="CH171">
        <f t="shared" si="97"/>
        <v>1.948</v>
      </c>
      <c r="CI171">
        <f t="shared" si="98"/>
        <v>8.320000000000001E-2</v>
      </c>
      <c r="CJ171" s="63">
        <f t="shared" si="99"/>
        <v>14.218400000000001</v>
      </c>
      <c r="CK171" s="200"/>
      <c r="CL171" s="200">
        <f t="shared" si="100"/>
        <v>2.1327600000000002</v>
      </c>
      <c r="CM171" s="200"/>
      <c r="CN171" s="200"/>
      <c r="CO171" s="201"/>
      <c r="CP171" s="202"/>
      <c r="CQ171" s="203"/>
      <c r="CR171" s="203"/>
      <c r="CS171" s="204"/>
      <c r="CT171" s="44"/>
      <c r="CU171" s="46"/>
      <c r="CV171" s="205"/>
    </row>
    <row r="172" spans="3:100" x14ac:dyDescent="0.25">
      <c r="C172" s="1" t="s">
        <v>273</v>
      </c>
      <c r="D172" s="36" t="s">
        <v>261</v>
      </c>
      <c r="F172" s="42"/>
      <c r="G172" s="43"/>
      <c r="H172" s="43"/>
      <c r="I172" s="43"/>
      <c r="J172" s="43"/>
      <c r="K172" s="43"/>
      <c r="L172" s="43"/>
      <c r="M172" s="44"/>
      <c r="N172" s="44"/>
      <c r="O172" s="45"/>
      <c r="P172" s="46"/>
      <c r="Q172" s="47"/>
      <c r="R172" s="48"/>
      <c r="S172" s="49"/>
      <c r="T172" s="50"/>
      <c r="U172" s="51">
        <v>2</v>
      </c>
      <c r="V172" s="51"/>
      <c r="W172" s="51"/>
      <c r="X172" s="52"/>
      <c r="Y172" s="52"/>
      <c r="Z172" s="52"/>
      <c r="AA172" s="53"/>
      <c r="AB172" s="54"/>
      <c r="AC172" s="54"/>
      <c r="AD172" s="55"/>
      <c r="AE172" s="55"/>
      <c r="AF172" s="55"/>
      <c r="AG172" s="55"/>
      <c r="AH172" s="56"/>
      <c r="AI172" s="56"/>
      <c r="AJ172" s="57"/>
      <c r="AK172" s="57"/>
      <c r="AL172" s="57"/>
      <c r="AM172" s="57"/>
      <c r="AN172" s="58"/>
      <c r="AO172" s="58"/>
      <c r="AP172" s="58"/>
      <c r="AQ172" s="59"/>
      <c r="AR172" s="59"/>
      <c r="AS172" s="59"/>
      <c r="AT172" s="59"/>
      <c r="AU172" s="59">
        <v>3</v>
      </c>
      <c r="AV172" s="59"/>
      <c r="AW172">
        <v>1</v>
      </c>
      <c r="AZ172">
        <f t="shared" si="126"/>
        <v>0</v>
      </c>
      <c r="BA172">
        <f t="shared" si="127"/>
        <v>0</v>
      </c>
      <c r="BB172">
        <f t="shared" si="128"/>
        <v>0</v>
      </c>
      <c r="BC172">
        <f t="shared" si="129"/>
        <v>0</v>
      </c>
      <c r="BD172">
        <f t="shared" si="93"/>
        <v>0</v>
      </c>
      <c r="BE172">
        <f t="shared" si="130"/>
        <v>2</v>
      </c>
      <c r="BF172">
        <f t="shared" si="131"/>
        <v>0</v>
      </c>
      <c r="BG172">
        <f t="shared" si="132"/>
        <v>0</v>
      </c>
      <c r="BH172">
        <f t="shared" si="133"/>
        <v>0</v>
      </c>
      <c r="BI172">
        <f t="shared" si="134"/>
        <v>0</v>
      </c>
      <c r="BJ172">
        <f t="shared" si="135"/>
        <v>0</v>
      </c>
      <c r="BK172">
        <f t="shared" si="136"/>
        <v>0</v>
      </c>
      <c r="BL172">
        <f t="shared" si="137"/>
        <v>3</v>
      </c>
      <c r="BM172">
        <f t="shared" si="94"/>
        <v>1</v>
      </c>
      <c r="BO172" s="185">
        <f t="shared" si="139"/>
        <v>0</v>
      </c>
      <c r="BP172" s="186">
        <f t="shared" si="138"/>
        <v>0</v>
      </c>
      <c r="BQ172" s="187">
        <f t="shared" si="140"/>
        <v>0</v>
      </c>
      <c r="BR172" s="188">
        <f t="shared" si="95"/>
        <v>0</v>
      </c>
      <c r="BS172" s="189">
        <f t="shared" si="141"/>
        <v>0</v>
      </c>
      <c r="BT172" s="190">
        <f t="shared" si="142"/>
        <v>0.106</v>
      </c>
      <c r="BU172" s="191">
        <f t="shared" si="143"/>
        <v>0</v>
      </c>
      <c r="BV172" s="192">
        <f t="shared" si="144"/>
        <v>0</v>
      </c>
      <c r="BW172" s="193">
        <f t="shared" si="145"/>
        <v>0</v>
      </c>
      <c r="BX172" s="194">
        <f t="shared" si="120"/>
        <v>0</v>
      </c>
      <c r="BY172" s="195">
        <f t="shared" si="146"/>
        <v>0</v>
      </c>
      <c r="BZ172" s="196">
        <f t="shared" si="147"/>
        <v>0</v>
      </c>
      <c r="CA172" s="197">
        <f t="shared" si="148"/>
        <v>0.06</v>
      </c>
      <c r="CB172" s="110">
        <f t="shared" si="149"/>
        <v>8.0000000000000002E-3</v>
      </c>
      <c r="CC172" s="198">
        <v>0</v>
      </c>
      <c r="CD172" s="110">
        <v>0</v>
      </c>
      <c r="CE172" s="110">
        <v>0</v>
      </c>
      <c r="CF172" s="110">
        <v>1</v>
      </c>
      <c r="CG172" s="110">
        <f t="shared" si="96"/>
        <v>0.16</v>
      </c>
      <c r="CH172">
        <f t="shared" si="97"/>
        <v>0.17399999999999999</v>
      </c>
      <c r="CI172">
        <f t="shared" si="98"/>
        <v>2.0800000000000003E-2</v>
      </c>
      <c r="CJ172" s="63">
        <f t="shared" si="99"/>
        <v>1.3635999999999999</v>
      </c>
      <c r="CK172" s="200"/>
      <c r="CL172" s="200">
        <f t="shared" si="100"/>
        <v>0.20453999999999997</v>
      </c>
      <c r="CM172" s="200"/>
      <c r="CN172" s="200"/>
      <c r="CO172" s="201"/>
      <c r="CP172" s="202"/>
      <c r="CQ172" s="203"/>
      <c r="CR172" s="203"/>
      <c r="CS172" s="204"/>
      <c r="CT172" s="44"/>
      <c r="CU172" s="46"/>
      <c r="CV172" s="205"/>
    </row>
    <row r="173" spans="3:100" x14ac:dyDescent="0.25">
      <c r="C173" s="1" t="s">
        <v>274</v>
      </c>
      <c r="D173" s="36" t="s">
        <v>261</v>
      </c>
      <c r="F173" s="42"/>
      <c r="G173" s="43"/>
      <c r="H173" s="43"/>
      <c r="I173" s="43"/>
      <c r="J173" s="43"/>
      <c r="K173" s="43"/>
      <c r="L173" s="43"/>
      <c r="M173" s="44"/>
      <c r="N173" s="44">
        <v>1</v>
      </c>
      <c r="O173" s="45"/>
      <c r="P173" s="46"/>
      <c r="Q173" s="47"/>
      <c r="R173" s="48"/>
      <c r="S173" s="49"/>
      <c r="T173" s="50"/>
      <c r="U173" s="51"/>
      <c r="V173" s="51"/>
      <c r="W173" s="51"/>
      <c r="X173" s="52"/>
      <c r="Y173" s="52"/>
      <c r="Z173" s="52"/>
      <c r="AA173" s="53"/>
      <c r="AB173" s="54"/>
      <c r="AC173" s="54"/>
      <c r="AD173" s="55"/>
      <c r="AE173" s="55"/>
      <c r="AF173" s="55"/>
      <c r="AG173" s="55"/>
      <c r="AH173" s="56"/>
      <c r="AI173" s="56"/>
      <c r="AJ173" s="57"/>
      <c r="AK173" s="57"/>
      <c r="AL173" s="57"/>
      <c r="AM173" s="57"/>
      <c r="AN173" s="58"/>
      <c r="AO173" s="58"/>
      <c r="AP173" s="58"/>
      <c r="AQ173" s="59"/>
      <c r="AR173" s="59"/>
      <c r="AS173" s="59"/>
      <c r="AT173" s="59"/>
      <c r="AU173" s="59">
        <v>1</v>
      </c>
      <c r="AV173" s="59"/>
      <c r="AW173">
        <v>2</v>
      </c>
      <c r="AZ173">
        <f t="shared" si="126"/>
        <v>0</v>
      </c>
      <c r="BA173">
        <f t="shared" si="127"/>
        <v>1</v>
      </c>
      <c r="BB173">
        <f t="shared" si="128"/>
        <v>0</v>
      </c>
      <c r="BC173">
        <f t="shared" si="129"/>
        <v>0</v>
      </c>
      <c r="BD173">
        <f t="shared" si="93"/>
        <v>0</v>
      </c>
      <c r="BE173">
        <f t="shared" si="130"/>
        <v>0</v>
      </c>
      <c r="BF173">
        <f t="shared" si="131"/>
        <v>0</v>
      </c>
      <c r="BG173">
        <f t="shared" si="132"/>
        <v>0</v>
      </c>
      <c r="BH173">
        <f t="shared" si="133"/>
        <v>0</v>
      </c>
      <c r="BI173">
        <f t="shared" si="134"/>
        <v>0</v>
      </c>
      <c r="BJ173">
        <f t="shared" si="135"/>
        <v>0</v>
      </c>
      <c r="BK173">
        <f t="shared" si="136"/>
        <v>0</v>
      </c>
      <c r="BL173">
        <f t="shared" si="137"/>
        <v>1</v>
      </c>
      <c r="BM173">
        <f t="shared" si="94"/>
        <v>2</v>
      </c>
      <c r="BO173" s="185">
        <f t="shared" si="139"/>
        <v>0</v>
      </c>
      <c r="BP173" s="186">
        <f t="shared" si="138"/>
        <v>0.95399999999999996</v>
      </c>
      <c r="BQ173" s="187">
        <f t="shared" si="140"/>
        <v>0</v>
      </c>
      <c r="BR173" s="188">
        <f t="shared" si="95"/>
        <v>0</v>
      </c>
      <c r="BS173" s="189">
        <f t="shared" si="141"/>
        <v>0</v>
      </c>
      <c r="BT173" s="190">
        <f t="shared" si="142"/>
        <v>0</v>
      </c>
      <c r="BU173" s="191">
        <f t="shared" si="143"/>
        <v>0</v>
      </c>
      <c r="BV173" s="192">
        <f t="shared" si="144"/>
        <v>0</v>
      </c>
      <c r="BW173" s="193">
        <f t="shared" si="145"/>
        <v>0</v>
      </c>
      <c r="BX173" s="194">
        <f t="shared" si="120"/>
        <v>0</v>
      </c>
      <c r="BY173" s="195">
        <f t="shared" si="146"/>
        <v>0</v>
      </c>
      <c r="BZ173" s="196">
        <f t="shared" si="147"/>
        <v>0</v>
      </c>
      <c r="CA173" s="197">
        <f t="shared" si="148"/>
        <v>0.02</v>
      </c>
      <c r="CB173" s="110">
        <f t="shared" si="149"/>
        <v>1.6E-2</v>
      </c>
      <c r="CC173" s="198">
        <v>0</v>
      </c>
      <c r="CD173" s="110">
        <v>0</v>
      </c>
      <c r="CE173" s="110">
        <v>0</v>
      </c>
      <c r="CF173" s="110">
        <v>1</v>
      </c>
      <c r="CG173" s="110">
        <f t="shared" si="96"/>
        <v>0.16</v>
      </c>
      <c r="CH173">
        <f t="shared" si="97"/>
        <v>0.99</v>
      </c>
      <c r="CI173">
        <f t="shared" si="98"/>
        <v>2.0800000000000003E-2</v>
      </c>
      <c r="CJ173" s="63">
        <f t="shared" si="99"/>
        <v>7.0755999999999997</v>
      </c>
      <c r="CK173" s="200"/>
      <c r="CL173" s="200">
        <f t="shared" si="100"/>
        <v>1.06134</v>
      </c>
      <c r="CM173" s="200"/>
      <c r="CN173" s="200"/>
      <c r="CO173" s="201"/>
      <c r="CP173" s="202"/>
      <c r="CQ173" s="203"/>
      <c r="CR173" s="203"/>
      <c r="CS173" s="204"/>
      <c r="CT173" s="44"/>
      <c r="CU173" s="46"/>
      <c r="CV173" s="205"/>
    </row>
    <row r="174" spans="3:100" x14ac:dyDescent="0.25">
      <c r="C174" s="1" t="s">
        <v>275</v>
      </c>
      <c r="D174" s="36" t="s">
        <v>261</v>
      </c>
      <c r="F174" s="42"/>
      <c r="G174" s="43"/>
      <c r="H174" s="43"/>
      <c r="I174" s="43"/>
      <c r="J174" s="43"/>
      <c r="K174" s="43"/>
      <c r="L174" s="43"/>
      <c r="M174" s="44"/>
      <c r="N174" s="44"/>
      <c r="O174" s="45"/>
      <c r="P174" s="46"/>
      <c r="Q174" s="47"/>
      <c r="R174" s="48"/>
      <c r="S174" s="49"/>
      <c r="T174" s="50"/>
      <c r="U174" s="51">
        <v>1</v>
      </c>
      <c r="V174" s="51"/>
      <c r="W174" s="51"/>
      <c r="X174" s="52"/>
      <c r="Y174" s="52"/>
      <c r="Z174" s="52"/>
      <c r="AA174" s="53"/>
      <c r="AB174" s="54"/>
      <c r="AC174" s="54"/>
      <c r="AD174" s="55">
        <v>1</v>
      </c>
      <c r="AE174" s="55"/>
      <c r="AF174" s="55"/>
      <c r="AG174" s="55"/>
      <c r="AH174" s="56"/>
      <c r="AI174" s="56"/>
      <c r="AJ174" s="57"/>
      <c r="AK174" s="57"/>
      <c r="AL174" s="57"/>
      <c r="AM174" s="57"/>
      <c r="AN174" s="58"/>
      <c r="AO174" s="58"/>
      <c r="AP174" s="58"/>
      <c r="AQ174" s="59"/>
      <c r="AR174" s="59"/>
      <c r="AS174" s="59"/>
      <c r="AT174" s="59"/>
      <c r="AU174" s="59">
        <v>1</v>
      </c>
      <c r="AV174" s="59"/>
      <c r="AW174">
        <v>3</v>
      </c>
      <c r="AZ174">
        <f t="shared" si="126"/>
        <v>0</v>
      </c>
      <c r="BA174">
        <f t="shared" si="127"/>
        <v>0</v>
      </c>
      <c r="BB174">
        <f t="shared" si="128"/>
        <v>0</v>
      </c>
      <c r="BC174">
        <f t="shared" si="129"/>
        <v>0</v>
      </c>
      <c r="BD174">
        <f t="shared" si="93"/>
        <v>0</v>
      </c>
      <c r="BE174">
        <f t="shared" si="130"/>
        <v>1</v>
      </c>
      <c r="BF174">
        <f t="shared" si="131"/>
        <v>0</v>
      </c>
      <c r="BG174">
        <f t="shared" si="132"/>
        <v>0</v>
      </c>
      <c r="BH174">
        <f t="shared" si="133"/>
        <v>1</v>
      </c>
      <c r="BI174">
        <f t="shared" si="134"/>
        <v>0</v>
      </c>
      <c r="BJ174">
        <f t="shared" si="135"/>
        <v>0</v>
      </c>
      <c r="BK174">
        <f t="shared" si="136"/>
        <v>0</v>
      </c>
      <c r="BL174">
        <f t="shared" si="137"/>
        <v>1</v>
      </c>
      <c r="BM174">
        <f t="shared" si="94"/>
        <v>3</v>
      </c>
      <c r="BO174" s="185">
        <f t="shared" si="139"/>
        <v>0</v>
      </c>
      <c r="BP174" s="186">
        <f t="shared" si="138"/>
        <v>0</v>
      </c>
      <c r="BQ174" s="187">
        <f t="shared" si="140"/>
        <v>0</v>
      </c>
      <c r="BR174" s="188">
        <f t="shared" si="95"/>
        <v>0</v>
      </c>
      <c r="BS174" s="189">
        <f t="shared" si="141"/>
        <v>0</v>
      </c>
      <c r="BT174" s="190">
        <f t="shared" si="142"/>
        <v>5.2999999999999999E-2</v>
      </c>
      <c r="BU174" s="191">
        <f t="shared" si="143"/>
        <v>0</v>
      </c>
      <c r="BV174" s="192">
        <f t="shared" si="144"/>
        <v>0</v>
      </c>
      <c r="BW174" s="193">
        <f t="shared" si="145"/>
        <v>0.23200000000000001</v>
      </c>
      <c r="BX174" s="194">
        <f t="shared" si="120"/>
        <v>0</v>
      </c>
      <c r="BY174" s="195">
        <f t="shared" si="146"/>
        <v>0</v>
      </c>
      <c r="BZ174" s="196">
        <f t="shared" si="147"/>
        <v>0</v>
      </c>
      <c r="CA174" s="197">
        <f t="shared" si="148"/>
        <v>0.02</v>
      </c>
      <c r="CB174" s="110">
        <f t="shared" si="149"/>
        <v>2.4E-2</v>
      </c>
      <c r="CC174" s="198">
        <v>0</v>
      </c>
      <c r="CD174" s="110">
        <v>0</v>
      </c>
      <c r="CE174" s="110">
        <v>0</v>
      </c>
      <c r="CF174" s="110">
        <v>5</v>
      </c>
      <c r="CG174" s="110">
        <f t="shared" si="96"/>
        <v>0.8</v>
      </c>
      <c r="CH174">
        <f t="shared" si="97"/>
        <v>0.32900000000000007</v>
      </c>
      <c r="CI174">
        <f t="shared" si="98"/>
        <v>0.10400000000000001</v>
      </c>
      <c r="CJ174" s="63">
        <f t="shared" si="99"/>
        <v>3.0310000000000006</v>
      </c>
      <c r="CK174" s="200"/>
      <c r="CL174" s="200">
        <f t="shared" si="100"/>
        <v>0.45465000000000005</v>
      </c>
      <c r="CM174" s="200"/>
      <c r="CN174" s="200"/>
      <c r="CO174" s="201"/>
      <c r="CP174" s="202"/>
      <c r="CQ174" s="203"/>
      <c r="CR174" s="203"/>
      <c r="CS174" s="204"/>
      <c r="CT174" s="44"/>
      <c r="CU174" s="46"/>
      <c r="CV174" s="205"/>
    </row>
    <row r="175" spans="3:100" x14ac:dyDescent="0.25">
      <c r="C175" s="1" t="s">
        <v>276</v>
      </c>
      <c r="D175" s="36" t="s">
        <v>261</v>
      </c>
      <c r="F175" s="42"/>
      <c r="G175" s="43"/>
      <c r="H175" s="43"/>
      <c r="I175" s="43"/>
      <c r="J175" s="43"/>
      <c r="K175" s="43"/>
      <c r="L175" s="43"/>
      <c r="M175" s="44"/>
      <c r="N175" s="44">
        <v>1</v>
      </c>
      <c r="O175" s="45"/>
      <c r="P175" s="46"/>
      <c r="Q175" s="47"/>
      <c r="R175" s="48"/>
      <c r="S175" s="49"/>
      <c r="T175" s="50"/>
      <c r="U175" s="51">
        <v>2</v>
      </c>
      <c r="V175" s="51"/>
      <c r="W175" s="51"/>
      <c r="X175" s="52"/>
      <c r="Y175" s="52"/>
      <c r="Z175" s="52"/>
      <c r="AA175" s="53"/>
      <c r="AB175" s="54"/>
      <c r="AC175" s="54"/>
      <c r="AD175" s="55"/>
      <c r="AE175" s="55">
        <v>1</v>
      </c>
      <c r="AF175" s="55"/>
      <c r="AG175" s="55"/>
      <c r="AH175" s="56"/>
      <c r="AI175" s="56"/>
      <c r="AJ175" s="57"/>
      <c r="AK175" s="57"/>
      <c r="AL175" s="57"/>
      <c r="AM175" s="57"/>
      <c r="AN175" s="58"/>
      <c r="AO175" s="58"/>
      <c r="AP175" s="58"/>
      <c r="AQ175" s="59"/>
      <c r="AR175" s="59"/>
      <c r="AS175" s="59"/>
      <c r="AT175" s="59"/>
      <c r="AU175" s="59"/>
      <c r="AV175" s="59"/>
      <c r="AZ175">
        <f t="shared" si="126"/>
        <v>0</v>
      </c>
      <c r="BA175">
        <f t="shared" si="127"/>
        <v>1</v>
      </c>
      <c r="BB175">
        <f t="shared" si="128"/>
        <v>0</v>
      </c>
      <c r="BC175">
        <f t="shared" si="129"/>
        <v>0</v>
      </c>
      <c r="BD175">
        <f t="shared" si="93"/>
        <v>0</v>
      </c>
      <c r="BE175">
        <f t="shared" si="130"/>
        <v>2</v>
      </c>
      <c r="BF175">
        <f t="shared" si="131"/>
        <v>0</v>
      </c>
      <c r="BG175">
        <f t="shared" si="132"/>
        <v>0</v>
      </c>
      <c r="BH175">
        <f t="shared" si="133"/>
        <v>1</v>
      </c>
      <c r="BI175">
        <f t="shared" si="134"/>
        <v>0</v>
      </c>
      <c r="BJ175">
        <f t="shared" si="135"/>
        <v>0</v>
      </c>
      <c r="BK175">
        <f t="shared" si="136"/>
        <v>0</v>
      </c>
      <c r="BL175">
        <f t="shared" si="137"/>
        <v>0</v>
      </c>
      <c r="BM175">
        <f t="shared" si="94"/>
        <v>0</v>
      </c>
      <c r="BO175" s="185">
        <f t="shared" si="139"/>
        <v>0</v>
      </c>
      <c r="BP175" s="186">
        <f t="shared" si="138"/>
        <v>0.95399999999999996</v>
      </c>
      <c r="BQ175" s="187">
        <f t="shared" si="140"/>
        <v>0</v>
      </c>
      <c r="BR175" s="188">
        <f t="shared" si="95"/>
        <v>0</v>
      </c>
      <c r="BS175" s="189">
        <f t="shared" si="141"/>
        <v>0</v>
      </c>
      <c r="BT175" s="190">
        <f t="shared" si="142"/>
        <v>0.106</v>
      </c>
      <c r="BU175" s="191">
        <f t="shared" si="143"/>
        <v>0</v>
      </c>
      <c r="BV175" s="192">
        <f t="shared" si="144"/>
        <v>0</v>
      </c>
      <c r="BW175" s="193">
        <f t="shared" si="145"/>
        <v>0.23200000000000001</v>
      </c>
      <c r="BX175" s="194">
        <f t="shared" si="120"/>
        <v>0</v>
      </c>
      <c r="BY175" s="195">
        <f t="shared" si="146"/>
        <v>0</v>
      </c>
      <c r="BZ175" s="196">
        <f t="shared" si="147"/>
        <v>0</v>
      </c>
      <c r="CA175" s="197">
        <f t="shared" si="148"/>
        <v>0</v>
      </c>
      <c r="CB175" s="110">
        <f t="shared" si="149"/>
        <v>0</v>
      </c>
      <c r="CC175" s="198">
        <v>0</v>
      </c>
      <c r="CD175" s="110">
        <v>0</v>
      </c>
      <c r="CE175" s="110">
        <v>0</v>
      </c>
      <c r="CF175" s="110">
        <v>2</v>
      </c>
      <c r="CG175" s="110">
        <f t="shared" si="96"/>
        <v>0.32</v>
      </c>
      <c r="CH175">
        <f t="shared" si="97"/>
        <v>1.292</v>
      </c>
      <c r="CI175">
        <f t="shared" si="98"/>
        <v>4.1600000000000005E-2</v>
      </c>
      <c r="CJ175" s="63">
        <f t="shared" si="99"/>
        <v>9.3352000000000004</v>
      </c>
      <c r="CK175" s="200"/>
      <c r="CL175" s="200">
        <f t="shared" si="100"/>
        <v>1.40028</v>
      </c>
      <c r="CM175" s="200"/>
      <c r="CN175" s="200"/>
      <c r="CO175" s="201"/>
      <c r="CP175" s="202"/>
      <c r="CQ175" s="203"/>
      <c r="CR175" s="203"/>
      <c r="CS175" s="204"/>
      <c r="CT175" s="44"/>
      <c r="CU175" s="46"/>
      <c r="CV175" s="205"/>
    </row>
    <row r="176" spans="3:100" x14ac:dyDescent="0.25">
      <c r="C176" s="1" t="s">
        <v>277</v>
      </c>
      <c r="D176" s="36" t="s">
        <v>261</v>
      </c>
      <c r="F176" s="42"/>
      <c r="G176" s="43"/>
      <c r="H176" s="43"/>
      <c r="I176" s="43"/>
      <c r="J176" s="43"/>
      <c r="K176" s="43"/>
      <c r="L176" s="43"/>
      <c r="M176" s="44"/>
      <c r="N176" s="44">
        <v>1</v>
      </c>
      <c r="O176" s="45"/>
      <c r="P176" s="46"/>
      <c r="Q176" s="47"/>
      <c r="R176" s="48"/>
      <c r="S176" s="49"/>
      <c r="T176" s="50"/>
      <c r="U176" s="51">
        <v>1</v>
      </c>
      <c r="V176" s="51"/>
      <c r="W176" s="51"/>
      <c r="X176" s="52"/>
      <c r="Y176" s="52"/>
      <c r="Z176" s="52"/>
      <c r="AA176" s="53"/>
      <c r="AB176" s="54"/>
      <c r="AC176" s="54"/>
      <c r="AD176" s="55">
        <v>1</v>
      </c>
      <c r="AE176" s="55"/>
      <c r="AF176" s="55"/>
      <c r="AG176" s="55"/>
      <c r="AH176" s="56"/>
      <c r="AI176" s="56"/>
      <c r="AJ176" s="57"/>
      <c r="AK176" s="57"/>
      <c r="AL176" s="57"/>
      <c r="AM176" s="57"/>
      <c r="AN176" s="58"/>
      <c r="AO176" s="58"/>
      <c r="AP176" s="58"/>
      <c r="AQ176" s="59"/>
      <c r="AR176" s="59"/>
      <c r="AS176" s="59"/>
      <c r="AT176" s="59"/>
      <c r="AU176" s="59">
        <v>1</v>
      </c>
      <c r="AV176" s="59"/>
      <c r="AW176">
        <v>2</v>
      </c>
      <c r="AZ176">
        <f t="shared" si="126"/>
        <v>0</v>
      </c>
      <c r="BA176">
        <f t="shared" si="127"/>
        <v>1</v>
      </c>
      <c r="BB176">
        <f t="shared" si="128"/>
        <v>0</v>
      </c>
      <c r="BC176">
        <f t="shared" si="129"/>
        <v>0</v>
      </c>
      <c r="BD176">
        <f t="shared" si="93"/>
        <v>0</v>
      </c>
      <c r="BE176">
        <f t="shared" si="130"/>
        <v>1</v>
      </c>
      <c r="BF176">
        <f t="shared" si="131"/>
        <v>0</v>
      </c>
      <c r="BG176">
        <f t="shared" si="132"/>
        <v>0</v>
      </c>
      <c r="BH176">
        <f t="shared" si="133"/>
        <v>1</v>
      </c>
      <c r="BI176">
        <f t="shared" si="134"/>
        <v>0</v>
      </c>
      <c r="BJ176">
        <f t="shared" si="135"/>
        <v>0</v>
      </c>
      <c r="BK176">
        <f t="shared" si="136"/>
        <v>0</v>
      </c>
      <c r="BL176">
        <f t="shared" si="137"/>
        <v>1</v>
      </c>
      <c r="BM176">
        <f t="shared" si="94"/>
        <v>2</v>
      </c>
      <c r="BO176" s="185">
        <f t="shared" si="139"/>
        <v>0</v>
      </c>
      <c r="BP176" s="186">
        <f t="shared" si="138"/>
        <v>0.95399999999999996</v>
      </c>
      <c r="BQ176" s="187">
        <f t="shared" si="140"/>
        <v>0</v>
      </c>
      <c r="BR176" s="188">
        <f t="shared" si="95"/>
        <v>0</v>
      </c>
      <c r="BS176" s="189">
        <f t="shared" si="141"/>
        <v>0</v>
      </c>
      <c r="BT176" s="190">
        <f t="shared" si="142"/>
        <v>5.2999999999999999E-2</v>
      </c>
      <c r="BU176" s="191">
        <f t="shared" si="143"/>
        <v>0</v>
      </c>
      <c r="BV176" s="192">
        <f t="shared" si="144"/>
        <v>0</v>
      </c>
      <c r="BW176" s="193">
        <f t="shared" si="145"/>
        <v>0.23200000000000001</v>
      </c>
      <c r="BX176" s="194">
        <f t="shared" si="120"/>
        <v>0</v>
      </c>
      <c r="BY176" s="195">
        <f t="shared" si="146"/>
        <v>0</v>
      </c>
      <c r="BZ176" s="196">
        <f t="shared" si="147"/>
        <v>0</v>
      </c>
      <c r="CA176" s="197">
        <f t="shared" si="148"/>
        <v>0.02</v>
      </c>
      <c r="CB176" s="110">
        <f t="shared" si="149"/>
        <v>1.6E-2</v>
      </c>
      <c r="CC176" s="198">
        <v>0</v>
      </c>
      <c r="CD176" s="110">
        <v>0</v>
      </c>
      <c r="CE176" s="110">
        <v>0</v>
      </c>
      <c r="CF176" s="110">
        <v>2</v>
      </c>
      <c r="CG176" s="110">
        <f t="shared" si="96"/>
        <v>0.32</v>
      </c>
      <c r="CH176">
        <f t="shared" si="97"/>
        <v>1.2749999999999999</v>
      </c>
      <c r="CI176">
        <f t="shared" si="98"/>
        <v>4.1600000000000005E-2</v>
      </c>
      <c r="CJ176" s="63">
        <f t="shared" si="99"/>
        <v>9.2162000000000006</v>
      </c>
      <c r="CK176" s="200"/>
      <c r="CL176" s="200">
        <f t="shared" si="100"/>
        <v>1.38243</v>
      </c>
      <c r="CM176" s="200"/>
      <c r="CN176" s="200"/>
      <c r="CO176" s="201"/>
      <c r="CP176" s="202"/>
      <c r="CQ176" s="203"/>
      <c r="CR176" s="203"/>
      <c r="CS176" s="204"/>
      <c r="CT176" s="44"/>
      <c r="CU176" s="46"/>
      <c r="CV176" s="205"/>
    </row>
    <row r="177" spans="3:100" x14ac:dyDescent="0.25">
      <c r="C177" s="1" t="s">
        <v>278</v>
      </c>
      <c r="D177" s="36" t="s">
        <v>261</v>
      </c>
      <c r="F177" s="42"/>
      <c r="G177" s="43"/>
      <c r="H177" s="43"/>
      <c r="I177" s="43"/>
      <c r="J177" s="43"/>
      <c r="K177" s="43"/>
      <c r="L177" s="43"/>
      <c r="M177" s="44"/>
      <c r="N177" s="44"/>
      <c r="O177" s="45"/>
      <c r="P177" s="46"/>
      <c r="Q177" s="47"/>
      <c r="R177" s="48"/>
      <c r="S177" s="49"/>
      <c r="T177" s="50"/>
      <c r="U177" s="51">
        <v>1</v>
      </c>
      <c r="V177" s="51"/>
      <c r="W177" s="51"/>
      <c r="X177" s="52"/>
      <c r="Y177" s="52"/>
      <c r="Z177" s="52"/>
      <c r="AA177" s="53"/>
      <c r="AB177" s="54"/>
      <c r="AC177" s="54"/>
      <c r="AD177" s="55"/>
      <c r="AE177" s="55">
        <v>1</v>
      </c>
      <c r="AF177" s="55"/>
      <c r="AG177" s="55"/>
      <c r="AH177" s="56"/>
      <c r="AI177" s="56"/>
      <c r="AJ177" s="57"/>
      <c r="AK177" s="57"/>
      <c r="AL177" s="57"/>
      <c r="AM177" s="57"/>
      <c r="AN177" s="58">
        <v>1</v>
      </c>
      <c r="AO177" s="58"/>
      <c r="AP177" s="58"/>
      <c r="AQ177" s="59"/>
      <c r="AR177" s="59"/>
      <c r="AS177" s="59"/>
      <c r="AT177" s="59"/>
      <c r="AU177" s="59">
        <v>2</v>
      </c>
      <c r="AV177" s="59"/>
      <c r="AW177">
        <v>2</v>
      </c>
      <c r="AZ177">
        <f t="shared" si="126"/>
        <v>0</v>
      </c>
      <c r="BA177">
        <f t="shared" si="127"/>
        <v>0</v>
      </c>
      <c r="BB177">
        <f t="shared" si="128"/>
        <v>0</v>
      </c>
      <c r="BC177">
        <f t="shared" si="129"/>
        <v>0</v>
      </c>
      <c r="BD177">
        <f t="shared" si="93"/>
        <v>0</v>
      </c>
      <c r="BE177">
        <f t="shared" si="130"/>
        <v>1</v>
      </c>
      <c r="BF177">
        <f t="shared" si="131"/>
        <v>0</v>
      </c>
      <c r="BG177">
        <f t="shared" si="132"/>
        <v>0</v>
      </c>
      <c r="BH177">
        <f t="shared" si="133"/>
        <v>1</v>
      </c>
      <c r="BI177">
        <f t="shared" si="134"/>
        <v>0</v>
      </c>
      <c r="BJ177">
        <f t="shared" si="135"/>
        <v>0</v>
      </c>
      <c r="BK177">
        <f t="shared" si="136"/>
        <v>1</v>
      </c>
      <c r="BL177">
        <f t="shared" si="137"/>
        <v>2</v>
      </c>
      <c r="BM177">
        <f t="shared" si="94"/>
        <v>2</v>
      </c>
      <c r="BO177" s="185">
        <f t="shared" si="139"/>
        <v>0</v>
      </c>
      <c r="BP177" s="186">
        <f t="shared" si="138"/>
        <v>0</v>
      </c>
      <c r="BQ177" s="187">
        <f t="shared" si="140"/>
        <v>0</v>
      </c>
      <c r="BR177" s="188">
        <f t="shared" si="95"/>
        <v>0</v>
      </c>
      <c r="BS177" s="189">
        <f t="shared" si="141"/>
        <v>0</v>
      </c>
      <c r="BT177" s="190">
        <f t="shared" si="142"/>
        <v>5.2999999999999999E-2</v>
      </c>
      <c r="BU177" s="191">
        <f t="shared" si="143"/>
        <v>0</v>
      </c>
      <c r="BV177" s="192">
        <f t="shared" si="144"/>
        <v>0</v>
      </c>
      <c r="BW177" s="193">
        <f t="shared" si="145"/>
        <v>0.23200000000000001</v>
      </c>
      <c r="BX177" s="194">
        <f t="shared" si="120"/>
        <v>0</v>
      </c>
      <c r="BY177" s="195">
        <f t="shared" si="146"/>
        <v>0</v>
      </c>
      <c r="BZ177" s="196">
        <f t="shared" si="147"/>
        <v>0.107</v>
      </c>
      <c r="CA177" s="197">
        <f t="shared" si="148"/>
        <v>0.04</v>
      </c>
      <c r="CB177" s="110">
        <f t="shared" si="149"/>
        <v>1.6E-2</v>
      </c>
      <c r="CC177" s="198">
        <v>0</v>
      </c>
      <c r="CD177" s="110">
        <v>0</v>
      </c>
      <c r="CE177" s="110">
        <v>0</v>
      </c>
      <c r="CF177" s="110">
        <v>0</v>
      </c>
      <c r="CG177" s="110">
        <f t="shared" si="96"/>
        <v>0</v>
      </c>
      <c r="CH177">
        <f t="shared" si="97"/>
        <v>0.44800000000000001</v>
      </c>
      <c r="CI177">
        <f t="shared" si="98"/>
        <v>0</v>
      </c>
      <c r="CJ177" s="63">
        <f t="shared" si="99"/>
        <v>3.1360000000000001</v>
      </c>
      <c r="CK177" s="200"/>
      <c r="CL177" s="200">
        <f t="shared" si="100"/>
        <v>0.47039999999999998</v>
      </c>
      <c r="CM177" s="200"/>
      <c r="CN177" s="200"/>
      <c r="CO177" s="201"/>
      <c r="CP177" s="202"/>
      <c r="CQ177" s="203"/>
      <c r="CR177" s="203"/>
      <c r="CS177" s="204"/>
      <c r="CT177" s="44"/>
      <c r="CU177" s="46"/>
      <c r="CV177" s="205"/>
    </row>
    <row r="178" spans="3:100" x14ac:dyDescent="0.25">
      <c r="C178" s="1" t="s">
        <v>279</v>
      </c>
      <c r="D178" s="36" t="s">
        <v>261</v>
      </c>
      <c r="F178" s="42"/>
      <c r="G178" s="43"/>
      <c r="H178" s="43"/>
      <c r="I178" s="43"/>
      <c r="J178" s="43"/>
      <c r="K178" s="43"/>
      <c r="L178" s="43"/>
      <c r="M178" s="44"/>
      <c r="N178" s="44"/>
      <c r="O178" s="45"/>
      <c r="P178" s="46"/>
      <c r="Q178" s="47"/>
      <c r="R178" s="48"/>
      <c r="S178" s="49"/>
      <c r="T178" s="50"/>
      <c r="U178" s="51"/>
      <c r="V178" s="51"/>
      <c r="W178" s="51"/>
      <c r="X178" s="52"/>
      <c r="Y178" s="52">
        <v>1</v>
      </c>
      <c r="Z178" s="52"/>
      <c r="AA178" s="53"/>
      <c r="AB178" s="54"/>
      <c r="AC178" s="54"/>
      <c r="AD178" s="55">
        <v>1</v>
      </c>
      <c r="AE178" s="55"/>
      <c r="AF178" s="55"/>
      <c r="AG178" s="55"/>
      <c r="AH178" s="56"/>
      <c r="AI178" s="56"/>
      <c r="AJ178" s="57"/>
      <c r="AK178" s="57"/>
      <c r="AL178" s="57"/>
      <c r="AM178" s="57"/>
      <c r="AN178" s="58"/>
      <c r="AO178" s="58"/>
      <c r="AP178" s="58"/>
      <c r="AQ178" s="59"/>
      <c r="AR178" s="59"/>
      <c r="AS178" s="59"/>
      <c r="AT178" s="59"/>
      <c r="AU178" s="59">
        <v>1</v>
      </c>
      <c r="AV178" s="59"/>
      <c r="AZ178">
        <f t="shared" si="126"/>
        <v>0</v>
      </c>
      <c r="BA178">
        <f t="shared" si="127"/>
        <v>0</v>
      </c>
      <c r="BB178">
        <f t="shared" si="128"/>
        <v>0</v>
      </c>
      <c r="BC178">
        <f t="shared" si="129"/>
        <v>0</v>
      </c>
      <c r="BD178">
        <f t="shared" si="93"/>
        <v>0</v>
      </c>
      <c r="BE178">
        <f t="shared" si="130"/>
        <v>0</v>
      </c>
      <c r="BF178">
        <f t="shared" si="131"/>
        <v>1</v>
      </c>
      <c r="BG178">
        <f t="shared" si="132"/>
        <v>0</v>
      </c>
      <c r="BH178">
        <f t="shared" si="133"/>
        <v>1</v>
      </c>
      <c r="BI178">
        <f t="shared" si="134"/>
        <v>0</v>
      </c>
      <c r="BJ178">
        <f t="shared" si="135"/>
        <v>0</v>
      </c>
      <c r="BK178">
        <f t="shared" si="136"/>
        <v>0</v>
      </c>
      <c r="BL178">
        <f t="shared" si="137"/>
        <v>1</v>
      </c>
      <c r="BM178">
        <f t="shared" si="94"/>
        <v>0</v>
      </c>
      <c r="BO178" s="185">
        <f t="shared" si="139"/>
        <v>0</v>
      </c>
      <c r="BP178" s="186">
        <f t="shared" si="138"/>
        <v>0</v>
      </c>
      <c r="BQ178" s="187">
        <f t="shared" si="140"/>
        <v>0</v>
      </c>
      <c r="BR178" s="188">
        <f t="shared" si="95"/>
        <v>0</v>
      </c>
      <c r="BS178" s="189">
        <f t="shared" si="141"/>
        <v>0</v>
      </c>
      <c r="BT178" s="190">
        <f t="shared" si="142"/>
        <v>0</v>
      </c>
      <c r="BU178" s="191">
        <f t="shared" si="143"/>
        <v>0.122</v>
      </c>
      <c r="BV178" s="192">
        <f t="shared" si="144"/>
        <v>0</v>
      </c>
      <c r="BW178" s="193">
        <f t="shared" si="145"/>
        <v>0.23200000000000001</v>
      </c>
      <c r="BX178" s="194">
        <f t="shared" si="120"/>
        <v>0</v>
      </c>
      <c r="BY178" s="195">
        <f t="shared" si="146"/>
        <v>0</v>
      </c>
      <c r="BZ178" s="196">
        <f t="shared" si="147"/>
        <v>0</v>
      </c>
      <c r="CA178" s="197">
        <f t="shared" si="148"/>
        <v>0.02</v>
      </c>
      <c r="CB178" s="110">
        <f t="shared" si="149"/>
        <v>0</v>
      </c>
      <c r="CC178" s="198">
        <v>0</v>
      </c>
      <c r="CD178" s="110">
        <v>0</v>
      </c>
      <c r="CE178" s="110">
        <v>0</v>
      </c>
      <c r="CF178" s="110">
        <v>1</v>
      </c>
      <c r="CG178" s="110">
        <f t="shared" si="96"/>
        <v>0.16</v>
      </c>
      <c r="CH178">
        <f t="shared" si="97"/>
        <v>0.374</v>
      </c>
      <c r="CI178">
        <f t="shared" si="98"/>
        <v>2.0800000000000003E-2</v>
      </c>
      <c r="CJ178" s="63">
        <f t="shared" si="99"/>
        <v>2.7635999999999998</v>
      </c>
      <c r="CK178" s="200"/>
      <c r="CL178" s="200">
        <f t="shared" si="100"/>
        <v>0.41453999999999996</v>
      </c>
      <c r="CM178" s="200"/>
      <c r="CN178" s="200"/>
      <c r="CO178" s="201"/>
      <c r="CP178" s="202"/>
      <c r="CQ178" s="203"/>
      <c r="CR178" s="203"/>
      <c r="CS178" s="204"/>
      <c r="CT178" s="44"/>
      <c r="CU178" s="46"/>
      <c r="CV178" s="205"/>
    </row>
    <row r="179" spans="3:100" x14ac:dyDescent="0.25">
      <c r="C179" s="83" t="s">
        <v>280</v>
      </c>
      <c r="D179" s="152" t="s">
        <v>261</v>
      </c>
      <c r="F179" s="65"/>
      <c r="G179" s="66"/>
      <c r="H179" s="66"/>
      <c r="I179" s="66"/>
      <c r="J179" s="66"/>
      <c r="K179" s="66"/>
      <c r="L179" s="66"/>
      <c r="M179" s="67"/>
      <c r="N179" s="67"/>
      <c r="O179" s="67"/>
      <c r="P179" s="68"/>
      <c r="Q179" s="68"/>
      <c r="R179" s="69"/>
      <c r="S179" s="69"/>
      <c r="T179" s="70"/>
      <c r="U179" s="71">
        <v>1</v>
      </c>
      <c r="V179" s="71"/>
      <c r="W179" s="71"/>
      <c r="X179" s="72"/>
      <c r="Y179" s="72"/>
      <c r="Z179" s="72"/>
      <c r="AA179" s="73"/>
      <c r="AB179" s="73"/>
      <c r="AC179" s="73"/>
      <c r="AD179" s="74"/>
      <c r="AE179" s="74"/>
      <c r="AF179" s="74"/>
      <c r="AG179" s="74"/>
      <c r="AH179" s="75"/>
      <c r="AI179" s="75"/>
      <c r="AJ179" s="76"/>
      <c r="AK179" s="76"/>
      <c r="AL179" s="76"/>
      <c r="AM179" s="76"/>
      <c r="AN179" s="77"/>
      <c r="AO179" s="77"/>
      <c r="AP179" s="77">
        <v>1</v>
      </c>
      <c r="AQ179" s="78"/>
      <c r="AR179" s="78"/>
      <c r="AS179" s="78"/>
      <c r="AT179" s="78"/>
      <c r="AU179" s="78">
        <v>1</v>
      </c>
      <c r="AV179" s="78"/>
      <c r="AW179" s="64">
        <v>1</v>
      </c>
      <c r="AZ179">
        <f t="shared" si="126"/>
        <v>0</v>
      </c>
      <c r="BA179">
        <f t="shared" si="127"/>
        <v>0</v>
      </c>
      <c r="BB179">
        <f t="shared" si="128"/>
        <v>0</v>
      </c>
      <c r="BC179">
        <f t="shared" si="129"/>
        <v>0</v>
      </c>
      <c r="BD179">
        <f t="shared" si="93"/>
        <v>0</v>
      </c>
      <c r="BE179">
        <f t="shared" si="130"/>
        <v>1</v>
      </c>
      <c r="BF179">
        <f t="shared" si="131"/>
        <v>0</v>
      </c>
      <c r="BG179">
        <f t="shared" si="132"/>
        <v>0</v>
      </c>
      <c r="BH179">
        <f t="shared" si="133"/>
        <v>0</v>
      </c>
      <c r="BI179">
        <f t="shared" si="134"/>
        <v>0</v>
      </c>
      <c r="BJ179" s="87">
        <f t="shared" si="135"/>
        <v>0</v>
      </c>
      <c r="BK179" s="87">
        <f t="shared" si="136"/>
        <v>1</v>
      </c>
      <c r="BL179" s="87">
        <f t="shared" si="137"/>
        <v>1</v>
      </c>
      <c r="BM179" s="87">
        <f t="shared" si="94"/>
        <v>1</v>
      </c>
      <c r="BN179" s="87"/>
      <c r="BO179" s="185">
        <f t="shared" si="139"/>
        <v>0</v>
      </c>
      <c r="BP179" s="186">
        <f t="shared" si="138"/>
        <v>0</v>
      </c>
      <c r="BQ179" s="187">
        <f t="shared" si="140"/>
        <v>0</v>
      </c>
      <c r="BR179" s="188">
        <f t="shared" si="95"/>
        <v>0</v>
      </c>
      <c r="BS179" s="189">
        <f t="shared" si="141"/>
        <v>0</v>
      </c>
      <c r="BT179" s="190">
        <f t="shared" si="142"/>
        <v>5.2999999999999999E-2</v>
      </c>
      <c r="BU179" s="191">
        <f t="shared" si="143"/>
        <v>0</v>
      </c>
      <c r="BV179" s="192">
        <f t="shared" si="144"/>
        <v>0</v>
      </c>
      <c r="BW179" s="193">
        <f t="shared" si="145"/>
        <v>0</v>
      </c>
      <c r="BX179" s="194">
        <f t="shared" si="120"/>
        <v>0</v>
      </c>
      <c r="BY179" s="195">
        <f t="shared" si="146"/>
        <v>0</v>
      </c>
      <c r="BZ179" s="196">
        <f t="shared" si="147"/>
        <v>0.107</v>
      </c>
      <c r="CA179" s="197">
        <f t="shared" si="148"/>
        <v>0.02</v>
      </c>
      <c r="CB179" s="110">
        <f t="shared" si="149"/>
        <v>8.0000000000000002E-3</v>
      </c>
      <c r="CC179" s="206">
        <v>0</v>
      </c>
      <c r="CD179" s="126">
        <v>0</v>
      </c>
      <c r="CE179" s="126">
        <v>0</v>
      </c>
      <c r="CF179" s="126">
        <v>0</v>
      </c>
      <c r="CG179" s="126">
        <f t="shared" si="96"/>
        <v>0</v>
      </c>
      <c r="CH179" s="87">
        <f t="shared" si="97"/>
        <v>0.188</v>
      </c>
      <c r="CI179" s="87">
        <f t="shared" si="98"/>
        <v>0</v>
      </c>
      <c r="CJ179" s="108">
        <f t="shared" si="99"/>
        <v>1.3160000000000001</v>
      </c>
      <c r="CK179" s="200"/>
      <c r="CL179" s="200">
        <f t="shared" si="100"/>
        <v>0.19739999999999999</v>
      </c>
      <c r="CM179" s="200"/>
      <c r="CN179" s="200"/>
      <c r="CO179" s="201"/>
      <c r="CP179" s="202"/>
      <c r="CQ179" s="203"/>
      <c r="CR179" s="203"/>
      <c r="CS179" s="204"/>
      <c r="CT179" s="44"/>
      <c r="CU179" s="46"/>
      <c r="CV179" s="205"/>
    </row>
    <row r="180" spans="3:100" x14ac:dyDescent="0.25">
      <c r="C180" s="1" t="s">
        <v>281</v>
      </c>
      <c r="D180" s="36" t="s">
        <v>282</v>
      </c>
      <c r="F180" s="42"/>
      <c r="G180" s="43"/>
      <c r="H180" s="43"/>
      <c r="I180" s="43"/>
      <c r="J180" s="43"/>
      <c r="K180" s="43"/>
      <c r="L180" s="43"/>
      <c r="M180" s="44"/>
      <c r="N180" s="44"/>
      <c r="O180" s="45"/>
      <c r="P180" s="46"/>
      <c r="Q180" s="47"/>
      <c r="R180" s="48"/>
      <c r="S180" s="49"/>
      <c r="T180" s="50"/>
      <c r="U180" s="51">
        <v>1</v>
      </c>
      <c r="V180" s="51"/>
      <c r="W180" s="51"/>
      <c r="X180" s="52"/>
      <c r="Y180" s="52">
        <v>1</v>
      </c>
      <c r="Z180" s="52"/>
      <c r="AA180" s="53"/>
      <c r="AB180" s="54"/>
      <c r="AC180" s="54"/>
      <c r="AD180" s="55"/>
      <c r="AE180" s="55"/>
      <c r="AF180" s="55"/>
      <c r="AG180" s="55"/>
      <c r="AH180" s="56"/>
      <c r="AI180" s="56"/>
      <c r="AJ180" s="57"/>
      <c r="AK180" s="57"/>
      <c r="AL180" s="57"/>
      <c r="AM180" s="57"/>
      <c r="AN180" s="58"/>
      <c r="AO180" s="58"/>
      <c r="AP180" s="58">
        <v>2</v>
      </c>
      <c r="AQ180" s="59"/>
      <c r="AR180" s="59"/>
      <c r="AS180" s="59"/>
      <c r="AT180" s="59"/>
      <c r="AU180" s="59"/>
      <c r="AV180" s="59"/>
      <c r="AZ180">
        <f t="shared" si="126"/>
        <v>0</v>
      </c>
      <c r="BA180">
        <f t="shared" si="127"/>
        <v>0</v>
      </c>
      <c r="BB180">
        <f t="shared" si="128"/>
        <v>0</v>
      </c>
      <c r="BC180">
        <f t="shared" si="129"/>
        <v>0</v>
      </c>
      <c r="BD180">
        <f t="shared" si="93"/>
        <v>0</v>
      </c>
      <c r="BE180">
        <f t="shared" si="130"/>
        <v>1</v>
      </c>
      <c r="BF180">
        <f t="shared" si="131"/>
        <v>1</v>
      </c>
      <c r="BG180">
        <f t="shared" si="132"/>
        <v>0</v>
      </c>
      <c r="BH180">
        <f t="shared" si="133"/>
        <v>0</v>
      </c>
      <c r="BI180">
        <f t="shared" si="134"/>
        <v>0</v>
      </c>
      <c r="BJ180">
        <f t="shared" si="135"/>
        <v>0</v>
      </c>
      <c r="BK180">
        <f t="shared" si="136"/>
        <v>2</v>
      </c>
      <c r="BL180">
        <f t="shared" si="137"/>
        <v>0</v>
      </c>
      <c r="BM180">
        <f t="shared" si="94"/>
        <v>0</v>
      </c>
      <c r="BO180" s="185">
        <f t="shared" si="139"/>
        <v>0</v>
      </c>
      <c r="BP180" s="186">
        <f t="shared" si="138"/>
        <v>0</v>
      </c>
      <c r="BQ180" s="187">
        <f t="shared" si="140"/>
        <v>0</v>
      </c>
      <c r="BR180" s="188">
        <f t="shared" si="95"/>
        <v>0</v>
      </c>
      <c r="BS180" s="189">
        <f t="shared" si="141"/>
        <v>0</v>
      </c>
      <c r="BT180" s="190">
        <f t="shared" si="142"/>
        <v>5.2999999999999999E-2</v>
      </c>
      <c r="BU180" s="191">
        <f t="shared" si="143"/>
        <v>0.122</v>
      </c>
      <c r="BV180" s="192">
        <f t="shared" si="144"/>
        <v>0</v>
      </c>
      <c r="BW180" s="193">
        <f t="shared" si="145"/>
        <v>0</v>
      </c>
      <c r="BX180" s="194">
        <f t="shared" si="120"/>
        <v>0</v>
      </c>
      <c r="BY180" s="195">
        <f t="shared" si="146"/>
        <v>0</v>
      </c>
      <c r="BZ180" s="196">
        <f t="shared" si="147"/>
        <v>0.214</v>
      </c>
      <c r="CA180" s="197">
        <f t="shared" si="148"/>
        <v>0</v>
      </c>
      <c r="CB180" s="110">
        <f t="shared" si="149"/>
        <v>0</v>
      </c>
      <c r="CC180" s="198">
        <v>0</v>
      </c>
      <c r="CD180" s="110">
        <v>0</v>
      </c>
      <c r="CE180" s="110">
        <v>0</v>
      </c>
      <c r="CF180" s="110">
        <v>5</v>
      </c>
      <c r="CG180" s="110">
        <f t="shared" si="96"/>
        <v>0.8</v>
      </c>
      <c r="CH180">
        <f t="shared" si="97"/>
        <v>0.38900000000000001</v>
      </c>
      <c r="CI180">
        <f t="shared" si="98"/>
        <v>0.10400000000000001</v>
      </c>
      <c r="CJ180" s="63">
        <f t="shared" si="99"/>
        <v>3.4510000000000001</v>
      </c>
      <c r="CK180" s="199"/>
      <c r="CL180" s="200">
        <f t="shared" si="100"/>
        <v>0.51764999999999994</v>
      </c>
      <c r="CM180" s="200"/>
      <c r="CN180" s="200"/>
      <c r="CO180" s="201"/>
      <c r="CP180" s="202"/>
      <c r="CQ180" s="203"/>
      <c r="CR180" s="203"/>
      <c r="CS180" s="204"/>
      <c r="CT180" s="44"/>
      <c r="CU180" s="46"/>
      <c r="CV180" s="205"/>
    </row>
    <row r="181" spans="3:100" x14ac:dyDescent="0.25">
      <c r="C181" s="1" t="s">
        <v>283</v>
      </c>
      <c r="D181" s="36" t="s">
        <v>282</v>
      </c>
      <c r="F181" s="42"/>
      <c r="G181" s="43"/>
      <c r="H181" s="43"/>
      <c r="I181" s="43"/>
      <c r="J181" s="43"/>
      <c r="K181" s="43"/>
      <c r="L181" s="43"/>
      <c r="M181" s="44"/>
      <c r="N181" s="44"/>
      <c r="O181" s="45"/>
      <c r="P181" s="46"/>
      <c r="Q181" s="47"/>
      <c r="R181" s="48"/>
      <c r="S181" s="49"/>
      <c r="T181" s="50"/>
      <c r="U181" s="51">
        <v>3</v>
      </c>
      <c r="V181" s="51"/>
      <c r="W181" s="51"/>
      <c r="X181" s="52"/>
      <c r="Y181" s="52"/>
      <c r="Z181" s="52"/>
      <c r="AA181" s="53"/>
      <c r="AB181" s="54"/>
      <c r="AC181" s="54"/>
      <c r="AD181" s="55">
        <v>1</v>
      </c>
      <c r="AE181" s="55"/>
      <c r="AF181" s="55"/>
      <c r="AG181" s="55"/>
      <c r="AH181" s="56"/>
      <c r="AI181" s="56"/>
      <c r="AJ181" s="57"/>
      <c r="AK181" s="57"/>
      <c r="AL181" s="57"/>
      <c r="AM181" s="57"/>
      <c r="AN181" s="58"/>
      <c r="AO181" s="58"/>
      <c r="AP181" s="58"/>
      <c r="AQ181" s="59"/>
      <c r="AR181" s="59"/>
      <c r="AS181" s="59"/>
      <c r="AT181" s="59"/>
      <c r="AU181" s="59">
        <v>2</v>
      </c>
      <c r="AV181" s="59"/>
      <c r="AW181">
        <v>2</v>
      </c>
      <c r="AZ181">
        <f t="shared" si="126"/>
        <v>0</v>
      </c>
      <c r="BA181">
        <f t="shared" si="127"/>
        <v>0</v>
      </c>
      <c r="BB181">
        <f t="shared" si="128"/>
        <v>0</v>
      </c>
      <c r="BC181">
        <f t="shared" si="129"/>
        <v>0</v>
      </c>
      <c r="BD181">
        <f t="shared" si="93"/>
        <v>0</v>
      </c>
      <c r="BE181">
        <f t="shared" si="130"/>
        <v>3</v>
      </c>
      <c r="BF181">
        <f t="shared" si="131"/>
        <v>0</v>
      </c>
      <c r="BG181">
        <f t="shared" si="132"/>
        <v>0</v>
      </c>
      <c r="BH181">
        <f t="shared" si="133"/>
        <v>1</v>
      </c>
      <c r="BI181">
        <f t="shared" si="134"/>
        <v>0</v>
      </c>
      <c r="BJ181">
        <f t="shared" si="135"/>
        <v>0</v>
      </c>
      <c r="BK181">
        <f t="shared" si="136"/>
        <v>0</v>
      </c>
      <c r="BL181">
        <f t="shared" si="137"/>
        <v>2</v>
      </c>
      <c r="BM181">
        <f t="shared" si="94"/>
        <v>2</v>
      </c>
      <c r="BO181" s="185">
        <f t="shared" si="139"/>
        <v>0</v>
      </c>
      <c r="BP181" s="186">
        <f t="shared" si="138"/>
        <v>0</v>
      </c>
      <c r="BQ181" s="187">
        <f t="shared" si="140"/>
        <v>0</v>
      </c>
      <c r="BR181" s="188">
        <f t="shared" si="95"/>
        <v>0</v>
      </c>
      <c r="BS181" s="189">
        <f t="shared" si="141"/>
        <v>0</v>
      </c>
      <c r="BT181" s="190">
        <f t="shared" si="142"/>
        <v>0.159</v>
      </c>
      <c r="BU181" s="191">
        <f t="shared" si="143"/>
        <v>0</v>
      </c>
      <c r="BV181" s="192">
        <f t="shared" si="144"/>
        <v>0</v>
      </c>
      <c r="BW181" s="193">
        <f t="shared" si="145"/>
        <v>0.23200000000000001</v>
      </c>
      <c r="BX181" s="194">
        <f t="shared" si="120"/>
        <v>0</v>
      </c>
      <c r="BY181" s="195">
        <f t="shared" si="146"/>
        <v>0</v>
      </c>
      <c r="BZ181" s="196">
        <f t="shared" si="147"/>
        <v>0</v>
      </c>
      <c r="CA181" s="197">
        <f t="shared" si="148"/>
        <v>0.04</v>
      </c>
      <c r="CB181" s="110">
        <f t="shared" si="149"/>
        <v>1.6E-2</v>
      </c>
      <c r="CC181" s="198">
        <v>0</v>
      </c>
      <c r="CD181" s="110">
        <v>0</v>
      </c>
      <c r="CE181" s="110">
        <v>0</v>
      </c>
      <c r="CF181" s="110">
        <v>2</v>
      </c>
      <c r="CG181" s="110">
        <f t="shared" si="96"/>
        <v>0.32</v>
      </c>
      <c r="CH181">
        <f t="shared" si="97"/>
        <v>0.44700000000000001</v>
      </c>
      <c r="CI181">
        <f t="shared" si="98"/>
        <v>4.1600000000000005E-2</v>
      </c>
      <c r="CJ181" s="63">
        <f t="shared" si="99"/>
        <v>3.4202000000000004</v>
      </c>
      <c r="CK181" s="199"/>
      <c r="CL181" s="200">
        <f t="shared" si="100"/>
        <v>0.51302999999999999</v>
      </c>
      <c r="CM181" s="200"/>
      <c r="CN181" s="200"/>
      <c r="CO181" s="201"/>
      <c r="CP181" s="202"/>
      <c r="CQ181" s="203"/>
      <c r="CR181" s="203"/>
      <c r="CS181" s="204"/>
      <c r="CT181" s="44"/>
      <c r="CU181" s="46"/>
      <c r="CV181" s="205"/>
    </row>
    <row r="182" spans="3:100" x14ac:dyDescent="0.25">
      <c r="C182" s="1" t="s">
        <v>284</v>
      </c>
      <c r="D182" s="36" t="s">
        <v>282</v>
      </c>
      <c r="F182" s="42"/>
      <c r="G182" s="43"/>
      <c r="H182" s="43"/>
      <c r="I182" s="43"/>
      <c r="J182" s="43"/>
      <c r="K182" s="43"/>
      <c r="L182" s="43"/>
      <c r="M182" s="44"/>
      <c r="N182" s="44"/>
      <c r="O182" s="45"/>
      <c r="P182" s="46"/>
      <c r="Q182" s="47"/>
      <c r="R182" s="48"/>
      <c r="S182" s="49"/>
      <c r="T182" s="50"/>
      <c r="U182" s="51"/>
      <c r="V182" s="51"/>
      <c r="W182" s="51"/>
      <c r="X182" s="52"/>
      <c r="Y182" s="52"/>
      <c r="Z182" s="52"/>
      <c r="AA182" s="53"/>
      <c r="AB182" s="54"/>
      <c r="AC182" s="54"/>
      <c r="AD182" s="55"/>
      <c r="AE182" s="55"/>
      <c r="AF182" s="55"/>
      <c r="AG182" s="55"/>
      <c r="AH182" s="56"/>
      <c r="AI182" s="56"/>
      <c r="AJ182" s="57"/>
      <c r="AK182" s="57"/>
      <c r="AL182" s="57"/>
      <c r="AM182" s="57"/>
      <c r="AN182" s="58">
        <v>1</v>
      </c>
      <c r="AO182" s="58">
        <v>1</v>
      </c>
      <c r="AP182" s="58">
        <v>1</v>
      </c>
      <c r="AQ182" s="59"/>
      <c r="AR182" s="59"/>
      <c r="AS182" s="59"/>
      <c r="AT182" s="59"/>
      <c r="AU182" s="59"/>
      <c r="AV182" s="59"/>
      <c r="AW182">
        <v>1</v>
      </c>
      <c r="AZ182">
        <f t="shared" si="126"/>
        <v>0</v>
      </c>
      <c r="BA182">
        <f t="shared" si="127"/>
        <v>0</v>
      </c>
      <c r="BB182">
        <f t="shared" si="128"/>
        <v>0</v>
      </c>
      <c r="BC182">
        <f t="shared" si="129"/>
        <v>0</v>
      </c>
      <c r="BD182">
        <f t="shared" si="93"/>
        <v>0</v>
      </c>
      <c r="BE182">
        <f t="shared" si="130"/>
        <v>0</v>
      </c>
      <c r="BF182">
        <f t="shared" si="131"/>
        <v>0</v>
      </c>
      <c r="BG182">
        <f t="shared" si="132"/>
        <v>0</v>
      </c>
      <c r="BH182">
        <f t="shared" si="133"/>
        <v>0</v>
      </c>
      <c r="BI182">
        <f t="shared" si="134"/>
        <v>0</v>
      </c>
      <c r="BJ182">
        <f t="shared" si="135"/>
        <v>0</v>
      </c>
      <c r="BK182">
        <f t="shared" si="136"/>
        <v>3</v>
      </c>
      <c r="BL182">
        <f t="shared" si="137"/>
        <v>0</v>
      </c>
      <c r="BM182">
        <f t="shared" si="94"/>
        <v>1</v>
      </c>
      <c r="BO182" s="185">
        <f t="shared" si="139"/>
        <v>0</v>
      </c>
      <c r="BP182" s="186">
        <f t="shared" si="138"/>
        <v>0</v>
      </c>
      <c r="BQ182" s="187">
        <f t="shared" si="140"/>
        <v>0</v>
      </c>
      <c r="BR182" s="188">
        <f t="shared" si="95"/>
        <v>0</v>
      </c>
      <c r="BS182" s="189">
        <f t="shared" si="141"/>
        <v>0</v>
      </c>
      <c r="BT182" s="190">
        <f t="shared" si="142"/>
        <v>0</v>
      </c>
      <c r="BU182" s="191">
        <f t="shared" si="143"/>
        <v>0</v>
      </c>
      <c r="BV182" s="192">
        <f t="shared" si="144"/>
        <v>0</v>
      </c>
      <c r="BW182" s="193">
        <f t="shared" si="145"/>
        <v>0</v>
      </c>
      <c r="BX182" s="194">
        <f t="shared" si="120"/>
        <v>0</v>
      </c>
      <c r="BY182" s="195">
        <f t="shared" si="146"/>
        <v>0</v>
      </c>
      <c r="BZ182" s="196">
        <f t="shared" si="147"/>
        <v>0.32100000000000001</v>
      </c>
      <c r="CA182" s="197">
        <f t="shared" si="148"/>
        <v>0</v>
      </c>
      <c r="CB182" s="110">
        <f t="shared" si="149"/>
        <v>8.0000000000000002E-3</v>
      </c>
      <c r="CC182" s="198">
        <v>0</v>
      </c>
      <c r="CD182" s="110">
        <v>0</v>
      </c>
      <c r="CE182" s="110">
        <v>0</v>
      </c>
      <c r="CF182" s="110">
        <v>1</v>
      </c>
      <c r="CG182" s="110">
        <f t="shared" si="96"/>
        <v>0.16</v>
      </c>
      <c r="CH182">
        <f t="shared" si="97"/>
        <v>0.32900000000000001</v>
      </c>
      <c r="CI182">
        <f t="shared" si="98"/>
        <v>2.0800000000000003E-2</v>
      </c>
      <c r="CJ182" s="63">
        <f t="shared" si="99"/>
        <v>2.4485999999999999</v>
      </c>
      <c r="CK182" s="200"/>
      <c r="CL182" s="200">
        <f t="shared" si="100"/>
        <v>0.36728999999999995</v>
      </c>
      <c r="CM182" s="200"/>
      <c r="CN182" s="200"/>
      <c r="CO182" s="201"/>
      <c r="CP182" s="202"/>
      <c r="CQ182" s="203"/>
      <c r="CR182" s="203"/>
      <c r="CS182" s="204"/>
      <c r="CT182" s="44"/>
      <c r="CU182" s="46"/>
      <c r="CV182" s="205"/>
    </row>
    <row r="183" spans="3:100" x14ac:dyDescent="0.25">
      <c r="C183" s="1" t="s">
        <v>285</v>
      </c>
      <c r="D183" s="36" t="s">
        <v>282</v>
      </c>
      <c r="F183" s="42"/>
      <c r="G183" s="43"/>
      <c r="H183" s="43"/>
      <c r="I183" s="43"/>
      <c r="J183" s="43"/>
      <c r="K183" s="43"/>
      <c r="L183" s="43"/>
      <c r="M183" s="44"/>
      <c r="N183" s="44"/>
      <c r="O183" s="45"/>
      <c r="P183" s="46"/>
      <c r="Q183" s="47"/>
      <c r="R183" s="48"/>
      <c r="S183" s="49"/>
      <c r="T183" s="50"/>
      <c r="U183" s="51">
        <v>3</v>
      </c>
      <c r="V183" s="51"/>
      <c r="W183" s="51"/>
      <c r="X183" s="52"/>
      <c r="Y183" s="52"/>
      <c r="Z183" s="52"/>
      <c r="AA183" s="53"/>
      <c r="AB183" s="54"/>
      <c r="AC183" s="54"/>
      <c r="AD183" s="55"/>
      <c r="AE183" s="55"/>
      <c r="AF183" s="55"/>
      <c r="AG183" s="55"/>
      <c r="AH183" s="56"/>
      <c r="AI183" s="56"/>
      <c r="AJ183" s="57"/>
      <c r="AK183" s="57"/>
      <c r="AL183" s="57"/>
      <c r="AM183" s="57"/>
      <c r="AN183" s="58"/>
      <c r="AO183" s="58"/>
      <c r="AP183" s="58"/>
      <c r="AQ183" s="59"/>
      <c r="AR183" s="59"/>
      <c r="AS183" s="59"/>
      <c r="AT183" s="59"/>
      <c r="AU183" s="59">
        <v>2</v>
      </c>
      <c r="AV183" s="59"/>
      <c r="AZ183">
        <f t="shared" si="126"/>
        <v>0</v>
      </c>
      <c r="BA183">
        <f t="shared" si="127"/>
        <v>0</v>
      </c>
      <c r="BB183">
        <f t="shared" si="128"/>
        <v>0</v>
      </c>
      <c r="BC183">
        <f t="shared" si="129"/>
        <v>0</v>
      </c>
      <c r="BD183">
        <f t="shared" si="93"/>
        <v>0</v>
      </c>
      <c r="BE183">
        <f t="shared" si="130"/>
        <v>3</v>
      </c>
      <c r="BF183">
        <f t="shared" si="131"/>
        <v>0</v>
      </c>
      <c r="BG183">
        <f t="shared" si="132"/>
        <v>0</v>
      </c>
      <c r="BH183">
        <f t="shared" si="133"/>
        <v>0</v>
      </c>
      <c r="BI183">
        <f t="shared" si="134"/>
        <v>0</v>
      </c>
      <c r="BJ183">
        <f t="shared" si="135"/>
        <v>0</v>
      </c>
      <c r="BK183">
        <f t="shared" si="136"/>
        <v>0</v>
      </c>
      <c r="BL183">
        <f t="shared" si="137"/>
        <v>2</v>
      </c>
      <c r="BM183">
        <f t="shared" si="94"/>
        <v>0</v>
      </c>
      <c r="BO183" s="185">
        <f t="shared" si="139"/>
        <v>0</v>
      </c>
      <c r="BP183" s="186">
        <f t="shared" si="138"/>
        <v>0</v>
      </c>
      <c r="BQ183" s="187">
        <f t="shared" si="140"/>
        <v>0</v>
      </c>
      <c r="BR183" s="188">
        <f t="shared" si="95"/>
        <v>0</v>
      </c>
      <c r="BS183" s="189">
        <f t="shared" si="141"/>
        <v>0</v>
      </c>
      <c r="BT183" s="190">
        <f t="shared" si="142"/>
        <v>0.159</v>
      </c>
      <c r="BU183" s="191">
        <f t="shared" si="143"/>
        <v>0</v>
      </c>
      <c r="BV183" s="192">
        <f t="shared" si="144"/>
        <v>0</v>
      </c>
      <c r="BW183" s="193">
        <f t="shared" si="145"/>
        <v>0</v>
      </c>
      <c r="BX183" s="194">
        <f t="shared" si="120"/>
        <v>0</v>
      </c>
      <c r="BY183" s="195">
        <f t="shared" si="146"/>
        <v>0</v>
      </c>
      <c r="BZ183" s="196">
        <f t="shared" si="147"/>
        <v>0</v>
      </c>
      <c r="CA183" s="197">
        <f t="shared" si="148"/>
        <v>0.04</v>
      </c>
      <c r="CB183" s="110">
        <f t="shared" si="149"/>
        <v>0</v>
      </c>
      <c r="CC183" s="198">
        <v>0</v>
      </c>
      <c r="CD183" s="110">
        <v>0</v>
      </c>
      <c r="CE183" s="110">
        <v>0</v>
      </c>
      <c r="CF183" s="110">
        <v>1</v>
      </c>
      <c r="CG183" s="110">
        <f t="shared" si="96"/>
        <v>0.16</v>
      </c>
      <c r="CH183">
        <f t="shared" si="97"/>
        <v>0.19900000000000001</v>
      </c>
      <c r="CI183">
        <f t="shared" si="98"/>
        <v>2.0800000000000003E-2</v>
      </c>
      <c r="CJ183" s="63">
        <f t="shared" si="99"/>
        <v>1.5386000000000002</v>
      </c>
      <c r="CK183" s="200"/>
      <c r="CL183" s="200">
        <f t="shared" si="100"/>
        <v>0.23079000000000002</v>
      </c>
      <c r="CM183" s="200"/>
      <c r="CN183" s="200"/>
      <c r="CO183" s="201"/>
      <c r="CP183" s="202"/>
      <c r="CQ183" s="203"/>
      <c r="CR183" s="203"/>
      <c r="CS183" s="204"/>
      <c r="CT183" s="44"/>
      <c r="CU183" s="46"/>
      <c r="CV183" s="205"/>
    </row>
    <row r="184" spans="3:100" x14ac:dyDescent="0.25">
      <c r="C184" s="1" t="s">
        <v>286</v>
      </c>
      <c r="D184" s="36" t="s">
        <v>282</v>
      </c>
      <c r="F184" s="42"/>
      <c r="G184" s="43"/>
      <c r="H184" s="43"/>
      <c r="I184" s="43"/>
      <c r="J184" s="43"/>
      <c r="K184" s="43"/>
      <c r="L184" s="43"/>
      <c r="M184" s="44"/>
      <c r="N184" s="44"/>
      <c r="O184" s="45"/>
      <c r="P184" s="46"/>
      <c r="Q184" s="47"/>
      <c r="R184" s="48"/>
      <c r="S184" s="49"/>
      <c r="T184" s="50"/>
      <c r="U184" s="51">
        <v>1</v>
      </c>
      <c r="V184" s="51"/>
      <c r="W184" s="51"/>
      <c r="X184" s="52"/>
      <c r="Y184" s="52"/>
      <c r="Z184" s="52"/>
      <c r="AA184" s="53"/>
      <c r="AB184" s="54"/>
      <c r="AC184" s="54"/>
      <c r="AD184" s="55">
        <v>1</v>
      </c>
      <c r="AE184" s="55"/>
      <c r="AF184" s="55"/>
      <c r="AG184" s="55">
        <v>1</v>
      </c>
      <c r="AH184" s="56"/>
      <c r="AI184" s="56"/>
      <c r="AJ184" s="57"/>
      <c r="AK184" s="57"/>
      <c r="AL184" s="57"/>
      <c r="AM184" s="57"/>
      <c r="AN184" s="58"/>
      <c r="AO184" s="58"/>
      <c r="AP184" s="58"/>
      <c r="AQ184" s="59"/>
      <c r="AR184" s="59"/>
      <c r="AS184" s="59"/>
      <c r="AT184" s="59"/>
      <c r="AU184" s="59"/>
      <c r="AV184" s="59"/>
      <c r="AW184">
        <v>1</v>
      </c>
      <c r="AZ184">
        <f t="shared" si="126"/>
        <v>0</v>
      </c>
      <c r="BA184">
        <f t="shared" si="127"/>
        <v>0</v>
      </c>
      <c r="BB184">
        <f t="shared" si="128"/>
        <v>0</v>
      </c>
      <c r="BC184">
        <f t="shared" si="129"/>
        <v>0</v>
      </c>
      <c r="BD184">
        <f t="shared" si="93"/>
        <v>0</v>
      </c>
      <c r="BE184">
        <f t="shared" si="130"/>
        <v>1</v>
      </c>
      <c r="BF184">
        <f t="shared" si="131"/>
        <v>0</v>
      </c>
      <c r="BG184">
        <f t="shared" si="132"/>
        <v>0</v>
      </c>
      <c r="BH184">
        <f t="shared" si="133"/>
        <v>2</v>
      </c>
      <c r="BI184">
        <f t="shared" si="134"/>
        <v>0</v>
      </c>
      <c r="BJ184">
        <f t="shared" si="135"/>
        <v>0</v>
      </c>
      <c r="BK184">
        <f t="shared" si="136"/>
        <v>0</v>
      </c>
      <c r="BL184">
        <f t="shared" si="137"/>
        <v>0</v>
      </c>
      <c r="BM184">
        <f t="shared" si="94"/>
        <v>1</v>
      </c>
      <c r="BO184" s="185">
        <f t="shared" si="139"/>
        <v>0</v>
      </c>
      <c r="BP184" s="186">
        <f t="shared" si="138"/>
        <v>0</v>
      </c>
      <c r="BQ184" s="187">
        <f t="shared" si="140"/>
        <v>0</v>
      </c>
      <c r="BR184" s="188">
        <f t="shared" si="95"/>
        <v>0</v>
      </c>
      <c r="BS184" s="189">
        <f t="shared" si="141"/>
        <v>0</v>
      </c>
      <c r="BT184" s="190">
        <f t="shared" si="142"/>
        <v>5.2999999999999999E-2</v>
      </c>
      <c r="BU184" s="191">
        <f t="shared" si="143"/>
        <v>0</v>
      </c>
      <c r="BV184" s="192">
        <f t="shared" si="144"/>
        <v>0</v>
      </c>
      <c r="BW184" s="193">
        <f t="shared" si="145"/>
        <v>0.46400000000000002</v>
      </c>
      <c r="BX184" s="194">
        <f t="shared" si="120"/>
        <v>0</v>
      </c>
      <c r="BY184" s="195">
        <f t="shared" si="146"/>
        <v>0</v>
      </c>
      <c r="BZ184" s="196">
        <f t="shared" si="147"/>
        <v>0</v>
      </c>
      <c r="CA184" s="197">
        <f t="shared" si="148"/>
        <v>0</v>
      </c>
      <c r="CB184" s="110">
        <f t="shared" si="149"/>
        <v>8.0000000000000002E-3</v>
      </c>
      <c r="CC184" s="198">
        <v>0</v>
      </c>
      <c r="CD184" s="110">
        <v>0</v>
      </c>
      <c r="CE184" s="110">
        <v>0</v>
      </c>
      <c r="CF184" s="110">
        <v>2</v>
      </c>
      <c r="CG184" s="110">
        <f t="shared" si="96"/>
        <v>0.32</v>
      </c>
      <c r="CH184">
        <f t="shared" si="97"/>
        <v>0.52500000000000002</v>
      </c>
      <c r="CI184">
        <f t="shared" si="98"/>
        <v>4.1600000000000005E-2</v>
      </c>
      <c r="CJ184" s="63">
        <f t="shared" si="99"/>
        <v>3.9661999999999997</v>
      </c>
      <c r="CK184" s="200"/>
      <c r="CL184" s="200">
        <f t="shared" si="100"/>
        <v>0.59492999999999996</v>
      </c>
      <c r="CM184" s="200"/>
      <c r="CN184" s="200"/>
      <c r="CO184" s="201"/>
      <c r="CP184" s="202"/>
      <c r="CQ184" s="203"/>
      <c r="CR184" s="203"/>
      <c r="CS184" s="204"/>
      <c r="CT184" s="44"/>
      <c r="CU184" s="46"/>
      <c r="CV184" s="205"/>
    </row>
    <row r="185" spans="3:100" x14ac:dyDescent="0.25">
      <c r="C185" s="1" t="s">
        <v>287</v>
      </c>
      <c r="D185" s="36" t="s">
        <v>282</v>
      </c>
      <c r="F185" s="42"/>
      <c r="G185" s="43"/>
      <c r="H185" s="43"/>
      <c r="I185" s="43"/>
      <c r="J185" s="43"/>
      <c r="K185" s="43"/>
      <c r="L185" s="43"/>
      <c r="M185" s="44"/>
      <c r="N185" s="44"/>
      <c r="O185" s="45"/>
      <c r="P185" s="46"/>
      <c r="Q185" s="47"/>
      <c r="R185" s="48"/>
      <c r="S185" s="49"/>
      <c r="T185" s="50"/>
      <c r="U185" s="51">
        <v>1</v>
      </c>
      <c r="V185" s="51"/>
      <c r="W185" s="51"/>
      <c r="X185" s="52"/>
      <c r="Y185" s="52"/>
      <c r="Z185" s="52"/>
      <c r="AA185" s="53"/>
      <c r="AB185" s="54"/>
      <c r="AC185" s="54"/>
      <c r="AD185" s="55"/>
      <c r="AE185" s="55"/>
      <c r="AF185" s="55"/>
      <c r="AG185" s="55"/>
      <c r="AH185" s="56"/>
      <c r="AI185" s="56"/>
      <c r="AJ185" s="57"/>
      <c r="AK185" s="57"/>
      <c r="AL185" s="57"/>
      <c r="AM185" s="57"/>
      <c r="AN185" s="58"/>
      <c r="AO185" s="58"/>
      <c r="AP185" s="58">
        <v>2</v>
      </c>
      <c r="AQ185" s="59"/>
      <c r="AR185" s="59"/>
      <c r="AS185" s="59"/>
      <c r="AT185" s="59"/>
      <c r="AU185" s="59"/>
      <c r="AV185" s="59"/>
      <c r="AZ185">
        <f t="shared" si="126"/>
        <v>0</v>
      </c>
      <c r="BA185">
        <f t="shared" si="127"/>
        <v>0</v>
      </c>
      <c r="BB185">
        <f t="shared" si="128"/>
        <v>0</v>
      </c>
      <c r="BC185">
        <f t="shared" si="129"/>
        <v>0</v>
      </c>
      <c r="BD185">
        <f t="shared" si="93"/>
        <v>0</v>
      </c>
      <c r="BE185">
        <f t="shared" si="130"/>
        <v>1</v>
      </c>
      <c r="BF185">
        <f t="shared" si="131"/>
        <v>0</v>
      </c>
      <c r="BG185">
        <f t="shared" si="132"/>
        <v>0</v>
      </c>
      <c r="BH185">
        <f t="shared" si="133"/>
        <v>0</v>
      </c>
      <c r="BI185">
        <f t="shared" si="134"/>
        <v>0</v>
      </c>
      <c r="BJ185">
        <f t="shared" si="135"/>
        <v>0</v>
      </c>
      <c r="BK185">
        <f t="shared" si="136"/>
        <v>2</v>
      </c>
      <c r="BL185">
        <f t="shared" si="137"/>
        <v>0</v>
      </c>
      <c r="BM185">
        <f t="shared" si="94"/>
        <v>0</v>
      </c>
      <c r="BO185" s="185">
        <f t="shared" si="139"/>
        <v>0</v>
      </c>
      <c r="BP185" s="186">
        <f t="shared" si="138"/>
        <v>0</v>
      </c>
      <c r="BQ185" s="187">
        <f t="shared" si="140"/>
        <v>0</v>
      </c>
      <c r="BR185" s="188">
        <f t="shared" si="95"/>
        <v>0</v>
      </c>
      <c r="BS185" s="189">
        <f t="shared" si="141"/>
        <v>0</v>
      </c>
      <c r="BT185" s="190">
        <f t="shared" si="142"/>
        <v>5.2999999999999999E-2</v>
      </c>
      <c r="BU185" s="191">
        <f t="shared" si="143"/>
        <v>0</v>
      </c>
      <c r="BV185" s="192">
        <f t="shared" si="144"/>
        <v>0</v>
      </c>
      <c r="BW185" s="193">
        <f t="shared" si="145"/>
        <v>0</v>
      </c>
      <c r="BX185" s="194">
        <f t="shared" si="120"/>
        <v>0</v>
      </c>
      <c r="BY185" s="195">
        <f t="shared" si="146"/>
        <v>0</v>
      </c>
      <c r="BZ185" s="196">
        <f t="shared" si="147"/>
        <v>0.214</v>
      </c>
      <c r="CA185" s="197">
        <f t="shared" si="148"/>
        <v>0</v>
      </c>
      <c r="CB185" s="110">
        <f t="shared" si="149"/>
        <v>0</v>
      </c>
      <c r="CC185" s="198">
        <v>0</v>
      </c>
      <c r="CD185" s="110">
        <v>0</v>
      </c>
      <c r="CE185" s="110">
        <v>0</v>
      </c>
      <c r="CF185" s="110">
        <v>1</v>
      </c>
      <c r="CG185" s="110">
        <f t="shared" si="96"/>
        <v>0.16</v>
      </c>
      <c r="CH185">
        <f t="shared" si="97"/>
        <v>0.26700000000000002</v>
      </c>
      <c r="CI185">
        <f t="shared" si="98"/>
        <v>2.0800000000000003E-2</v>
      </c>
      <c r="CJ185" s="63">
        <f t="shared" si="99"/>
        <v>2.0146000000000002</v>
      </c>
      <c r="CK185" s="200"/>
      <c r="CL185" s="200">
        <f t="shared" si="100"/>
        <v>0.30219000000000001</v>
      </c>
      <c r="CM185" s="200"/>
      <c r="CN185" s="200"/>
      <c r="CO185" s="201"/>
      <c r="CP185" s="202"/>
      <c r="CQ185" s="203"/>
      <c r="CR185" s="203"/>
      <c r="CS185" s="204"/>
      <c r="CT185" s="44"/>
      <c r="CU185" s="46"/>
      <c r="CV185" s="205"/>
    </row>
    <row r="186" spans="3:100" x14ac:dyDescent="0.25">
      <c r="C186" s="1" t="s">
        <v>288</v>
      </c>
      <c r="D186" s="36" t="s">
        <v>282</v>
      </c>
      <c r="F186" s="42"/>
      <c r="G186" s="43"/>
      <c r="H186" s="43"/>
      <c r="I186" s="43"/>
      <c r="J186" s="43"/>
      <c r="K186" s="43"/>
      <c r="L186" s="43"/>
      <c r="M186" s="44"/>
      <c r="N186" s="44"/>
      <c r="O186" s="45"/>
      <c r="P186" s="46"/>
      <c r="Q186" s="47"/>
      <c r="R186" s="48"/>
      <c r="S186" s="49"/>
      <c r="T186" s="50"/>
      <c r="U186" s="51"/>
      <c r="V186" s="51"/>
      <c r="W186" s="51"/>
      <c r="X186" s="52"/>
      <c r="Y186" s="52"/>
      <c r="Z186" s="52"/>
      <c r="AA186" s="53"/>
      <c r="AB186" s="54"/>
      <c r="AC186" s="54"/>
      <c r="AD186" s="55"/>
      <c r="AE186" s="55"/>
      <c r="AF186" s="55"/>
      <c r="AG186" s="55"/>
      <c r="AH186" s="56"/>
      <c r="AI186" s="56"/>
      <c r="AJ186" s="57"/>
      <c r="AK186" s="57"/>
      <c r="AL186" s="57"/>
      <c r="AM186" s="57"/>
      <c r="AN186" s="58"/>
      <c r="AO186" s="58"/>
      <c r="AP186" s="58"/>
      <c r="AQ186" s="59"/>
      <c r="AR186" s="59"/>
      <c r="AS186" s="59"/>
      <c r="AT186" s="59"/>
      <c r="AU186" s="59">
        <v>1</v>
      </c>
      <c r="AV186" s="59"/>
      <c r="AW186">
        <v>1</v>
      </c>
      <c r="AZ186">
        <f t="shared" si="126"/>
        <v>0</v>
      </c>
      <c r="BA186">
        <f t="shared" si="127"/>
        <v>0</v>
      </c>
      <c r="BB186">
        <f t="shared" si="128"/>
        <v>0</v>
      </c>
      <c r="BC186">
        <f t="shared" si="129"/>
        <v>0</v>
      </c>
      <c r="BD186">
        <f t="shared" si="93"/>
        <v>0</v>
      </c>
      <c r="BE186">
        <f t="shared" si="130"/>
        <v>0</v>
      </c>
      <c r="BF186">
        <f t="shared" si="131"/>
        <v>0</v>
      </c>
      <c r="BG186">
        <f t="shared" si="132"/>
        <v>0</v>
      </c>
      <c r="BH186">
        <f t="shared" si="133"/>
        <v>0</v>
      </c>
      <c r="BI186">
        <f t="shared" si="134"/>
        <v>0</v>
      </c>
      <c r="BJ186">
        <f t="shared" si="135"/>
        <v>0</v>
      </c>
      <c r="BK186">
        <f t="shared" si="136"/>
        <v>0</v>
      </c>
      <c r="BL186">
        <f t="shared" si="137"/>
        <v>1</v>
      </c>
      <c r="BM186">
        <f t="shared" si="94"/>
        <v>1</v>
      </c>
      <c r="BO186" s="185">
        <f t="shared" si="139"/>
        <v>0</v>
      </c>
      <c r="BP186" s="186">
        <f t="shared" si="138"/>
        <v>0</v>
      </c>
      <c r="BQ186" s="187">
        <f t="shared" si="140"/>
        <v>0</v>
      </c>
      <c r="BR186" s="188">
        <f t="shared" si="95"/>
        <v>0</v>
      </c>
      <c r="BS186" s="189">
        <f t="shared" si="141"/>
        <v>0</v>
      </c>
      <c r="BT186" s="190">
        <f t="shared" si="142"/>
        <v>0</v>
      </c>
      <c r="BU186" s="191">
        <f t="shared" si="143"/>
        <v>0</v>
      </c>
      <c r="BV186" s="192">
        <f t="shared" si="144"/>
        <v>0</v>
      </c>
      <c r="BW186" s="193">
        <f t="shared" si="145"/>
        <v>0</v>
      </c>
      <c r="BX186" s="194">
        <f t="shared" si="120"/>
        <v>0</v>
      </c>
      <c r="BY186" s="195">
        <f t="shared" si="146"/>
        <v>0</v>
      </c>
      <c r="BZ186" s="196">
        <f t="shared" si="147"/>
        <v>0</v>
      </c>
      <c r="CA186" s="197">
        <f t="shared" si="148"/>
        <v>0.02</v>
      </c>
      <c r="CB186" s="110">
        <f t="shared" si="149"/>
        <v>8.0000000000000002E-3</v>
      </c>
      <c r="CC186" s="198">
        <v>0</v>
      </c>
      <c r="CD186" s="110">
        <v>0</v>
      </c>
      <c r="CE186" s="110">
        <v>0</v>
      </c>
      <c r="CF186" s="110">
        <v>4</v>
      </c>
      <c r="CG186" s="110">
        <f t="shared" si="96"/>
        <v>0.64</v>
      </c>
      <c r="CH186">
        <f t="shared" si="97"/>
        <v>2.8000000000000001E-2</v>
      </c>
      <c r="CI186">
        <f t="shared" si="98"/>
        <v>8.320000000000001E-2</v>
      </c>
      <c r="CJ186" s="63">
        <f t="shared" si="99"/>
        <v>0.77840000000000009</v>
      </c>
      <c r="CK186" s="200"/>
      <c r="CL186" s="200">
        <f t="shared" si="100"/>
        <v>0.11676</v>
      </c>
      <c r="CM186" s="200"/>
      <c r="CN186" s="200"/>
      <c r="CO186" s="201"/>
      <c r="CP186" s="202"/>
      <c r="CQ186" s="203"/>
      <c r="CR186" s="203"/>
      <c r="CS186" s="204"/>
      <c r="CT186" s="44"/>
      <c r="CU186" s="46"/>
      <c r="CV186" s="205"/>
    </row>
    <row r="187" spans="3:100" x14ac:dyDescent="0.25">
      <c r="C187" s="1" t="s">
        <v>289</v>
      </c>
      <c r="D187" s="36" t="s">
        <v>282</v>
      </c>
      <c r="F187" s="42"/>
      <c r="G187" s="43"/>
      <c r="H187" s="43"/>
      <c r="I187" s="43"/>
      <c r="J187" s="43"/>
      <c r="K187" s="43"/>
      <c r="L187" s="43"/>
      <c r="M187" s="44"/>
      <c r="N187" s="44"/>
      <c r="O187" s="45"/>
      <c r="P187" s="46"/>
      <c r="Q187" s="47"/>
      <c r="R187" s="48"/>
      <c r="S187" s="49"/>
      <c r="T187" s="50"/>
      <c r="U187" s="51">
        <v>2</v>
      </c>
      <c r="V187" s="51"/>
      <c r="W187" s="51"/>
      <c r="X187" s="52"/>
      <c r="Y187" s="52"/>
      <c r="Z187" s="52"/>
      <c r="AA187" s="53"/>
      <c r="AB187" s="54"/>
      <c r="AC187" s="54"/>
      <c r="AD187" s="55"/>
      <c r="AE187" s="55"/>
      <c r="AF187" s="55"/>
      <c r="AG187" s="55"/>
      <c r="AH187" s="56"/>
      <c r="AI187" s="56"/>
      <c r="AJ187" s="57"/>
      <c r="AK187" s="57"/>
      <c r="AL187" s="57"/>
      <c r="AM187" s="57"/>
      <c r="AN187" s="58"/>
      <c r="AO187" s="58"/>
      <c r="AP187" s="58"/>
      <c r="AQ187" s="59"/>
      <c r="AR187" s="59"/>
      <c r="AS187" s="59"/>
      <c r="AT187" s="59"/>
      <c r="AU187" s="59"/>
      <c r="AV187" s="59"/>
      <c r="AW187">
        <v>2</v>
      </c>
      <c r="AZ187">
        <f t="shared" si="126"/>
        <v>0</v>
      </c>
      <c r="BA187">
        <f t="shared" si="127"/>
        <v>0</v>
      </c>
      <c r="BB187">
        <f t="shared" si="128"/>
        <v>0</v>
      </c>
      <c r="BC187">
        <f t="shared" si="129"/>
        <v>0</v>
      </c>
      <c r="BD187">
        <f t="shared" si="93"/>
        <v>0</v>
      </c>
      <c r="BE187">
        <f t="shared" si="130"/>
        <v>2</v>
      </c>
      <c r="BF187">
        <f t="shared" si="131"/>
        <v>0</v>
      </c>
      <c r="BG187">
        <f t="shared" si="132"/>
        <v>0</v>
      </c>
      <c r="BH187">
        <f t="shared" si="133"/>
        <v>0</v>
      </c>
      <c r="BI187">
        <f t="shared" si="134"/>
        <v>0</v>
      </c>
      <c r="BJ187">
        <f t="shared" si="135"/>
        <v>0</v>
      </c>
      <c r="BK187">
        <f t="shared" si="136"/>
        <v>0</v>
      </c>
      <c r="BL187">
        <f t="shared" si="137"/>
        <v>0</v>
      </c>
      <c r="BM187">
        <f t="shared" si="94"/>
        <v>2</v>
      </c>
      <c r="BO187" s="185">
        <f t="shared" si="139"/>
        <v>0</v>
      </c>
      <c r="BP187" s="186">
        <f t="shared" si="138"/>
        <v>0</v>
      </c>
      <c r="BQ187" s="187">
        <f t="shared" si="140"/>
        <v>0</v>
      </c>
      <c r="BR187" s="188">
        <f t="shared" si="95"/>
        <v>0</v>
      </c>
      <c r="BS187" s="189">
        <f t="shared" si="141"/>
        <v>0</v>
      </c>
      <c r="BT187" s="190">
        <f t="shared" si="142"/>
        <v>0.106</v>
      </c>
      <c r="BU187" s="191">
        <f t="shared" si="143"/>
        <v>0</v>
      </c>
      <c r="BV187" s="192">
        <f t="shared" si="144"/>
        <v>0</v>
      </c>
      <c r="BW187" s="193">
        <f t="shared" si="145"/>
        <v>0</v>
      </c>
      <c r="BX187" s="194">
        <f t="shared" si="120"/>
        <v>0</v>
      </c>
      <c r="BY187" s="195">
        <f t="shared" si="146"/>
        <v>0</v>
      </c>
      <c r="BZ187" s="196">
        <f t="shared" si="147"/>
        <v>0</v>
      </c>
      <c r="CA187" s="197">
        <f t="shared" si="148"/>
        <v>0</v>
      </c>
      <c r="CB187" s="110">
        <f t="shared" si="149"/>
        <v>1.6E-2</v>
      </c>
      <c r="CC187" s="198">
        <v>0</v>
      </c>
      <c r="CD187" s="110">
        <v>0</v>
      </c>
      <c r="CE187" s="110">
        <v>0</v>
      </c>
      <c r="CF187" s="110">
        <v>2</v>
      </c>
      <c r="CG187" s="110">
        <f t="shared" si="96"/>
        <v>0.32</v>
      </c>
      <c r="CH187">
        <f t="shared" si="97"/>
        <v>0.122</v>
      </c>
      <c r="CI187">
        <f t="shared" si="98"/>
        <v>4.1600000000000005E-2</v>
      </c>
      <c r="CJ187" s="63">
        <f t="shared" si="99"/>
        <v>1.1452</v>
      </c>
      <c r="CK187" s="200"/>
      <c r="CL187" s="200">
        <f t="shared" si="100"/>
        <v>0.17177999999999999</v>
      </c>
      <c r="CM187" s="200"/>
      <c r="CN187" s="200"/>
      <c r="CO187" s="201"/>
      <c r="CP187" s="202"/>
      <c r="CQ187" s="203"/>
      <c r="CR187" s="203"/>
      <c r="CS187" s="204"/>
      <c r="CT187" s="44"/>
      <c r="CU187" s="46"/>
      <c r="CV187" s="205"/>
    </row>
    <row r="188" spans="3:100" x14ac:dyDescent="0.25">
      <c r="C188" s="1" t="s">
        <v>290</v>
      </c>
      <c r="D188" s="36" t="s">
        <v>282</v>
      </c>
      <c r="F188" s="42"/>
      <c r="G188" s="43"/>
      <c r="H188" s="43"/>
      <c r="I188" s="43"/>
      <c r="J188" s="43"/>
      <c r="K188" s="43"/>
      <c r="L188" s="43"/>
      <c r="M188" s="44"/>
      <c r="N188" s="44"/>
      <c r="O188" s="45"/>
      <c r="P188" s="46"/>
      <c r="Q188" s="47"/>
      <c r="R188" s="48"/>
      <c r="S188" s="49"/>
      <c r="T188" s="50"/>
      <c r="U188" s="51">
        <v>1</v>
      </c>
      <c r="V188" s="51"/>
      <c r="W188" s="51"/>
      <c r="X188" s="52"/>
      <c r="Y188" s="52"/>
      <c r="Z188" s="52"/>
      <c r="AA188" s="53"/>
      <c r="AB188" s="54"/>
      <c r="AC188" s="54"/>
      <c r="AD188" s="55"/>
      <c r="AE188" s="55"/>
      <c r="AF188" s="55"/>
      <c r="AG188" s="55"/>
      <c r="AH188" s="56"/>
      <c r="AI188" s="56"/>
      <c r="AJ188" s="57"/>
      <c r="AK188" s="57"/>
      <c r="AL188" s="57"/>
      <c r="AM188" s="57"/>
      <c r="AN188" s="58"/>
      <c r="AO188" s="58"/>
      <c r="AP188" s="58"/>
      <c r="AQ188" s="59"/>
      <c r="AR188" s="59"/>
      <c r="AS188" s="59"/>
      <c r="AT188" s="59"/>
      <c r="AU188" s="59">
        <v>1</v>
      </c>
      <c r="AV188" s="59"/>
      <c r="AW188">
        <v>1</v>
      </c>
      <c r="AZ188">
        <f t="shared" si="126"/>
        <v>0</v>
      </c>
      <c r="BA188">
        <f t="shared" si="127"/>
        <v>0</v>
      </c>
      <c r="BB188">
        <f t="shared" si="128"/>
        <v>0</v>
      </c>
      <c r="BC188">
        <f t="shared" si="129"/>
        <v>0</v>
      </c>
      <c r="BD188">
        <f t="shared" si="93"/>
        <v>0</v>
      </c>
      <c r="BE188">
        <f t="shared" si="130"/>
        <v>1</v>
      </c>
      <c r="BF188">
        <f t="shared" si="131"/>
        <v>0</v>
      </c>
      <c r="BG188">
        <f t="shared" si="132"/>
        <v>0</v>
      </c>
      <c r="BH188">
        <f t="shared" si="133"/>
        <v>0</v>
      </c>
      <c r="BI188">
        <f t="shared" si="134"/>
        <v>0</v>
      </c>
      <c r="BJ188">
        <f t="shared" si="135"/>
        <v>0</v>
      </c>
      <c r="BK188">
        <f t="shared" si="136"/>
        <v>0</v>
      </c>
      <c r="BL188">
        <f t="shared" si="137"/>
        <v>1</v>
      </c>
      <c r="BM188">
        <f t="shared" si="94"/>
        <v>1</v>
      </c>
      <c r="BO188" s="185">
        <f t="shared" si="139"/>
        <v>0</v>
      </c>
      <c r="BP188" s="186">
        <f t="shared" si="138"/>
        <v>0</v>
      </c>
      <c r="BQ188" s="187">
        <f t="shared" si="140"/>
        <v>0</v>
      </c>
      <c r="BR188" s="188">
        <f t="shared" si="95"/>
        <v>0</v>
      </c>
      <c r="BS188" s="189">
        <f t="shared" si="141"/>
        <v>0</v>
      </c>
      <c r="BT188" s="190">
        <f t="shared" si="142"/>
        <v>5.2999999999999999E-2</v>
      </c>
      <c r="BU188" s="191">
        <f t="shared" si="143"/>
        <v>0</v>
      </c>
      <c r="BV188" s="192">
        <f t="shared" si="144"/>
        <v>0</v>
      </c>
      <c r="BW188" s="193">
        <f t="shared" si="145"/>
        <v>0</v>
      </c>
      <c r="BX188" s="194">
        <f t="shared" si="120"/>
        <v>0</v>
      </c>
      <c r="BY188" s="195">
        <f t="shared" si="146"/>
        <v>0</v>
      </c>
      <c r="BZ188" s="196">
        <f t="shared" si="147"/>
        <v>0</v>
      </c>
      <c r="CA188" s="197">
        <f t="shared" si="148"/>
        <v>0.02</v>
      </c>
      <c r="CB188" s="110">
        <f t="shared" si="149"/>
        <v>8.0000000000000002E-3</v>
      </c>
      <c r="CC188" s="198">
        <v>0</v>
      </c>
      <c r="CD188" s="110">
        <v>0</v>
      </c>
      <c r="CE188" s="110">
        <v>0</v>
      </c>
      <c r="CF188" s="110">
        <v>4</v>
      </c>
      <c r="CG188" s="110">
        <f t="shared" si="96"/>
        <v>0.64</v>
      </c>
      <c r="CH188">
        <f t="shared" si="97"/>
        <v>8.0999999999999989E-2</v>
      </c>
      <c r="CI188">
        <f t="shared" si="98"/>
        <v>8.320000000000001E-2</v>
      </c>
      <c r="CJ188" s="63">
        <f t="shared" si="99"/>
        <v>1.1494</v>
      </c>
      <c r="CK188" s="200"/>
      <c r="CL188" s="200">
        <f t="shared" si="100"/>
        <v>0.17240999999999998</v>
      </c>
      <c r="CM188" s="200"/>
      <c r="CN188" s="200"/>
      <c r="CO188" s="201"/>
      <c r="CP188" s="202"/>
      <c r="CQ188" s="203"/>
      <c r="CR188" s="203"/>
      <c r="CS188" s="204"/>
      <c r="CT188" s="44"/>
      <c r="CU188" s="46"/>
      <c r="CV188" s="205"/>
    </row>
    <row r="189" spans="3:100" x14ac:dyDescent="0.25">
      <c r="C189" s="1" t="s">
        <v>291</v>
      </c>
      <c r="D189" s="36" t="s">
        <v>282</v>
      </c>
      <c r="F189" s="42"/>
      <c r="G189" s="43"/>
      <c r="H189" s="43"/>
      <c r="I189" s="43"/>
      <c r="J189" s="43"/>
      <c r="K189" s="43"/>
      <c r="L189" s="43"/>
      <c r="M189" s="44"/>
      <c r="N189" s="44"/>
      <c r="O189" s="45"/>
      <c r="P189" s="46"/>
      <c r="Q189" s="47"/>
      <c r="R189" s="48"/>
      <c r="S189" s="49"/>
      <c r="T189" s="50"/>
      <c r="U189" s="51">
        <v>2</v>
      </c>
      <c r="V189" s="51"/>
      <c r="W189" s="51"/>
      <c r="X189" s="52"/>
      <c r="Y189" s="52"/>
      <c r="Z189" s="52"/>
      <c r="AA189" s="53"/>
      <c r="AB189" s="54"/>
      <c r="AC189" s="54"/>
      <c r="AD189" s="55"/>
      <c r="AE189" s="55"/>
      <c r="AF189" s="55"/>
      <c r="AG189" s="55"/>
      <c r="AH189" s="56"/>
      <c r="AI189" s="56"/>
      <c r="AJ189" s="57"/>
      <c r="AK189" s="57"/>
      <c r="AL189" s="57"/>
      <c r="AM189" s="57"/>
      <c r="AN189" s="58">
        <v>1</v>
      </c>
      <c r="AO189" s="58"/>
      <c r="AP189" s="58"/>
      <c r="AQ189" s="59"/>
      <c r="AR189" s="59"/>
      <c r="AS189" s="59"/>
      <c r="AT189" s="59"/>
      <c r="AU189" s="59"/>
      <c r="AV189" s="59"/>
      <c r="AW189">
        <v>2</v>
      </c>
      <c r="AZ189">
        <f t="shared" si="126"/>
        <v>0</v>
      </c>
      <c r="BA189">
        <f t="shared" si="127"/>
        <v>0</v>
      </c>
      <c r="BB189">
        <f t="shared" si="128"/>
        <v>0</v>
      </c>
      <c r="BC189">
        <f t="shared" si="129"/>
        <v>0</v>
      </c>
      <c r="BD189">
        <f t="shared" si="93"/>
        <v>0</v>
      </c>
      <c r="BE189">
        <f t="shared" si="130"/>
        <v>2</v>
      </c>
      <c r="BF189">
        <f t="shared" si="131"/>
        <v>0</v>
      </c>
      <c r="BG189">
        <f t="shared" si="132"/>
        <v>0</v>
      </c>
      <c r="BH189">
        <f t="shared" si="133"/>
        <v>0</v>
      </c>
      <c r="BI189">
        <f t="shared" si="134"/>
        <v>0</v>
      </c>
      <c r="BJ189">
        <f t="shared" si="135"/>
        <v>0</v>
      </c>
      <c r="BK189">
        <f t="shared" si="136"/>
        <v>1</v>
      </c>
      <c r="BL189">
        <f t="shared" si="137"/>
        <v>0</v>
      </c>
      <c r="BM189">
        <f t="shared" si="94"/>
        <v>2</v>
      </c>
      <c r="BO189" s="185">
        <f t="shared" si="139"/>
        <v>0</v>
      </c>
      <c r="BP189" s="186">
        <f t="shared" si="138"/>
        <v>0</v>
      </c>
      <c r="BQ189" s="187">
        <f t="shared" si="140"/>
        <v>0</v>
      </c>
      <c r="BR189" s="188">
        <f t="shared" si="95"/>
        <v>0</v>
      </c>
      <c r="BS189" s="189">
        <f t="shared" si="141"/>
        <v>0</v>
      </c>
      <c r="BT189" s="190">
        <f t="shared" si="142"/>
        <v>0.106</v>
      </c>
      <c r="BU189" s="191">
        <f t="shared" si="143"/>
        <v>0</v>
      </c>
      <c r="BV189" s="192">
        <f t="shared" si="144"/>
        <v>0</v>
      </c>
      <c r="BW189" s="193">
        <f t="shared" si="145"/>
        <v>0</v>
      </c>
      <c r="BX189" s="194">
        <f t="shared" si="120"/>
        <v>0</v>
      </c>
      <c r="BY189" s="195">
        <f t="shared" si="146"/>
        <v>0</v>
      </c>
      <c r="BZ189" s="196">
        <f t="shared" si="147"/>
        <v>0.107</v>
      </c>
      <c r="CA189" s="197">
        <f t="shared" si="148"/>
        <v>0</v>
      </c>
      <c r="CB189" s="110">
        <f t="shared" si="149"/>
        <v>1.6E-2</v>
      </c>
      <c r="CC189" s="198">
        <v>0</v>
      </c>
      <c r="CD189" s="110">
        <v>0</v>
      </c>
      <c r="CE189" s="110">
        <v>0</v>
      </c>
      <c r="CF189" s="110">
        <v>3</v>
      </c>
      <c r="CG189" s="110">
        <f t="shared" si="96"/>
        <v>0.48</v>
      </c>
      <c r="CH189">
        <f t="shared" si="97"/>
        <v>0.22899999999999998</v>
      </c>
      <c r="CI189">
        <f t="shared" si="98"/>
        <v>6.2399999999999997E-2</v>
      </c>
      <c r="CJ189" s="63">
        <f t="shared" si="99"/>
        <v>2.0398000000000001</v>
      </c>
      <c r="CK189" s="199"/>
      <c r="CL189" s="200">
        <f t="shared" si="100"/>
        <v>0.30597000000000002</v>
      </c>
      <c r="CM189" s="200"/>
      <c r="CN189" s="200"/>
      <c r="CO189" s="201"/>
      <c r="CP189" s="202"/>
      <c r="CQ189" s="203"/>
      <c r="CR189" s="203"/>
      <c r="CS189" s="204"/>
      <c r="CT189" s="44"/>
      <c r="CU189" s="46"/>
      <c r="CV189" s="205"/>
    </row>
    <row r="190" spans="3:100" x14ac:dyDescent="0.25">
      <c r="C190" s="1" t="s">
        <v>292</v>
      </c>
      <c r="D190" s="36" t="s">
        <v>282</v>
      </c>
      <c r="F190" s="42"/>
      <c r="G190" s="43"/>
      <c r="H190" s="43"/>
      <c r="I190" s="43"/>
      <c r="J190" s="43"/>
      <c r="K190" s="43"/>
      <c r="L190" s="43"/>
      <c r="M190" s="44"/>
      <c r="N190" s="44">
        <v>1</v>
      </c>
      <c r="O190" s="45"/>
      <c r="P190" s="46"/>
      <c r="Q190" s="47"/>
      <c r="R190" s="48"/>
      <c r="S190" s="49"/>
      <c r="T190" s="50"/>
      <c r="U190" s="51">
        <v>1</v>
      </c>
      <c r="V190" s="51"/>
      <c r="W190" s="51"/>
      <c r="X190" s="52"/>
      <c r="Y190" s="52"/>
      <c r="Z190" s="52"/>
      <c r="AA190" s="53"/>
      <c r="AB190" s="54"/>
      <c r="AC190" s="54"/>
      <c r="AD190" s="55"/>
      <c r="AE190" s="55">
        <v>1</v>
      </c>
      <c r="AF190" s="55"/>
      <c r="AG190" s="55"/>
      <c r="AH190" s="56"/>
      <c r="AI190" s="56"/>
      <c r="AJ190" s="57"/>
      <c r="AK190" s="57"/>
      <c r="AL190" s="57"/>
      <c r="AM190" s="57"/>
      <c r="AN190" s="58"/>
      <c r="AO190" s="58"/>
      <c r="AP190" s="58"/>
      <c r="AQ190" s="59"/>
      <c r="AR190" s="59"/>
      <c r="AS190" s="59"/>
      <c r="AT190" s="59"/>
      <c r="AU190" s="59">
        <v>1</v>
      </c>
      <c r="AV190" s="59"/>
      <c r="AZ190">
        <f t="shared" si="126"/>
        <v>0</v>
      </c>
      <c r="BA190">
        <f t="shared" si="127"/>
        <v>1</v>
      </c>
      <c r="BB190">
        <f t="shared" si="128"/>
        <v>0</v>
      </c>
      <c r="BC190">
        <f t="shared" si="129"/>
        <v>0</v>
      </c>
      <c r="BD190">
        <f t="shared" si="93"/>
        <v>0</v>
      </c>
      <c r="BE190">
        <f t="shared" si="130"/>
        <v>1</v>
      </c>
      <c r="BF190">
        <f t="shared" si="131"/>
        <v>0</v>
      </c>
      <c r="BG190">
        <f t="shared" si="132"/>
        <v>0</v>
      </c>
      <c r="BH190">
        <f t="shared" si="133"/>
        <v>1</v>
      </c>
      <c r="BI190">
        <f t="shared" si="134"/>
        <v>0</v>
      </c>
      <c r="BJ190">
        <f t="shared" si="135"/>
        <v>0</v>
      </c>
      <c r="BK190">
        <f t="shared" si="136"/>
        <v>0</v>
      </c>
      <c r="BL190">
        <f t="shared" si="137"/>
        <v>1</v>
      </c>
      <c r="BM190">
        <f t="shared" si="94"/>
        <v>0</v>
      </c>
      <c r="BO190" s="185">
        <f t="shared" si="139"/>
        <v>0</v>
      </c>
      <c r="BP190" s="186">
        <f t="shared" si="138"/>
        <v>0.95399999999999996</v>
      </c>
      <c r="BQ190" s="187">
        <f t="shared" si="140"/>
        <v>0</v>
      </c>
      <c r="BR190" s="188">
        <f t="shared" si="95"/>
        <v>0</v>
      </c>
      <c r="BS190" s="189">
        <f t="shared" si="141"/>
        <v>0</v>
      </c>
      <c r="BT190" s="190">
        <f t="shared" si="142"/>
        <v>5.2999999999999999E-2</v>
      </c>
      <c r="BU190" s="191">
        <f t="shared" si="143"/>
        <v>0</v>
      </c>
      <c r="BV190" s="192">
        <f t="shared" si="144"/>
        <v>0</v>
      </c>
      <c r="BW190" s="193">
        <f t="shared" si="145"/>
        <v>0.23200000000000001</v>
      </c>
      <c r="BX190" s="194">
        <f t="shared" si="120"/>
        <v>0</v>
      </c>
      <c r="BY190" s="195">
        <f t="shared" si="146"/>
        <v>0</v>
      </c>
      <c r="BZ190" s="196">
        <f t="shared" si="147"/>
        <v>0</v>
      </c>
      <c r="CA190" s="197">
        <f t="shared" si="148"/>
        <v>0.02</v>
      </c>
      <c r="CB190" s="110">
        <f t="shared" si="149"/>
        <v>0</v>
      </c>
      <c r="CC190" s="198">
        <v>0</v>
      </c>
      <c r="CD190" s="110">
        <v>0</v>
      </c>
      <c r="CE190" s="110">
        <v>0</v>
      </c>
      <c r="CF190" s="110">
        <v>1</v>
      </c>
      <c r="CG190" s="110">
        <f t="shared" si="96"/>
        <v>0.16</v>
      </c>
      <c r="CH190">
        <f t="shared" si="97"/>
        <v>1.2589999999999999</v>
      </c>
      <c r="CI190">
        <f t="shared" si="98"/>
        <v>2.0800000000000003E-2</v>
      </c>
      <c r="CJ190" s="63">
        <f t="shared" si="99"/>
        <v>8.9585999999999988</v>
      </c>
      <c r="CK190" s="199"/>
      <c r="CL190" s="200">
        <f t="shared" si="100"/>
        <v>1.3437899999999998</v>
      </c>
      <c r="CM190" s="200"/>
      <c r="CN190" s="200"/>
      <c r="CO190" s="201"/>
      <c r="CP190" s="202"/>
      <c r="CQ190" s="203"/>
      <c r="CR190" s="203"/>
      <c r="CS190" s="204"/>
      <c r="CT190" s="44"/>
      <c r="CU190" s="46"/>
      <c r="CV190" s="205"/>
    </row>
    <row r="191" spans="3:100" x14ac:dyDescent="0.25">
      <c r="C191" s="1" t="s">
        <v>293</v>
      </c>
      <c r="D191" s="36" t="s">
        <v>282</v>
      </c>
      <c r="F191" s="42"/>
      <c r="G191" s="43"/>
      <c r="H191" s="43">
        <v>1</v>
      </c>
      <c r="I191" s="43"/>
      <c r="J191" s="43"/>
      <c r="K191" s="43">
        <v>1</v>
      </c>
      <c r="L191" s="43"/>
      <c r="M191" s="44"/>
      <c r="N191" s="44"/>
      <c r="O191" s="45"/>
      <c r="P191" s="46"/>
      <c r="Q191" s="47"/>
      <c r="R191" s="48"/>
      <c r="S191" s="49"/>
      <c r="T191" s="50"/>
      <c r="U191" s="51"/>
      <c r="V191" s="51"/>
      <c r="W191" s="51"/>
      <c r="X191" s="52"/>
      <c r="Y191" s="52"/>
      <c r="Z191" s="52"/>
      <c r="AA191" s="53"/>
      <c r="AB191" s="54"/>
      <c r="AC191" s="54"/>
      <c r="AD191" s="55">
        <v>1</v>
      </c>
      <c r="AE191" s="55"/>
      <c r="AF191" s="55"/>
      <c r="AG191" s="55"/>
      <c r="AH191" s="56"/>
      <c r="AI191" s="56"/>
      <c r="AJ191" s="57"/>
      <c r="AK191" s="57"/>
      <c r="AL191" s="57"/>
      <c r="AM191" s="57"/>
      <c r="AN191" s="58"/>
      <c r="AO191" s="58"/>
      <c r="AP191" s="58"/>
      <c r="AQ191" s="59"/>
      <c r="AR191" s="59"/>
      <c r="AS191" s="59"/>
      <c r="AT191" s="59"/>
      <c r="AU191" s="59">
        <v>2</v>
      </c>
      <c r="AV191" s="59"/>
      <c r="AW191">
        <v>2</v>
      </c>
      <c r="AZ191">
        <f t="shared" si="126"/>
        <v>2</v>
      </c>
      <c r="BA191">
        <f t="shared" si="127"/>
        <v>0</v>
      </c>
      <c r="BB191">
        <f t="shared" si="128"/>
        <v>0</v>
      </c>
      <c r="BC191">
        <f t="shared" si="129"/>
        <v>0</v>
      </c>
      <c r="BD191">
        <f t="shared" si="93"/>
        <v>0</v>
      </c>
      <c r="BE191">
        <f t="shared" si="130"/>
        <v>0</v>
      </c>
      <c r="BF191">
        <f t="shared" si="131"/>
        <v>0</v>
      </c>
      <c r="BG191">
        <f t="shared" si="132"/>
        <v>0</v>
      </c>
      <c r="BH191">
        <f t="shared" si="133"/>
        <v>1</v>
      </c>
      <c r="BI191">
        <f t="shared" si="134"/>
        <v>0</v>
      </c>
      <c r="BJ191">
        <f t="shared" si="135"/>
        <v>0</v>
      </c>
      <c r="BK191">
        <f t="shared" si="136"/>
        <v>0</v>
      </c>
      <c r="BL191">
        <f t="shared" si="137"/>
        <v>2</v>
      </c>
      <c r="BM191">
        <f t="shared" si="94"/>
        <v>2</v>
      </c>
      <c r="BO191" s="185">
        <f t="shared" si="139"/>
        <v>1.7999999999999999E-2</v>
      </c>
      <c r="BP191" s="186">
        <f t="shared" si="138"/>
        <v>0</v>
      </c>
      <c r="BQ191" s="187">
        <f t="shared" si="140"/>
        <v>0</v>
      </c>
      <c r="BR191" s="188">
        <f t="shared" si="95"/>
        <v>0</v>
      </c>
      <c r="BS191" s="189">
        <f t="shared" si="141"/>
        <v>0</v>
      </c>
      <c r="BT191" s="190">
        <f t="shared" si="142"/>
        <v>0</v>
      </c>
      <c r="BU191" s="191">
        <f t="shared" si="143"/>
        <v>0</v>
      </c>
      <c r="BV191" s="192">
        <f t="shared" si="144"/>
        <v>0</v>
      </c>
      <c r="BW191" s="193">
        <f t="shared" si="145"/>
        <v>0.23200000000000001</v>
      </c>
      <c r="BX191" s="194">
        <f t="shared" si="120"/>
        <v>0</v>
      </c>
      <c r="BY191" s="195">
        <f t="shared" si="146"/>
        <v>0</v>
      </c>
      <c r="BZ191" s="196">
        <f t="shared" si="147"/>
        <v>0</v>
      </c>
      <c r="CA191" s="197">
        <f t="shared" si="148"/>
        <v>0.04</v>
      </c>
      <c r="CB191" s="110">
        <f t="shared" si="149"/>
        <v>1.6E-2</v>
      </c>
      <c r="CC191" s="198">
        <v>0</v>
      </c>
      <c r="CD191" s="110">
        <v>0</v>
      </c>
      <c r="CE191" s="110">
        <v>0</v>
      </c>
      <c r="CF191" s="110">
        <v>2</v>
      </c>
      <c r="CG191" s="110">
        <f t="shared" si="96"/>
        <v>0.32</v>
      </c>
      <c r="CH191">
        <f t="shared" si="97"/>
        <v>0.30599999999999999</v>
      </c>
      <c r="CI191">
        <f t="shared" si="98"/>
        <v>4.1600000000000005E-2</v>
      </c>
      <c r="CJ191" s="63">
        <f t="shared" si="99"/>
        <v>2.4332000000000003</v>
      </c>
      <c r="CK191" s="199"/>
      <c r="CL191" s="200">
        <f t="shared" si="100"/>
        <v>0.36498000000000003</v>
      </c>
      <c r="CM191" s="200"/>
      <c r="CN191" s="200"/>
      <c r="CO191" s="201"/>
      <c r="CP191" s="202"/>
      <c r="CQ191" s="203"/>
      <c r="CR191" s="203"/>
      <c r="CS191" s="204"/>
      <c r="CT191" s="44"/>
      <c r="CU191" s="46"/>
      <c r="CV191" s="205"/>
    </row>
    <row r="192" spans="3:100" x14ac:dyDescent="0.25">
      <c r="C192" s="1" t="s">
        <v>294</v>
      </c>
      <c r="D192" s="36" t="s">
        <v>282</v>
      </c>
      <c r="F192" s="42"/>
      <c r="G192" s="43"/>
      <c r="H192" s="43"/>
      <c r="I192" s="43"/>
      <c r="J192" s="43"/>
      <c r="K192" s="43"/>
      <c r="L192" s="43"/>
      <c r="M192" s="44"/>
      <c r="N192" s="44"/>
      <c r="O192" s="45"/>
      <c r="P192" s="46"/>
      <c r="Q192" s="47"/>
      <c r="R192" s="48"/>
      <c r="S192" s="49"/>
      <c r="T192" s="50"/>
      <c r="U192" s="51">
        <v>1</v>
      </c>
      <c r="V192" s="51"/>
      <c r="W192" s="51"/>
      <c r="X192" s="52"/>
      <c r="Y192" s="52"/>
      <c r="Z192" s="52"/>
      <c r="AA192" s="53"/>
      <c r="AB192" s="54"/>
      <c r="AC192" s="54"/>
      <c r="AD192" s="55"/>
      <c r="AE192" s="55"/>
      <c r="AF192" s="55"/>
      <c r="AG192" s="55"/>
      <c r="AH192" s="56"/>
      <c r="AI192" s="56"/>
      <c r="AJ192" s="57"/>
      <c r="AK192" s="57"/>
      <c r="AL192" s="57"/>
      <c r="AM192" s="57"/>
      <c r="AN192" s="58">
        <v>1</v>
      </c>
      <c r="AO192" s="58"/>
      <c r="AP192" s="58"/>
      <c r="AQ192" s="59"/>
      <c r="AR192" s="59"/>
      <c r="AS192" s="59"/>
      <c r="AT192" s="59"/>
      <c r="AU192" s="59">
        <v>1</v>
      </c>
      <c r="AV192" s="59"/>
      <c r="AW192">
        <v>1</v>
      </c>
      <c r="AZ192">
        <f t="shared" si="126"/>
        <v>0</v>
      </c>
      <c r="BA192">
        <f t="shared" si="127"/>
        <v>0</v>
      </c>
      <c r="BB192">
        <f t="shared" si="128"/>
        <v>0</v>
      </c>
      <c r="BC192">
        <f t="shared" si="129"/>
        <v>0</v>
      </c>
      <c r="BD192">
        <f t="shared" si="93"/>
        <v>0</v>
      </c>
      <c r="BE192">
        <f t="shared" si="130"/>
        <v>1</v>
      </c>
      <c r="BF192">
        <f t="shared" si="131"/>
        <v>0</v>
      </c>
      <c r="BG192">
        <f t="shared" si="132"/>
        <v>0</v>
      </c>
      <c r="BH192">
        <f t="shared" si="133"/>
        <v>0</v>
      </c>
      <c r="BI192">
        <f t="shared" si="134"/>
        <v>0</v>
      </c>
      <c r="BJ192">
        <f t="shared" si="135"/>
        <v>0</v>
      </c>
      <c r="BK192">
        <f t="shared" si="136"/>
        <v>1</v>
      </c>
      <c r="BL192">
        <f t="shared" si="137"/>
        <v>1</v>
      </c>
      <c r="BM192">
        <f t="shared" si="94"/>
        <v>1</v>
      </c>
      <c r="BO192" s="185">
        <f t="shared" si="139"/>
        <v>0</v>
      </c>
      <c r="BP192" s="186">
        <f t="shared" si="138"/>
        <v>0</v>
      </c>
      <c r="BQ192" s="187">
        <f t="shared" si="140"/>
        <v>0</v>
      </c>
      <c r="BR192" s="188">
        <f t="shared" si="95"/>
        <v>0</v>
      </c>
      <c r="BS192" s="189">
        <f t="shared" si="141"/>
        <v>0</v>
      </c>
      <c r="BT192" s="190">
        <f t="shared" si="142"/>
        <v>5.2999999999999999E-2</v>
      </c>
      <c r="BU192" s="191">
        <f t="shared" si="143"/>
        <v>0</v>
      </c>
      <c r="BV192" s="192">
        <f t="shared" si="144"/>
        <v>0</v>
      </c>
      <c r="BW192" s="193">
        <f t="shared" si="145"/>
        <v>0</v>
      </c>
      <c r="BX192" s="194">
        <f t="shared" si="120"/>
        <v>0</v>
      </c>
      <c r="BY192" s="195">
        <f t="shared" si="146"/>
        <v>0</v>
      </c>
      <c r="BZ192" s="196">
        <f t="shared" si="147"/>
        <v>0.107</v>
      </c>
      <c r="CA192" s="197">
        <f t="shared" si="148"/>
        <v>0.02</v>
      </c>
      <c r="CB192" s="110">
        <f t="shared" si="149"/>
        <v>8.0000000000000002E-3</v>
      </c>
      <c r="CC192" s="198">
        <v>0</v>
      </c>
      <c r="CD192" s="110">
        <v>0</v>
      </c>
      <c r="CE192" s="110">
        <v>0</v>
      </c>
      <c r="CF192" s="110">
        <v>3</v>
      </c>
      <c r="CG192" s="110">
        <f t="shared" si="96"/>
        <v>0.48</v>
      </c>
      <c r="CH192">
        <f t="shared" si="97"/>
        <v>0.188</v>
      </c>
      <c r="CI192">
        <f t="shared" si="98"/>
        <v>6.2399999999999997E-2</v>
      </c>
      <c r="CJ192" s="63">
        <f t="shared" si="99"/>
        <v>1.7528000000000001</v>
      </c>
      <c r="CK192" s="199"/>
      <c r="CL192" s="200">
        <f t="shared" si="100"/>
        <v>0.26291999999999999</v>
      </c>
      <c r="CM192" s="200"/>
      <c r="CN192" s="200"/>
      <c r="CO192" s="201"/>
      <c r="CP192" s="202"/>
      <c r="CQ192" s="203"/>
      <c r="CR192" s="203"/>
      <c r="CS192" s="204"/>
      <c r="CT192" s="44"/>
      <c r="CU192" s="46"/>
      <c r="CV192" s="205"/>
    </row>
    <row r="193" spans="3:100" x14ac:dyDescent="0.25">
      <c r="C193" s="1" t="s">
        <v>295</v>
      </c>
      <c r="D193" s="36" t="s">
        <v>282</v>
      </c>
      <c r="F193" s="42"/>
      <c r="G193" s="43"/>
      <c r="H193" s="43"/>
      <c r="I193" s="43"/>
      <c r="J193" s="43"/>
      <c r="K193" s="43"/>
      <c r="L193" s="43"/>
      <c r="M193" s="44"/>
      <c r="N193" s="44"/>
      <c r="O193" s="45"/>
      <c r="P193" s="46"/>
      <c r="Q193" s="47"/>
      <c r="R193" s="48"/>
      <c r="S193" s="49"/>
      <c r="T193" s="50"/>
      <c r="U193" s="51">
        <v>3</v>
      </c>
      <c r="V193" s="51"/>
      <c r="W193" s="51"/>
      <c r="X193" s="52"/>
      <c r="Y193" s="52"/>
      <c r="Z193" s="52"/>
      <c r="AA193" s="53"/>
      <c r="AB193" s="54"/>
      <c r="AC193" s="54"/>
      <c r="AD193" s="55"/>
      <c r="AE193" s="55"/>
      <c r="AF193" s="55"/>
      <c r="AG193" s="55"/>
      <c r="AH193" s="56"/>
      <c r="AI193" s="56"/>
      <c r="AJ193" s="57"/>
      <c r="AK193" s="57"/>
      <c r="AL193" s="57"/>
      <c r="AM193" s="57"/>
      <c r="AN193" s="58"/>
      <c r="AO193" s="58"/>
      <c r="AP193" s="58"/>
      <c r="AQ193" s="59"/>
      <c r="AR193" s="59"/>
      <c r="AS193" s="59"/>
      <c r="AT193" s="59"/>
      <c r="AU193" s="59">
        <v>2</v>
      </c>
      <c r="AV193" s="59"/>
      <c r="AW193">
        <v>1</v>
      </c>
      <c r="AZ193">
        <f t="shared" si="126"/>
        <v>0</v>
      </c>
      <c r="BA193">
        <f t="shared" si="127"/>
        <v>0</v>
      </c>
      <c r="BB193">
        <f t="shared" si="128"/>
        <v>0</v>
      </c>
      <c r="BC193">
        <f t="shared" si="129"/>
        <v>0</v>
      </c>
      <c r="BD193">
        <f t="shared" si="93"/>
        <v>0</v>
      </c>
      <c r="BE193">
        <f t="shared" si="130"/>
        <v>3</v>
      </c>
      <c r="BF193">
        <f t="shared" si="131"/>
        <v>0</v>
      </c>
      <c r="BG193">
        <f t="shared" si="132"/>
        <v>0</v>
      </c>
      <c r="BH193">
        <f t="shared" si="133"/>
        <v>0</v>
      </c>
      <c r="BI193">
        <f t="shared" si="134"/>
        <v>0</v>
      </c>
      <c r="BJ193">
        <f t="shared" si="135"/>
        <v>0</v>
      </c>
      <c r="BK193">
        <f t="shared" si="136"/>
        <v>0</v>
      </c>
      <c r="BL193">
        <f t="shared" si="137"/>
        <v>2</v>
      </c>
      <c r="BM193">
        <f t="shared" si="94"/>
        <v>1</v>
      </c>
      <c r="BO193" s="185">
        <f t="shared" si="139"/>
        <v>0</v>
      </c>
      <c r="BP193" s="186">
        <f t="shared" si="138"/>
        <v>0</v>
      </c>
      <c r="BQ193" s="187">
        <f t="shared" si="140"/>
        <v>0</v>
      </c>
      <c r="BR193" s="188">
        <f t="shared" si="95"/>
        <v>0</v>
      </c>
      <c r="BS193" s="189">
        <f t="shared" si="141"/>
        <v>0</v>
      </c>
      <c r="BT193" s="190">
        <f t="shared" si="142"/>
        <v>0.159</v>
      </c>
      <c r="BU193" s="191">
        <f t="shared" si="143"/>
        <v>0</v>
      </c>
      <c r="BV193" s="192">
        <f t="shared" si="144"/>
        <v>0</v>
      </c>
      <c r="BW193" s="193">
        <f t="shared" si="145"/>
        <v>0</v>
      </c>
      <c r="BX193" s="194">
        <f t="shared" si="120"/>
        <v>0</v>
      </c>
      <c r="BY193" s="195">
        <f t="shared" si="146"/>
        <v>0</v>
      </c>
      <c r="BZ193" s="196">
        <f t="shared" si="147"/>
        <v>0</v>
      </c>
      <c r="CA193" s="197">
        <f t="shared" si="148"/>
        <v>0.04</v>
      </c>
      <c r="CB193" s="110">
        <f t="shared" si="149"/>
        <v>8.0000000000000002E-3</v>
      </c>
      <c r="CC193" s="198">
        <v>0</v>
      </c>
      <c r="CD193" s="110">
        <v>0</v>
      </c>
      <c r="CE193" s="110">
        <v>0</v>
      </c>
      <c r="CF193" s="110">
        <v>2</v>
      </c>
      <c r="CG193" s="110">
        <f t="shared" si="96"/>
        <v>0.32</v>
      </c>
      <c r="CH193">
        <f t="shared" si="97"/>
        <v>0.20700000000000002</v>
      </c>
      <c r="CI193">
        <f t="shared" si="98"/>
        <v>4.1600000000000005E-2</v>
      </c>
      <c r="CJ193" s="63">
        <f t="shared" si="99"/>
        <v>1.7402000000000002</v>
      </c>
      <c r="CK193" s="199"/>
      <c r="CL193" s="200">
        <f t="shared" si="100"/>
        <v>0.26103000000000004</v>
      </c>
      <c r="CM193" s="200"/>
      <c r="CN193" s="200"/>
      <c r="CO193" s="201"/>
      <c r="CP193" s="202"/>
      <c r="CQ193" s="203"/>
      <c r="CR193" s="203"/>
      <c r="CS193" s="204"/>
      <c r="CT193" s="44"/>
      <c r="CU193" s="46"/>
      <c r="CV193" s="205"/>
    </row>
    <row r="194" spans="3:100" x14ac:dyDescent="0.25">
      <c r="C194" s="1" t="s">
        <v>296</v>
      </c>
      <c r="D194" s="36" t="s">
        <v>282</v>
      </c>
      <c r="F194" s="42"/>
      <c r="G194" s="43"/>
      <c r="H194" s="43"/>
      <c r="I194" s="43"/>
      <c r="J194" s="43"/>
      <c r="K194" s="43"/>
      <c r="L194" s="43"/>
      <c r="M194" s="44"/>
      <c r="N194" s="44">
        <v>1</v>
      </c>
      <c r="O194" s="45"/>
      <c r="P194" s="46"/>
      <c r="Q194" s="47"/>
      <c r="R194" s="48"/>
      <c r="S194" s="49"/>
      <c r="T194" s="50"/>
      <c r="U194" s="51">
        <v>2</v>
      </c>
      <c r="V194" s="51"/>
      <c r="W194" s="51"/>
      <c r="X194" s="52"/>
      <c r="Y194" s="52"/>
      <c r="Z194" s="52"/>
      <c r="AA194" s="53"/>
      <c r="AB194" s="54"/>
      <c r="AC194" s="54"/>
      <c r="AD194" s="55">
        <v>1</v>
      </c>
      <c r="AE194" s="55"/>
      <c r="AF194" s="55"/>
      <c r="AG194" s="55"/>
      <c r="AH194" s="56"/>
      <c r="AI194" s="56"/>
      <c r="AJ194" s="57"/>
      <c r="AK194" s="57"/>
      <c r="AL194" s="57"/>
      <c r="AM194" s="57"/>
      <c r="AN194" s="58"/>
      <c r="AO194" s="58"/>
      <c r="AP194" s="58"/>
      <c r="AQ194" s="59"/>
      <c r="AR194" s="59"/>
      <c r="AS194" s="59"/>
      <c r="AT194" s="59"/>
      <c r="AU194" s="59"/>
      <c r="AV194" s="59"/>
      <c r="AZ194">
        <f t="shared" si="126"/>
        <v>0</v>
      </c>
      <c r="BA194">
        <f t="shared" si="127"/>
        <v>1</v>
      </c>
      <c r="BB194">
        <f t="shared" si="128"/>
        <v>0</v>
      </c>
      <c r="BC194">
        <f t="shared" si="129"/>
        <v>0</v>
      </c>
      <c r="BD194">
        <f t="shared" si="93"/>
        <v>0</v>
      </c>
      <c r="BE194">
        <f t="shared" si="130"/>
        <v>2</v>
      </c>
      <c r="BF194">
        <f t="shared" si="131"/>
        <v>0</v>
      </c>
      <c r="BG194">
        <f t="shared" si="132"/>
        <v>0</v>
      </c>
      <c r="BH194">
        <f t="shared" si="133"/>
        <v>1</v>
      </c>
      <c r="BI194">
        <f t="shared" si="134"/>
        <v>0</v>
      </c>
      <c r="BJ194">
        <f t="shared" si="135"/>
        <v>0</v>
      </c>
      <c r="BK194">
        <f t="shared" si="136"/>
        <v>0</v>
      </c>
      <c r="BL194">
        <f t="shared" si="137"/>
        <v>0</v>
      </c>
      <c r="BM194">
        <f t="shared" si="94"/>
        <v>0</v>
      </c>
      <c r="BO194" s="185">
        <f t="shared" si="139"/>
        <v>0</v>
      </c>
      <c r="BP194" s="186">
        <f t="shared" si="138"/>
        <v>0.95399999999999996</v>
      </c>
      <c r="BQ194" s="187">
        <f t="shared" si="140"/>
        <v>0</v>
      </c>
      <c r="BR194" s="188">
        <f t="shared" si="95"/>
        <v>0</v>
      </c>
      <c r="BS194" s="189">
        <f t="shared" si="141"/>
        <v>0</v>
      </c>
      <c r="BT194" s="190">
        <f t="shared" si="142"/>
        <v>0.106</v>
      </c>
      <c r="BU194" s="191">
        <f t="shared" si="143"/>
        <v>0</v>
      </c>
      <c r="BV194" s="192">
        <f t="shared" si="144"/>
        <v>0</v>
      </c>
      <c r="BW194" s="193">
        <f t="shared" si="145"/>
        <v>0.23200000000000001</v>
      </c>
      <c r="BX194" s="194">
        <f t="shared" si="120"/>
        <v>0</v>
      </c>
      <c r="BY194" s="195">
        <f t="shared" si="146"/>
        <v>0</v>
      </c>
      <c r="BZ194" s="196">
        <f t="shared" si="147"/>
        <v>0</v>
      </c>
      <c r="CA194" s="197">
        <f t="shared" si="148"/>
        <v>0</v>
      </c>
      <c r="CB194" s="110">
        <f t="shared" si="149"/>
        <v>0</v>
      </c>
      <c r="CC194" s="198">
        <v>0</v>
      </c>
      <c r="CD194" s="110">
        <v>0</v>
      </c>
      <c r="CE194" s="110">
        <v>0</v>
      </c>
      <c r="CF194" s="110">
        <v>1</v>
      </c>
      <c r="CG194" s="110">
        <f t="shared" si="96"/>
        <v>0.16</v>
      </c>
      <c r="CH194">
        <f t="shared" si="97"/>
        <v>1.292</v>
      </c>
      <c r="CI194">
        <f t="shared" si="98"/>
        <v>2.0800000000000003E-2</v>
      </c>
      <c r="CJ194" s="63">
        <f t="shared" si="99"/>
        <v>9.1896000000000004</v>
      </c>
      <c r="CK194" s="199"/>
      <c r="CL194" s="200">
        <f t="shared" si="100"/>
        <v>1.3784400000000001</v>
      </c>
      <c r="CM194" s="200"/>
      <c r="CN194" s="200"/>
      <c r="CO194" s="201"/>
      <c r="CP194" s="202"/>
      <c r="CQ194" s="203"/>
      <c r="CR194" s="203"/>
      <c r="CS194" s="204"/>
      <c r="CT194" s="44"/>
      <c r="CU194" s="46"/>
      <c r="CV194" s="205"/>
    </row>
    <row r="195" spans="3:100" x14ac:dyDescent="0.25">
      <c r="C195" s="1" t="s">
        <v>297</v>
      </c>
      <c r="D195" s="36" t="s">
        <v>282</v>
      </c>
      <c r="F195" s="42"/>
      <c r="G195" s="43"/>
      <c r="H195" s="43"/>
      <c r="I195" s="43"/>
      <c r="J195" s="43"/>
      <c r="K195" s="43"/>
      <c r="L195" s="43"/>
      <c r="M195" s="44"/>
      <c r="N195" s="44"/>
      <c r="O195" s="45"/>
      <c r="P195" s="46"/>
      <c r="Q195" s="47"/>
      <c r="R195" s="48"/>
      <c r="S195" s="49"/>
      <c r="T195" s="50"/>
      <c r="U195" s="51">
        <v>2</v>
      </c>
      <c r="V195" s="51"/>
      <c r="W195" s="51"/>
      <c r="X195" s="52"/>
      <c r="Y195" s="52"/>
      <c r="Z195" s="52"/>
      <c r="AA195" s="53"/>
      <c r="AB195" s="54"/>
      <c r="AC195" s="54"/>
      <c r="AD195" s="55"/>
      <c r="AE195" s="55"/>
      <c r="AF195" s="55"/>
      <c r="AG195" s="55"/>
      <c r="AH195" s="56"/>
      <c r="AI195" s="56"/>
      <c r="AJ195" s="57"/>
      <c r="AK195" s="57"/>
      <c r="AL195" s="57"/>
      <c r="AM195" s="57"/>
      <c r="AN195" s="58"/>
      <c r="AO195" s="58"/>
      <c r="AP195" s="58"/>
      <c r="AQ195" s="59"/>
      <c r="AR195" s="59"/>
      <c r="AS195" s="59"/>
      <c r="AT195" s="59"/>
      <c r="AU195" s="59"/>
      <c r="AV195" s="59"/>
      <c r="AZ195">
        <f t="shared" si="126"/>
        <v>0</v>
      </c>
      <c r="BA195">
        <f t="shared" si="127"/>
        <v>0</v>
      </c>
      <c r="BB195">
        <f t="shared" si="128"/>
        <v>0</v>
      </c>
      <c r="BC195">
        <f t="shared" si="129"/>
        <v>0</v>
      </c>
      <c r="BD195">
        <f t="shared" ref="BD195:BD258" si="150">SUM(T195)</f>
        <v>0</v>
      </c>
      <c r="BE195">
        <f t="shared" si="130"/>
        <v>2</v>
      </c>
      <c r="BF195">
        <f t="shared" si="131"/>
        <v>0</v>
      </c>
      <c r="BG195">
        <f t="shared" si="132"/>
        <v>0</v>
      </c>
      <c r="BH195">
        <f t="shared" si="133"/>
        <v>0</v>
      </c>
      <c r="BI195">
        <f t="shared" si="134"/>
        <v>0</v>
      </c>
      <c r="BJ195">
        <f t="shared" si="135"/>
        <v>0</v>
      </c>
      <c r="BK195">
        <f t="shared" si="136"/>
        <v>0</v>
      </c>
      <c r="BL195">
        <f t="shared" si="137"/>
        <v>0</v>
      </c>
      <c r="BM195">
        <f t="shared" ref="BM195:BM258" si="151">SUM(AW195)</f>
        <v>0</v>
      </c>
      <c r="BO195" s="185">
        <f t="shared" si="139"/>
        <v>0</v>
      </c>
      <c r="BP195" s="186">
        <f t="shared" si="138"/>
        <v>0</v>
      </c>
      <c r="BQ195" s="187">
        <f t="shared" si="140"/>
        <v>0</v>
      </c>
      <c r="BR195" s="188">
        <f t="shared" ref="BR195:BR258" si="152">BC195*0.02</f>
        <v>0</v>
      </c>
      <c r="BS195" s="189">
        <f t="shared" si="141"/>
        <v>0</v>
      </c>
      <c r="BT195" s="190">
        <f t="shared" si="142"/>
        <v>0.106</v>
      </c>
      <c r="BU195" s="191">
        <f t="shared" si="143"/>
        <v>0</v>
      </c>
      <c r="BV195" s="192">
        <f t="shared" si="144"/>
        <v>0</v>
      </c>
      <c r="BW195" s="193">
        <f t="shared" si="145"/>
        <v>0</v>
      </c>
      <c r="BX195" s="194">
        <f t="shared" si="120"/>
        <v>0</v>
      </c>
      <c r="BY195" s="195">
        <f t="shared" si="146"/>
        <v>0</v>
      </c>
      <c r="BZ195" s="196">
        <f t="shared" si="147"/>
        <v>0</v>
      </c>
      <c r="CA195" s="197">
        <f t="shared" si="148"/>
        <v>0</v>
      </c>
      <c r="CB195" s="110">
        <f t="shared" si="149"/>
        <v>0</v>
      </c>
      <c r="CC195" s="198">
        <v>0</v>
      </c>
      <c r="CD195" s="110">
        <v>0</v>
      </c>
      <c r="CE195" s="110">
        <v>0</v>
      </c>
      <c r="CF195" s="110">
        <v>2</v>
      </c>
      <c r="CG195" s="110">
        <f t="shared" ref="CG195:CG258" si="153">((CC195*0.22)+(CD195*0.13)+(CE195*0.51)+(CF195*0.16))</f>
        <v>0.32</v>
      </c>
      <c r="CH195">
        <f t="shared" ref="CH195:CH258" si="154">SUM(BO195:CB195)</f>
        <v>0.106</v>
      </c>
      <c r="CI195">
        <f t="shared" ref="CI195:CI258" si="155">(CG195*0.13)</f>
        <v>4.1600000000000005E-2</v>
      </c>
      <c r="CJ195" s="63">
        <f t="shared" ref="CJ195:CJ258" si="156">SUM((CH195)+(CI195))*7</f>
        <v>1.0332000000000001</v>
      </c>
      <c r="CK195" s="199"/>
      <c r="CL195" s="200">
        <f t="shared" ref="CL195:CL258" si="157">CK195+(CJ195*0.15)</f>
        <v>0.15498000000000001</v>
      </c>
      <c r="CM195" s="200"/>
      <c r="CN195" s="200"/>
      <c r="CO195" s="201"/>
      <c r="CP195" s="202"/>
      <c r="CQ195" s="203"/>
      <c r="CR195" s="203"/>
      <c r="CS195" s="204"/>
      <c r="CT195" s="44"/>
      <c r="CU195" s="46"/>
      <c r="CV195" s="205"/>
    </row>
    <row r="196" spans="3:100" x14ac:dyDescent="0.25">
      <c r="C196" s="1" t="s">
        <v>298</v>
      </c>
      <c r="D196" s="36" t="s">
        <v>282</v>
      </c>
      <c r="F196" s="42"/>
      <c r="G196" s="43"/>
      <c r="H196" s="43"/>
      <c r="I196" s="43"/>
      <c r="J196" s="43"/>
      <c r="K196" s="43"/>
      <c r="L196" s="43"/>
      <c r="M196" s="44"/>
      <c r="N196" s="44"/>
      <c r="O196" s="45"/>
      <c r="P196" s="46"/>
      <c r="Q196" s="47"/>
      <c r="R196" s="48"/>
      <c r="S196" s="49"/>
      <c r="T196" s="50"/>
      <c r="U196" s="51">
        <v>1</v>
      </c>
      <c r="V196" s="51"/>
      <c r="W196" s="51"/>
      <c r="X196" s="52"/>
      <c r="Y196" s="52"/>
      <c r="Z196" s="52"/>
      <c r="AA196" s="53"/>
      <c r="AB196" s="54"/>
      <c r="AC196" s="54"/>
      <c r="AD196" s="55"/>
      <c r="AE196" s="55"/>
      <c r="AF196" s="55"/>
      <c r="AG196" s="55"/>
      <c r="AH196" s="56"/>
      <c r="AI196" s="56"/>
      <c r="AJ196" s="57"/>
      <c r="AK196" s="57"/>
      <c r="AL196" s="57"/>
      <c r="AM196" s="57"/>
      <c r="AN196" s="58">
        <v>1</v>
      </c>
      <c r="AO196" s="58">
        <v>1</v>
      </c>
      <c r="AP196" s="58"/>
      <c r="AQ196" s="59"/>
      <c r="AR196" s="59"/>
      <c r="AS196" s="59"/>
      <c r="AT196" s="59"/>
      <c r="AU196" s="59">
        <v>3</v>
      </c>
      <c r="AV196" s="59"/>
      <c r="AZ196">
        <f t="shared" si="126"/>
        <v>0</v>
      </c>
      <c r="BA196">
        <f t="shared" si="127"/>
        <v>0</v>
      </c>
      <c r="BB196">
        <f t="shared" si="128"/>
        <v>0</v>
      </c>
      <c r="BC196">
        <f t="shared" si="129"/>
        <v>0</v>
      </c>
      <c r="BD196">
        <f t="shared" si="150"/>
        <v>0</v>
      </c>
      <c r="BE196">
        <f t="shared" si="130"/>
        <v>1</v>
      </c>
      <c r="BF196">
        <f t="shared" si="131"/>
        <v>0</v>
      </c>
      <c r="BG196">
        <f t="shared" si="132"/>
        <v>0</v>
      </c>
      <c r="BH196">
        <f t="shared" si="133"/>
        <v>0</v>
      </c>
      <c r="BI196">
        <f t="shared" si="134"/>
        <v>0</v>
      </c>
      <c r="BJ196">
        <f t="shared" si="135"/>
        <v>0</v>
      </c>
      <c r="BK196">
        <f t="shared" si="136"/>
        <v>2</v>
      </c>
      <c r="BL196">
        <f t="shared" si="137"/>
        <v>3</v>
      </c>
      <c r="BM196">
        <f t="shared" si="151"/>
        <v>0</v>
      </c>
      <c r="BO196" s="185">
        <f t="shared" si="139"/>
        <v>0</v>
      </c>
      <c r="BP196" s="186">
        <f t="shared" si="138"/>
        <v>0</v>
      </c>
      <c r="BQ196" s="187">
        <f t="shared" si="140"/>
        <v>0</v>
      </c>
      <c r="BR196" s="188">
        <f t="shared" si="152"/>
        <v>0</v>
      </c>
      <c r="BS196" s="189">
        <f t="shared" si="141"/>
        <v>0</v>
      </c>
      <c r="BT196" s="190">
        <f t="shared" si="142"/>
        <v>5.2999999999999999E-2</v>
      </c>
      <c r="BU196" s="191">
        <f t="shared" si="143"/>
        <v>0</v>
      </c>
      <c r="BV196" s="192">
        <f t="shared" si="144"/>
        <v>0</v>
      </c>
      <c r="BW196" s="193">
        <f t="shared" si="145"/>
        <v>0</v>
      </c>
      <c r="BX196" s="194">
        <f t="shared" si="120"/>
        <v>0</v>
      </c>
      <c r="BY196" s="195">
        <f t="shared" si="146"/>
        <v>0</v>
      </c>
      <c r="BZ196" s="196">
        <f t="shared" si="147"/>
        <v>0.214</v>
      </c>
      <c r="CA196" s="197">
        <f t="shared" si="148"/>
        <v>0.06</v>
      </c>
      <c r="CB196" s="110">
        <f t="shared" si="149"/>
        <v>0</v>
      </c>
      <c r="CC196" s="198">
        <v>0</v>
      </c>
      <c r="CD196" s="110">
        <v>0</v>
      </c>
      <c r="CE196" s="110">
        <v>0</v>
      </c>
      <c r="CF196" s="110">
        <v>2</v>
      </c>
      <c r="CG196" s="110">
        <f t="shared" si="153"/>
        <v>0.32</v>
      </c>
      <c r="CH196">
        <f t="shared" si="154"/>
        <v>0.32700000000000001</v>
      </c>
      <c r="CI196">
        <f t="shared" si="155"/>
        <v>4.1600000000000005E-2</v>
      </c>
      <c r="CJ196" s="63">
        <f t="shared" si="156"/>
        <v>2.5802000000000005</v>
      </c>
      <c r="CK196" s="199"/>
      <c r="CL196" s="200">
        <f t="shared" si="157"/>
        <v>0.38703000000000004</v>
      </c>
      <c r="CM196" s="200"/>
      <c r="CN196" s="200"/>
      <c r="CO196" s="201"/>
      <c r="CP196" s="202"/>
      <c r="CQ196" s="203"/>
      <c r="CR196" s="203"/>
      <c r="CS196" s="204"/>
      <c r="CT196" s="44"/>
      <c r="CU196" s="46"/>
      <c r="CV196" s="205"/>
    </row>
    <row r="197" spans="3:100" x14ac:dyDescent="0.25">
      <c r="C197" s="1" t="s">
        <v>299</v>
      </c>
      <c r="D197" s="36" t="s">
        <v>282</v>
      </c>
      <c r="F197" s="42"/>
      <c r="G197" s="43"/>
      <c r="H197" s="43"/>
      <c r="I197" s="43"/>
      <c r="J197" s="43"/>
      <c r="K197" s="43"/>
      <c r="L197" s="43"/>
      <c r="M197" s="44"/>
      <c r="N197" s="44"/>
      <c r="O197" s="45"/>
      <c r="P197" s="46"/>
      <c r="Q197" s="47"/>
      <c r="R197" s="48"/>
      <c r="S197" s="49"/>
      <c r="T197" s="50"/>
      <c r="U197" s="51"/>
      <c r="V197" s="51"/>
      <c r="W197" s="51"/>
      <c r="X197" s="52"/>
      <c r="Y197" s="52">
        <v>1</v>
      </c>
      <c r="Z197" s="52"/>
      <c r="AA197" s="53"/>
      <c r="AB197" s="54"/>
      <c r="AC197" s="54"/>
      <c r="AD197" s="55"/>
      <c r="AE197" s="55"/>
      <c r="AF197" s="55"/>
      <c r="AG197" s="55"/>
      <c r="AH197" s="56"/>
      <c r="AI197" s="56"/>
      <c r="AJ197" s="57"/>
      <c r="AK197" s="57"/>
      <c r="AL197" s="57"/>
      <c r="AM197" s="57"/>
      <c r="AN197" s="58"/>
      <c r="AO197" s="58"/>
      <c r="AP197" s="58"/>
      <c r="AQ197" s="59"/>
      <c r="AR197" s="59"/>
      <c r="AS197" s="59"/>
      <c r="AT197" s="59"/>
      <c r="AU197" s="59">
        <v>1</v>
      </c>
      <c r="AV197" s="59"/>
      <c r="AZ197">
        <f t="shared" si="126"/>
        <v>0</v>
      </c>
      <c r="BA197">
        <f t="shared" si="127"/>
        <v>0</v>
      </c>
      <c r="BB197">
        <f t="shared" si="128"/>
        <v>0</v>
      </c>
      <c r="BC197">
        <f t="shared" si="129"/>
        <v>0</v>
      </c>
      <c r="BD197">
        <f t="shared" si="150"/>
        <v>0</v>
      </c>
      <c r="BE197">
        <f t="shared" si="130"/>
        <v>0</v>
      </c>
      <c r="BF197">
        <f t="shared" si="131"/>
        <v>1</v>
      </c>
      <c r="BG197">
        <f t="shared" si="132"/>
        <v>0</v>
      </c>
      <c r="BH197">
        <f t="shared" si="133"/>
        <v>0</v>
      </c>
      <c r="BI197">
        <f t="shared" si="134"/>
        <v>0</v>
      </c>
      <c r="BJ197">
        <f t="shared" si="135"/>
        <v>0</v>
      </c>
      <c r="BK197">
        <f t="shared" si="136"/>
        <v>0</v>
      </c>
      <c r="BL197">
        <f t="shared" si="137"/>
        <v>1</v>
      </c>
      <c r="BM197">
        <f t="shared" si="151"/>
        <v>0</v>
      </c>
      <c r="BO197" s="185">
        <f t="shared" si="139"/>
        <v>0</v>
      </c>
      <c r="BP197" s="186">
        <f t="shared" si="138"/>
        <v>0</v>
      </c>
      <c r="BQ197" s="187">
        <f t="shared" si="140"/>
        <v>0</v>
      </c>
      <c r="BR197" s="188">
        <f t="shared" si="152"/>
        <v>0</v>
      </c>
      <c r="BS197" s="189">
        <f t="shared" si="141"/>
        <v>0</v>
      </c>
      <c r="BT197" s="190">
        <f t="shared" si="142"/>
        <v>0</v>
      </c>
      <c r="BU197" s="191">
        <f t="shared" si="143"/>
        <v>0.122</v>
      </c>
      <c r="BV197" s="192">
        <f t="shared" si="144"/>
        <v>0</v>
      </c>
      <c r="BW197" s="193">
        <f t="shared" si="145"/>
        <v>0</v>
      </c>
      <c r="BX197" s="194">
        <f t="shared" si="120"/>
        <v>0</v>
      </c>
      <c r="BY197" s="195">
        <f t="shared" si="146"/>
        <v>0</v>
      </c>
      <c r="BZ197" s="196">
        <f t="shared" si="147"/>
        <v>0</v>
      </c>
      <c r="CA197" s="197">
        <f t="shared" si="148"/>
        <v>0.02</v>
      </c>
      <c r="CB197" s="110">
        <f t="shared" si="149"/>
        <v>0</v>
      </c>
      <c r="CC197" s="198">
        <v>0</v>
      </c>
      <c r="CD197" s="110">
        <v>0</v>
      </c>
      <c r="CE197" s="110">
        <v>0</v>
      </c>
      <c r="CF197" s="110">
        <v>1</v>
      </c>
      <c r="CG197" s="110">
        <f t="shared" si="153"/>
        <v>0.16</v>
      </c>
      <c r="CH197">
        <f t="shared" si="154"/>
        <v>0.14199999999999999</v>
      </c>
      <c r="CI197">
        <f t="shared" si="155"/>
        <v>2.0800000000000003E-2</v>
      </c>
      <c r="CJ197" s="63">
        <f t="shared" si="156"/>
        <v>1.1395999999999999</v>
      </c>
      <c r="CK197" s="199"/>
      <c r="CL197" s="200">
        <f t="shared" si="157"/>
        <v>0.17093999999999998</v>
      </c>
      <c r="CM197" s="200"/>
      <c r="CN197" s="200"/>
      <c r="CO197" s="201"/>
      <c r="CP197" s="202"/>
      <c r="CQ197" s="203"/>
      <c r="CR197" s="203"/>
      <c r="CS197" s="204"/>
      <c r="CT197" s="44"/>
      <c r="CU197" s="46"/>
      <c r="CV197" s="205"/>
    </row>
    <row r="198" spans="3:100" x14ac:dyDescent="0.25">
      <c r="C198" s="83" t="s">
        <v>300</v>
      </c>
      <c r="D198" s="152" t="s">
        <v>282</v>
      </c>
      <c r="F198" s="65"/>
      <c r="G198" s="66"/>
      <c r="H198" s="66"/>
      <c r="I198" s="66"/>
      <c r="J198" s="66"/>
      <c r="K198" s="66"/>
      <c r="L198" s="66"/>
      <c r="M198" s="67"/>
      <c r="N198" s="67"/>
      <c r="O198" s="67"/>
      <c r="P198" s="68"/>
      <c r="Q198" s="68"/>
      <c r="R198" s="69"/>
      <c r="S198" s="69"/>
      <c r="T198" s="70"/>
      <c r="U198" s="71">
        <v>1</v>
      </c>
      <c r="V198" s="71"/>
      <c r="W198" s="71"/>
      <c r="X198" s="72"/>
      <c r="Y198" s="72"/>
      <c r="Z198" s="72"/>
      <c r="AA198" s="73"/>
      <c r="AB198" s="73"/>
      <c r="AC198" s="73"/>
      <c r="AD198" s="74"/>
      <c r="AE198" s="74"/>
      <c r="AF198" s="74"/>
      <c r="AG198" s="74"/>
      <c r="AH198" s="75"/>
      <c r="AI198" s="75"/>
      <c r="AJ198" s="76"/>
      <c r="AK198" s="76"/>
      <c r="AL198" s="76"/>
      <c r="AM198" s="76"/>
      <c r="AN198" s="77"/>
      <c r="AO198" s="77"/>
      <c r="AP198" s="77"/>
      <c r="AQ198" s="78"/>
      <c r="AR198" s="78"/>
      <c r="AS198" s="78"/>
      <c r="AT198" s="78"/>
      <c r="AU198" s="78"/>
      <c r="AV198" s="78"/>
      <c r="AW198" s="64"/>
      <c r="AZ198">
        <f t="shared" si="126"/>
        <v>0</v>
      </c>
      <c r="BA198">
        <f t="shared" si="127"/>
        <v>0</v>
      </c>
      <c r="BB198">
        <f t="shared" si="128"/>
        <v>0</v>
      </c>
      <c r="BC198">
        <f t="shared" si="129"/>
        <v>0</v>
      </c>
      <c r="BD198">
        <f t="shared" si="150"/>
        <v>0</v>
      </c>
      <c r="BE198">
        <f t="shared" si="130"/>
        <v>1</v>
      </c>
      <c r="BF198">
        <f t="shared" si="131"/>
        <v>0</v>
      </c>
      <c r="BG198">
        <f t="shared" si="132"/>
        <v>0</v>
      </c>
      <c r="BH198">
        <f t="shared" si="133"/>
        <v>0</v>
      </c>
      <c r="BI198">
        <f t="shared" si="134"/>
        <v>0</v>
      </c>
      <c r="BJ198" s="87">
        <f t="shared" si="135"/>
        <v>0</v>
      </c>
      <c r="BK198" s="87">
        <f t="shared" si="136"/>
        <v>0</v>
      </c>
      <c r="BL198" s="87">
        <f t="shared" si="137"/>
        <v>0</v>
      </c>
      <c r="BM198" s="87">
        <f t="shared" si="151"/>
        <v>0</v>
      </c>
      <c r="BN198" s="87"/>
      <c r="BO198" s="185">
        <f t="shared" si="139"/>
        <v>0</v>
      </c>
      <c r="BP198" s="186">
        <f t="shared" si="138"/>
        <v>0</v>
      </c>
      <c r="BQ198" s="187">
        <f t="shared" si="140"/>
        <v>0</v>
      </c>
      <c r="BR198" s="188">
        <f t="shared" si="152"/>
        <v>0</v>
      </c>
      <c r="BS198" s="189">
        <f t="shared" si="141"/>
        <v>0</v>
      </c>
      <c r="BT198" s="190">
        <f t="shared" si="142"/>
        <v>5.2999999999999999E-2</v>
      </c>
      <c r="BU198" s="191">
        <f t="shared" si="143"/>
        <v>0</v>
      </c>
      <c r="BV198" s="192">
        <f t="shared" si="144"/>
        <v>0</v>
      </c>
      <c r="BW198" s="193">
        <f t="shared" si="145"/>
        <v>0</v>
      </c>
      <c r="BX198" s="194">
        <f t="shared" si="120"/>
        <v>0</v>
      </c>
      <c r="BY198" s="195">
        <f t="shared" si="146"/>
        <v>0</v>
      </c>
      <c r="BZ198" s="196">
        <f t="shared" si="147"/>
        <v>0</v>
      </c>
      <c r="CA198" s="197">
        <f t="shared" si="148"/>
        <v>0</v>
      </c>
      <c r="CB198" s="110">
        <f t="shared" si="149"/>
        <v>0</v>
      </c>
      <c r="CC198" s="206">
        <v>0</v>
      </c>
      <c r="CD198" s="126">
        <v>0</v>
      </c>
      <c r="CE198" s="126">
        <v>0</v>
      </c>
      <c r="CF198" s="126">
        <v>2</v>
      </c>
      <c r="CG198" s="126">
        <f t="shared" si="153"/>
        <v>0.32</v>
      </c>
      <c r="CH198" s="87">
        <f t="shared" si="154"/>
        <v>5.2999999999999999E-2</v>
      </c>
      <c r="CI198" s="87">
        <f t="shared" si="155"/>
        <v>4.1600000000000005E-2</v>
      </c>
      <c r="CJ198" s="108">
        <f t="shared" si="156"/>
        <v>0.66220000000000001</v>
      </c>
      <c r="CK198" s="199"/>
      <c r="CL198" s="200">
        <f t="shared" si="157"/>
        <v>9.9330000000000002E-2</v>
      </c>
      <c r="CM198" s="200"/>
      <c r="CN198" s="200"/>
      <c r="CO198" s="201"/>
      <c r="CP198" s="202"/>
      <c r="CQ198" s="203"/>
      <c r="CR198" s="203"/>
      <c r="CS198" s="204"/>
      <c r="CT198" s="44"/>
      <c r="CU198" s="46"/>
      <c r="CV198" s="205"/>
    </row>
    <row r="199" spans="3:100" x14ac:dyDescent="0.25">
      <c r="C199" s="1" t="s">
        <v>301</v>
      </c>
      <c r="D199" s="36" t="s">
        <v>302</v>
      </c>
      <c r="F199" s="42"/>
      <c r="G199" s="43"/>
      <c r="H199" s="43"/>
      <c r="I199" s="43"/>
      <c r="J199" s="43"/>
      <c r="K199" s="43"/>
      <c r="L199" s="43"/>
      <c r="M199" s="44"/>
      <c r="N199" s="44"/>
      <c r="O199" s="45"/>
      <c r="P199" s="46"/>
      <c r="Q199" s="47"/>
      <c r="R199" s="48"/>
      <c r="S199" s="49"/>
      <c r="T199" s="50"/>
      <c r="U199" s="51"/>
      <c r="V199" s="51"/>
      <c r="W199" s="51"/>
      <c r="X199" s="52"/>
      <c r="Y199" s="52">
        <v>1</v>
      </c>
      <c r="Z199" s="52"/>
      <c r="AA199" s="53"/>
      <c r="AB199" s="54"/>
      <c r="AC199" s="54"/>
      <c r="AD199" s="55"/>
      <c r="AE199" s="55"/>
      <c r="AF199" s="55"/>
      <c r="AG199" s="55"/>
      <c r="AH199" s="56"/>
      <c r="AI199" s="56"/>
      <c r="AJ199" s="57"/>
      <c r="AK199" s="57"/>
      <c r="AL199" s="57"/>
      <c r="AM199" s="57"/>
      <c r="AN199" s="58"/>
      <c r="AO199" s="58"/>
      <c r="AP199" s="58"/>
      <c r="AQ199" s="59"/>
      <c r="AR199" s="59"/>
      <c r="AS199" s="59"/>
      <c r="AT199" s="59"/>
      <c r="AU199" s="59">
        <v>1</v>
      </c>
      <c r="AV199" s="59"/>
      <c r="AW199">
        <v>1</v>
      </c>
      <c r="AZ199">
        <f t="shared" si="126"/>
        <v>0</v>
      </c>
      <c r="BA199">
        <f t="shared" si="127"/>
        <v>0</v>
      </c>
      <c r="BB199">
        <f t="shared" si="128"/>
        <v>0</v>
      </c>
      <c r="BC199">
        <f t="shared" si="129"/>
        <v>0</v>
      </c>
      <c r="BD199">
        <f t="shared" si="150"/>
        <v>0</v>
      </c>
      <c r="BE199">
        <f t="shared" si="130"/>
        <v>0</v>
      </c>
      <c r="BF199">
        <f t="shared" si="131"/>
        <v>1</v>
      </c>
      <c r="BG199">
        <f t="shared" si="132"/>
        <v>0</v>
      </c>
      <c r="BH199">
        <f t="shared" si="133"/>
        <v>0</v>
      </c>
      <c r="BI199">
        <f t="shared" si="134"/>
        <v>0</v>
      </c>
      <c r="BJ199">
        <f t="shared" si="135"/>
        <v>0</v>
      </c>
      <c r="BK199">
        <f t="shared" si="136"/>
        <v>0</v>
      </c>
      <c r="BL199">
        <f t="shared" si="137"/>
        <v>1</v>
      </c>
      <c r="BM199">
        <f t="shared" si="151"/>
        <v>1</v>
      </c>
      <c r="BO199" s="185">
        <f t="shared" si="139"/>
        <v>0</v>
      </c>
      <c r="BP199" s="186">
        <f t="shared" si="138"/>
        <v>0</v>
      </c>
      <c r="BQ199" s="187">
        <f t="shared" si="140"/>
        <v>0</v>
      </c>
      <c r="BR199" s="188">
        <f t="shared" si="152"/>
        <v>0</v>
      </c>
      <c r="BS199" s="189">
        <f t="shared" si="141"/>
        <v>0</v>
      </c>
      <c r="BT199" s="190">
        <f t="shared" si="142"/>
        <v>0</v>
      </c>
      <c r="BU199" s="191">
        <f t="shared" si="143"/>
        <v>0.122</v>
      </c>
      <c r="BV199" s="192">
        <f t="shared" si="144"/>
        <v>0</v>
      </c>
      <c r="BW199" s="193">
        <f t="shared" si="145"/>
        <v>0</v>
      </c>
      <c r="BX199" s="194">
        <f t="shared" si="120"/>
        <v>0</v>
      </c>
      <c r="BY199" s="195">
        <f t="shared" si="146"/>
        <v>0</v>
      </c>
      <c r="BZ199" s="196">
        <f t="shared" si="147"/>
        <v>0</v>
      </c>
      <c r="CA199" s="197">
        <f t="shared" si="148"/>
        <v>0.02</v>
      </c>
      <c r="CB199" s="110">
        <f t="shared" si="149"/>
        <v>8.0000000000000002E-3</v>
      </c>
      <c r="CC199" s="198">
        <v>0</v>
      </c>
      <c r="CD199" s="110">
        <v>0</v>
      </c>
      <c r="CE199" s="110">
        <v>0</v>
      </c>
      <c r="CF199" s="110">
        <v>1</v>
      </c>
      <c r="CG199" s="110">
        <f t="shared" si="153"/>
        <v>0.16</v>
      </c>
      <c r="CH199">
        <f t="shared" si="154"/>
        <v>0.15</v>
      </c>
      <c r="CI199">
        <f t="shared" si="155"/>
        <v>2.0800000000000003E-2</v>
      </c>
      <c r="CJ199" s="63">
        <f t="shared" si="156"/>
        <v>1.1956</v>
      </c>
      <c r="CK199" s="199"/>
      <c r="CL199" s="200">
        <f t="shared" si="157"/>
        <v>0.17934</v>
      </c>
      <c r="CM199" s="200"/>
      <c r="CN199" s="200"/>
      <c r="CO199" s="201"/>
      <c r="CP199" s="202"/>
      <c r="CQ199" s="203"/>
      <c r="CR199" s="203"/>
      <c r="CS199" s="204"/>
      <c r="CT199" s="44"/>
      <c r="CU199" s="46"/>
      <c r="CV199" s="205"/>
    </row>
    <row r="200" spans="3:100" x14ac:dyDescent="0.25">
      <c r="C200" s="1" t="s">
        <v>303</v>
      </c>
      <c r="D200" s="36" t="s">
        <v>302</v>
      </c>
      <c r="F200" s="42"/>
      <c r="G200" s="43"/>
      <c r="H200" s="43"/>
      <c r="I200" s="43"/>
      <c r="J200" s="43"/>
      <c r="K200" s="43"/>
      <c r="L200" s="43"/>
      <c r="M200" s="44"/>
      <c r="N200" s="44"/>
      <c r="O200" s="45"/>
      <c r="P200" s="46"/>
      <c r="Q200" s="47"/>
      <c r="R200" s="48"/>
      <c r="S200" s="49"/>
      <c r="T200" s="50"/>
      <c r="U200" s="51">
        <v>1</v>
      </c>
      <c r="V200" s="51"/>
      <c r="W200" s="51"/>
      <c r="X200" s="52"/>
      <c r="Y200" s="52">
        <v>1</v>
      </c>
      <c r="Z200" s="52"/>
      <c r="AA200" s="53"/>
      <c r="AB200" s="54"/>
      <c r="AC200" s="54"/>
      <c r="AD200" s="55"/>
      <c r="AE200" s="55"/>
      <c r="AF200" s="55"/>
      <c r="AG200" s="55"/>
      <c r="AH200" s="56"/>
      <c r="AI200" s="56"/>
      <c r="AJ200" s="57"/>
      <c r="AK200" s="57"/>
      <c r="AL200" s="57"/>
      <c r="AM200" s="57"/>
      <c r="AN200" s="58"/>
      <c r="AO200" s="58"/>
      <c r="AP200" s="58"/>
      <c r="AQ200" s="59"/>
      <c r="AR200" s="59"/>
      <c r="AS200" s="59"/>
      <c r="AT200" s="59"/>
      <c r="AU200" s="59">
        <v>1</v>
      </c>
      <c r="AV200" s="59"/>
      <c r="AW200">
        <v>3</v>
      </c>
      <c r="AZ200">
        <f t="shared" si="126"/>
        <v>0</v>
      </c>
      <c r="BA200">
        <f t="shared" si="127"/>
        <v>0</v>
      </c>
      <c r="BB200">
        <f t="shared" si="128"/>
        <v>0</v>
      </c>
      <c r="BC200">
        <f t="shared" si="129"/>
        <v>0</v>
      </c>
      <c r="BD200">
        <f t="shared" si="150"/>
        <v>0</v>
      </c>
      <c r="BE200">
        <f t="shared" si="130"/>
        <v>1</v>
      </c>
      <c r="BF200">
        <f t="shared" si="131"/>
        <v>1</v>
      </c>
      <c r="BG200">
        <f t="shared" si="132"/>
        <v>0</v>
      </c>
      <c r="BH200">
        <f t="shared" si="133"/>
        <v>0</v>
      </c>
      <c r="BI200">
        <f t="shared" si="134"/>
        <v>0</v>
      </c>
      <c r="BJ200">
        <f t="shared" si="135"/>
        <v>0</v>
      </c>
      <c r="BK200">
        <f t="shared" si="136"/>
        <v>0</v>
      </c>
      <c r="BL200">
        <f t="shared" si="137"/>
        <v>1</v>
      </c>
      <c r="BM200">
        <f t="shared" si="151"/>
        <v>3</v>
      </c>
      <c r="BO200" s="185">
        <f t="shared" si="139"/>
        <v>0</v>
      </c>
      <c r="BP200" s="186">
        <f t="shared" si="138"/>
        <v>0</v>
      </c>
      <c r="BQ200" s="187">
        <f t="shared" si="140"/>
        <v>0</v>
      </c>
      <c r="BR200" s="188">
        <f t="shared" si="152"/>
        <v>0</v>
      </c>
      <c r="BS200" s="189">
        <f t="shared" si="141"/>
        <v>0</v>
      </c>
      <c r="BT200" s="190">
        <f t="shared" si="142"/>
        <v>5.2999999999999999E-2</v>
      </c>
      <c r="BU200" s="191">
        <f t="shared" si="143"/>
        <v>0.122</v>
      </c>
      <c r="BV200" s="192">
        <f t="shared" si="144"/>
        <v>0</v>
      </c>
      <c r="BW200" s="193">
        <f t="shared" si="145"/>
        <v>0</v>
      </c>
      <c r="BX200" s="194">
        <f t="shared" si="120"/>
        <v>0</v>
      </c>
      <c r="BY200" s="195">
        <f t="shared" si="146"/>
        <v>0</v>
      </c>
      <c r="BZ200" s="196">
        <f t="shared" si="147"/>
        <v>0</v>
      </c>
      <c r="CA200" s="197">
        <f t="shared" si="148"/>
        <v>0.02</v>
      </c>
      <c r="CB200" s="110">
        <f t="shared" si="149"/>
        <v>2.4E-2</v>
      </c>
      <c r="CC200" s="198">
        <v>0</v>
      </c>
      <c r="CD200" s="110">
        <v>0</v>
      </c>
      <c r="CE200" s="110">
        <v>0</v>
      </c>
      <c r="CF200" s="110">
        <v>1</v>
      </c>
      <c r="CG200" s="110">
        <f t="shared" si="153"/>
        <v>0.16</v>
      </c>
      <c r="CH200">
        <f t="shared" si="154"/>
        <v>0.21899999999999997</v>
      </c>
      <c r="CI200">
        <f t="shared" si="155"/>
        <v>2.0800000000000003E-2</v>
      </c>
      <c r="CJ200" s="63">
        <f t="shared" si="156"/>
        <v>1.6785999999999999</v>
      </c>
      <c r="CK200" s="199"/>
      <c r="CL200" s="200">
        <f t="shared" si="157"/>
        <v>0.25178999999999996</v>
      </c>
      <c r="CM200" s="200"/>
      <c r="CN200" s="200"/>
      <c r="CO200" s="201"/>
      <c r="CP200" s="202"/>
      <c r="CQ200" s="203"/>
      <c r="CR200" s="203"/>
      <c r="CS200" s="204"/>
      <c r="CT200" s="44"/>
      <c r="CU200" s="46"/>
      <c r="CV200" s="205"/>
    </row>
    <row r="201" spans="3:100" x14ac:dyDescent="0.25">
      <c r="C201" s="1" t="s">
        <v>304</v>
      </c>
      <c r="D201" s="36" t="s">
        <v>302</v>
      </c>
      <c r="F201" s="42"/>
      <c r="G201" s="43"/>
      <c r="H201" s="43"/>
      <c r="I201" s="43"/>
      <c r="J201" s="43"/>
      <c r="K201" s="43"/>
      <c r="L201" s="43"/>
      <c r="M201" s="44"/>
      <c r="N201" s="44"/>
      <c r="O201" s="45"/>
      <c r="P201" s="46"/>
      <c r="Q201" s="47"/>
      <c r="R201" s="48"/>
      <c r="S201" s="49"/>
      <c r="T201" s="50"/>
      <c r="U201" s="51">
        <v>1</v>
      </c>
      <c r="V201" s="51"/>
      <c r="W201" s="51"/>
      <c r="X201" s="52"/>
      <c r="Y201" s="52">
        <v>1</v>
      </c>
      <c r="Z201" s="52"/>
      <c r="AA201" s="53"/>
      <c r="AB201" s="54"/>
      <c r="AC201" s="54"/>
      <c r="AD201" s="55"/>
      <c r="AE201" s="55"/>
      <c r="AF201" s="55"/>
      <c r="AG201" s="55"/>
      <c r="AH201" s="56"/>
      <c r="AI201" s="56"/>
      <c r="AJ201" s="57"/>
      <c r="AK201" s="57"/>
      <c r="AL201" s="57"/>
      <c r="AM201" s="57"/>
      <c r="AN201" s="58"/>
      <c r="AO201" s="58"/>
      <c r="AP201" s="58"/>
      <c r="AQ201" s="59"/>
      <c r="AR201" s="59"/>
      <c r="AS201" s="59"/>
      <c r="AT201" s="59"/>
      <c r="AU201" s="59"/>
      <c r="AV201" s="59"/>
      <c r="AZ201">
        <f t="shared" si="126"/>
        <v>0</v>
      </c>
      <c r="BA201">
        <f t="shared" si="127"/>
        <v>0</v>
      </c>
      <c r="BB201">
        <f t="shared" si="128"/>
        <v>0</v>
      </c>
      <c r="BC201">
        <f t="shared" si="129"/>
        <v>0</v>
      </c>
      <c r="BD201">
        <f t="shared" si="150"/>
        <v>0</v>
      </c>
      <c r="BE201">
        <f t="shared" si="130"/>
        <v>1</v>
      </c>
      <c r="BF201">
        <f t="shared" si="131"/>
        <v>1</v>
      </c>
      <c r="BG201">
        <f t="shared" si="132"/>
        <v>0</v>
      </c>
      <c r="BH201">
        <f t="shared" si="133"/>
        <v>0</v>
      </c>
      <c r="BI201">
        <f t="shared" si="134"/>
        <v>0</v>
      </c>
      <c r="BJ201">
        <f t="shared" si="135"/>
        <v>0</v>
      </c>
      <c r="BK201">
        <f t="shared" si="136"/>
        <v>0</v>
      </c>
      <c r="BL201">
        <f t="shared" si="137"/>
        <v>0</v>
      </c>
      <c r="BM201">
        <f t="shared" si="151"/>
        <v>0</v>
      </c>
      <c r="BO201" s="185">
        <f t="shared" si="139"/>
        <v>0</v>
      </c>
      <c r="BP201" s="186">
        <f t="shared" si="138"/>
        <v>0</v>
      </c>
      <c r="BQ201" s="187">
        <f t="shared" si="140"/>
        <v>0</v>
      </c>
      <c r="BR201" s="188">
        <f t="shared" si="152"/>
        <v>0</v>
      </c>
      <c r="BS201" s="189">
        <f t="shared" si="141"/>
        <v>0</v>
      </c>
      <c r="BT201" s="190">
        <f t="shared" si="142"/>
        <v>5.2999999999999999E-2</v>
      </c>
      <c r="BU201" s="191">
        <f t="shared" si="143"/>
        <v>0.122</v>
      </c>
      <c r="BV201" s="192">
        <f t="shared" si="144"/>
        <v>0</v>
      </c>
      <c r="BW201" s="193">
        <f t="shared" si="145"/>
        <v>0</v>
      </c>
      <c r="BX201" s="194">
        <f t="shared" si="120"/>
        <v>0</v>
      </c>
      <c r="BY201" s="195">
        <f t="shared" si="146"/>
        <v>0</v>
      </c>
      <c r="BZ201" s="196">
        <f t="shared" si="147"/>
        <v>0</v>
      </c>
      <c r="CA201" s="197">
        <f t="shared" si="148"/>
        <v>0</v>
      </c>
      <c r="CB201" s="110">
        <f t="shared" si="149"/>
        <v>0</v>
      </c>
      <c r="CC201" s="198">
        <v>0</v>
      </c>
      <c r="CD201" s="110">
        <v>0</v>
      </c>
      <c r="CE201" s="110">
        <v>0</v>
      </c>
      <c r="CF201" s="110">
        <v>3</v>
      </c>
      <c r="CG201" s="110">
        <f t="shared" si="153"/>
        <v>0.48</v>
      </c>
      <c r="CH201">
        <f t="shared" si="154"/>
        <v>0.17499999999999999</v>
      </c>
      <c r="CI201">
        <f t="shared" si="155"/>
        <v>6.2399999999999997E-2</v>
      </c>
      <c r="CJ201" s="63">
        <f t="shared" si="156"/>
        <v>1.6617999999999999</v>
      </c>
      <c r="CK201" s="199"/>
      <c r="CL201" s="200">
        <f t="shared" si="157"/>
        <v>0.24926999999999999</v>
      </c>
      <c r="CM201" s="200"/>
      <c r="CN201" s="200"/>
      <c r="CO201" s="201"/>
      <c r="CP201" s="202"/>
      <c r="CQ201" s="203"/>
      <c r="CR201" s="203"/>
      <c r="CS201" s="204"/>
      <c r="CT201" s="44"/>
      <c r="CU201" s="46"/>
      <c r="CV201" s="205"/>
    </row>
    <row r="202" spans="3:100" x14ac:dyDescent="0.25">
      <c r="C202" s="1" t="s">
        <v>305</v>
      </c>
      <c r="D202" s="36" t="s">
        <v>302</v>
      </c>
      <c r="F202" s="42"/>
      <c r="G202" s="43"/>
      <c r="H202" s="43"/>
      <c r="I202" s="43"/>
      <c r="J202" s="43"/>
      <c r="K202" s="43"/>
      <c r="L202" s="43"/>
      <c r="M202" s="44"/>
      <c r="N202" s="44"/>
      <c r="O202" s="45"/>
      <c r="P202" s="46"/>
      <c r="Q202" s="47"/>
      <c r="R202" s="48"/>
      <c r="S202" s="49"/>
      <c r="T202" s="50"/>
      <c r="U202" s="51">
        <v>1</v>
      </c>
      <c r="V202" s="51"/>
      <c r="W202" s="51"/>
      <c r="X202" s="52"/>
      <c r="Y202" s="52"/>
      <c r="Z202" s="52"/>
      <c r="AA202" s="53"/>
      <c r="AB202" s="54"/>
      <c r="AC202" s="54"/>
      <c r="AD202" s="55"/>
      <c r="AE202" s="55"/>
      <c r="AF202" s="55"/>
      <c r="AG202" s="55"/>
      <c r="AH202" s="56"/>
      <c r="AI202" s="56"/>
      <c r="AJ202" s="57"/>
      <c r="AK202" s="57"/>
      <c r="AL202" s="57"/>
      <c r="AM202" s="57"/>
      <c r="AN202" s="58"/>
      <c r="AO202" s="58"/>
      <c r="AP202" s="58"/>
      <c r="AQ202" s="59"/>
      <c r="AR202" s="59"/>
      <c r="AS202" s="59"/>
      <c r="AT202" s="59"/>
      <c r="AU202" s="59">
        <v>3</v>
      </c>
      <c r="AV202" s="59"/>
      <c r="AW202">
        <v>2</v>
      </c>
      <c r="AZ202">
        <f t="shared" si="126"/>
        <v>0</v>
      </c>
      <c r="BA202">
        <f t="shared" si="127"/>
        <v>0</v>
      </c>
      <c r="BB202">
        <f t="shared" si="128"/>
        <v>0</v>
      </c>
      <c r="BC202">
        <f t="shared" si="129"/>
        <v>0</v>
      </c>
      <c r="BD202">
        <f t="shared" si="150"/>
        <v>0</v>
      </c>
      <c r="BE202">
        <f t="shared" si="130"/>
        <v>1</v>
      </c>
      <c r="BF202">
        <f t="shared" si="131"/>
        <v>0</v>
      </c>
      <c r="BG202">
        <f t="shared" si="132"/>
        <v>0</v>
      </c>
      <c r="BH202">
        <f t="shared" si="133"/>
        <v>0</v>
      </c>
      <c r="BI202">
        <f t="shared" si="134"/>
        <v>0</v>
      </c>
      <c r="BJ202">
        <f t="shared" si="135"/>
        <v>0</v>
      </c>
      <c r="BK202">
        <f t="shared" si="136"/>
        <v>0</v>
      </c>
      <c r="BL202">
        <f t="shared" si="137"/>
        <v>3</v>
      </c>
      <c r="BM202">
        <f t="shared" si="151"/>
        <v>2</v>
      </c>
      <c r="BO202" s="185">
        <f t="shared" si="139"/>
        <v>0</v>
      </c>
      <c r="BP202" s="186">
        <f t="shared" si="138"/>
        <v>0</v>
      </c>
      <c r="BQ202" s="187">
        <f t="shared" si="140"/>
        <v>0</v>
      </c>
      <c r="BR202" s="188">
        <f t="shared" si="152"/>
        <v>0</v>
      </c>
      <c r="BS202" s="189">
        <f t="shared" si="141"/>
        <v>0</v>
      </c>
      <c r="BT202" s="190">
        <f t="shared" si="142"/>
        <v>5.2999999999999999E-2</v>
      </c>
      <c r="BU202" s="191">
        <f t="shared" si="143"/>
        <v>0</v>
      </c>
      <c r="BV202" s="192">
        <f t="shared" si="144"/>
        <v>0</v>
      </c>
      <c r="BW202" s="193">
        <f t="shared" si="145"/>
        <v>0</v>
      </c>
      <c r="BX202" s="194">
        <f t="shared" si="120"/>
        <v>0</v>
      </c>
      <c r="BY202" s="195">
        <f t="shared" si="146"/>
        <v>0</v>
      </c>
      <c r="BZ202" s="196">
        <f t="shared" si="147"/>
        <v>0</v>
      </c>
      <c r="CA202" s="197">
        <f t="shared" si="148"/>
        <v>0.06</v>
      </c>
      <c r="CB202" s="110">
        <f t="shared" si="149"/>
        <v>1.6E-2</v>
      </c>
      <c r="CC202" s="198">
        <v>0</v>
      </c>
      <c r="CD202" s="110">
        <v>0</v>
      </c>
      <c r="CE202" s="110">
        <v>0</v>
      </c>
      <c r="CF202" s="110">
        <v>1</v>
      </c>
      <c r="CG202" s="110">
        <f t="shared" si="153"/>
        <v>0.16</v>
      </c>
      <c r="CH202">
        <f t="shared" si="154"/>
        <v>0.129</v>
      </c>
      <c r="CI202">
        <f t="shared" si="155"/>
        <v>2.0800000000000003E-2</v>
      </c>
      <c r="CJ202" s="63">
        <f t="shared" si="156"/>
        <v>1.0486000000000002</v>
      </c>
      <c r="CK202" s="199"/>
      <c r="CL202" s="200">
        <f t="shared" si="157"/>
        <v>0.15729000000000001</v>
      </c>
      <c r="CM202" s="200"/>
      <c r="CN202" s="200"/>
      <c r="CO202" s="201"/>
      <c r="CP202" s="202"/>
      <c r="CQ202" s="203"/>
      <c r="CR202" s="203"/>
      <c r="CS202" s="204"/>
      <c r="CT202" s="44"/>
      <c r="CU202" s="46"/>
      <c r="CV202" s="205"/>
    </row>
    <row r="203" spans="3:100" x14ac:dyDescent="0.25">
      <c r="C203" s="1" t="s">
        <v>306</v>
      </c>
      <c r="D203" s="36" t="s">
        <v>302</v>
      </c>
      <c r="F203" s="42"/>
      <c r="G203" s="43"/>
      <c r="H203" s="43"/>
      <c r="I203" s="43"/>
      <c r="J203" s="43"/>
      <c r="K203" s="43"/>
      <c r="L203" s="43"/>
      <c r="M203" s="44"/>
      <c r="N203" s="44"/>
      <c r="O203" s="45"/>
      <c r="P203" s="46"/>
      <c r="Q203" s="47"/>
      <c r="R203" s="48"/>
      <c r="S203" s="49"/>
      <c r="T203" s="50"/>
      <c r="U203" s="51">
        <v>3</v>
      </c>
      <c r="V203" s="51"/>
      <c r="W203" s="51"/>
      <c r="X203" s="52"/>
      <c r="Y203" s="52"/>
      <c r="Z203" s="52"/>
      <c r="AA203" s="53"/>
      <c r="AB203" s="54"/>
      <c r="AC203" s="54"/>
      <c r="AD203" s="55"/>
      <c r="AE203" s="55"/>
      <c r="AF203" s="55"/>
      <c r="AG203" s="55"/>
      <c r="AH203" s="56"/>
      <c r="AI203" s="56"/>
      <c r="AJ203" s="57"/>
      <c r="AK203" s="57"/>
      <c r="AL203" s="57"/>
      <c r="AM203" s="57"/>
      <c r="AN203" s="58"/>
      <c r="AO203" s="58"/>
      <c r="AP203" s="58"/>
      <c r="AQ203" s="59"/>
      <c r="AR203" s="59"/>
      <c r="AS203" s="59"/>
      <c r="AT203" s="59"/>
      <c r="AU203" s="59"/>
      <c r="AV203" s="59"/>
      <c r="AW203">
        <v>4</v>
      </c>
      <c r="AZ203">
        <f t="shared" si="126"/>
        <v>0</v>
      </c>
      <c r="BA203">
        <f t="shared" si="127"/>
        <v>0</v>
      </c>
      <c r="BB203">
        <f t="shared" si="128"/>
        <v>0</v>
      </c>
      <c r="BC203">
        <f t="shared" si="129"/>
        <v>0</v>
      </c>
      <c r="BD203">
        <f t="shared" si="150"/>
        <v>0</v>
      </c>
      <c r="BE203">
        <f t="shared" si="130"/>
        <v>3</v>
      </c>
      <c r="BF203">
        <f t="shared" si="131"/>
        <v>0</v>
      </c>
      <c r="BG203">
        <f t="shared" si="132"/>
        <v>0</v>
      </c>
      <c r="BH203">
        <f t="shared" si="133"/>
        <v>0</v>
      </c>
      <c r="BI203">
        <f t="shared" si="134"/>
        <v>0</v>
      </c>
      <c r="BJ203">
        <f t="shared" si="135"/>
        <v>0</v>
      </c>
      <c r="BK203">
        <f t="shared" si="136"/>
        <v>0</v>
      </c>
      <c r="BL203">
        <f t="shared" si="137"/>
        <v>0</v>
      </c>
      <c r="BM203">
        <f t="shared" si="151"/>
        <v>4</v>
      </c>
      <c r="BO203" s="185">
        <f t="shared" si="139"/>
        <v>0</v>
      </c>
      <c r="BP203" s="186">
        <f t="shared" si="138"/>
        <v>0</v>
      </c>
      <c r="BQ203" s="187">
        <f t="shared" si="140"/>
        <v>0</v>
      </c>
      <c r="BR203" s="188">
        <f t="shared" si="152"/>
        <v>0</v>
      </c>
      <c r="BS203" s="189">
        <f t="shared" si="141"/>
        <v>0</v>
      </c>
      <c r="BT203" s="190">
        <f t="shared" si="142"/>
        <v>0.159</v>
      </c>
      <c r="BU203" s="191">
        <f t="shared" si="143"/>
        <v>0</v>
      </c>
      <c r="BV203" s="192">
        <f t="shared" si="144"/>
        <v>0</v>
      </c>
      <c r="BW203" s="193">
        <f t="shared" si="145"/>
        <v>0</v>
      </c>
      <c r="BX203" s="194">
        <f t="shared" si="120"/>
        <v>0</v>
      </c>
      <c r="BY203" s="195">
        <f t="shared" si="146"/>
        <v>0</v>
      </c>
      <c r="BZ203" s="196">
        <f t="shared" si="147"/>
        <v>0</v>
      </c>
      <c r="CA203" s="197">
        <f t="shared" si="148"/>
        <v>0</v>
      </c>
      <c r="CB203" s="110">
        <f t="shared" si="149"/>
        <v>3.2000000000000001E-2</v>
      </c>
      <c r="CC203" s="198">
        <v>0</v>
      </c>
      <c r="CD203" s="110">
        <v>0</v>
      </c>
      <c r="CE203" s="110">
        <v>0</v>
      </c>
      <c r="CF203" s="110">
        <v>2</v>
      </c>
      <c r="CG203" s="110">
        <f t="shared" si="153"/>
        <v>0.32</v>
      </c>
      <c r="CH203">
        <f t="shared" si="154"/>
        <v>0.191</v>
      </c>
      <c r="CI203">
        <f t="shared" si="155"/>
        <v>4.1600000000000005E-2</v>
      </c>
      <c r="CJ203" s="63">
        <f t="shared" si="156"/>
        <v>1.6282000000000001</v>
      </c>
      <c r="CK203" s="199"/>
      <c r="CL203" s="200">
        <f t="shared" si="157"/>
        <v>0.24423</v>
      </c>
      <c r="CM203" s="200"/>
      <c r="CN203" s="200"/>
      <c r="CO203" s="201"/>
      <c r="CP203" s="202"/>
      <c r="CQ203" s="203"/>
      <c r="CR203" s="203"/>
      <c r="CS203" s="204"/>
      <c r="CT203" s="44"/>
      <c r="CU203" s="46"/>
      <c r="CV203" s="205"/>
    </row>
    <row r="204" spans="3:100" x14ac:dyDescent="0.25">
      <c r="C204" s="1" t="s">
        <v>307</v>
      </c>
      <c r="D204" s="36" t="s">
        <v>302</v>
      </c>
      <c r="F204" s="42"/>
      <c r="G204" s="43"/>
      <c r="H204" s="43"/>
      <c r="I204" s="43"/>
      <c r="J204" s="43"/>
      <c r="K204" s="43"/>
      <c r="L204" s="43"/>
      <c r="M204" s="44"/>
      <c r="N204" s="44"/>
      <c r="O204" s="45"/>
      <c r="P204" s="46"/>
      <c r="Q204" s="47"/>
      <c r="R204" s="48"/>
      <c r="S204" s="49"/>
      <c r="T204" s="50"/>
      <c r="U204" s="51">
        <v>1</v>
      </c>
      <c r="V204" s="51"/>
      <c r="W204" s="51"/>
      <c r="X204" s="52"/>
      <c r="Y204" s="52">
        <v>1</v>
      </c>
      <c r="Z204" s="52"/>
      <c r="AA204" s="53"/>
      <c r="AB204" s="54"/>
      <c r="AC204" s="54"/>
      <c r="AD204" s="55"/>
      <c r="AE204" s="55"/>
      <c r="AF204" s="55"/>
      <c r="AG204" s="55"/>
      <c r="AH204" s="56"/>
      <c r="AI204" s="56"/>
      <c r="AJ204" s="57"/>
      <c r="AK204" s="57"/>
      <c r="AL204" s="57"/>
      <c r="AM204" s="57"/>
      <c r="AN204" s="58"/>
      <c r="AO204" s="58">
        <v>1</v>
      </c>
      <c r="AP204" s="58"/>
      <c r="AQ204" s="59"/>
      <c r="AR204" s="59"/>
      <c r="AS204" s="59"/>
      <c r="AT204" s="59"/>
      <c r="AU204" s="59"/>
      <c r="AV204" s="59"/>
      <c r="AZ204">
        <f t="shared" si="126"/>
        <v>0</v>
      </c>
      <c r="BA204">
        <f t="shared" si="127"/>
        <v>0</v>
      </c>
      <c r="BB204">
        <f t="shared" si="128"/>
        <v>0</v>
      </c>
      <c r="BC204">
        <f t="shared" si="129"/>
        <v>0</v>
      </c>
      <c r="BD204">
        <f t="shared" si="150"/>
        <v>0</v>
      </c>
      <c r="BE204">
        <f t="shared" si="130"/>
        <v>1</v>
      </c>
      <c r="BF204">
        <f t="shared" si="131"/>
        <v>1</v>
      </c>
      <c r="BG204">
        <f t="shared" si="132"/>
        <v>0</v>
      </c>
      <c r="BH204">
        <f t="shared" si="133"/>
        <v>0</v>
      </c>
      <c r="BI204">
        <f t="shared" si="134"/>
        <v>0</v>
      </c>
      <c r="BJ204">
        <f t="shared" si="135"/>
        <v>0</v>
      </c>
      <c r="BK204">
        <f t="shared" si="136"/>
        <v>1</v>
      </c>
      <c r="BL204">
        <f t="shared" si="137"/>
        <v>0</v>
      </c>
      <c r="BM204">
        <f t="shared" si="151"/>
        <v>0</v>
      </c>
      <c r="BO204" s="185">
        <f t="shared" si="139"/>
        <v>0</v>
      </c>
      <c r="BP204" s="186">
        <f t="shared" si="138"/>
        <v>0</v>
      </c>
      <c r="BQ204" s="187">
        <f t="shared" si="140"/>
        <v>0</v>
      </c>
      <c r="BR204" s="188">
        <f t="shared" si="152"/>
        <v>0</v>
      </c>
      <c r="BS204" s="189">
        <f t="shared" si="141"/>
        <v>0</v>
      </c>
      <c r="BT204" s="190">
        <f t="shared" si="142"/>
        <v>5.2999999999999999E-2</v>
      </c>
      <c r="BU204" s="191">
        <f t="shared" si="143"/>
        <v>0.122</v>
      </c>
      <c r="BV204" s="192">
        <f t="shared" si="144"/>
        <v>0</v>
      </c>
      <c r="BW204" s="193">
        <f t="shared" si="145"/>
        <v>0</v>
      </c>
      <c r="BX204" s="194">
        <f t="shared" si="120"/>
        <v>0</v>
      </c>
      <c r="BY204" s="195">
        <f t="shared" si="146"/>
        <v>0</v>
      </c>
      <c r="BZ204" s="196">
        <f t="shared" si="147"/>
        <v>0.107</v>
      </c>
      <c r="CA204" s="197">
        <f t="shared" si="148"/>
        <v>0</v>
      </c>
      <c r="CB204" s="110">
        <f t="shared" si="149"/>
        <v>0</v>
      </c>
      <c r="CC204" s="198">
        <v>0</v>
      </c>
      <c r="CD204" s="110">
        <v>0</v>
      </c>
      <c r="CE204" s="110">
        <v>0</v>
      </c>
      <c r="CF204" s="110">
        <v>1</v>
      </c>
      <c r="CG204" s="110">
        <f t="shared" si="153"/>
        <v>0.16</v>
      </c>
      <c r="CH204">
        <f t="shared" si="154"/>
        <v>0.28199999999999997</v>
      </c>
      <c r="CI204">
        <f t="shared" si="155"/>
        <v>2.0800000000000003E-2</v>
      </c>
      <c r="CJ204" s="63">
        <f t="shared" si="156"/>
        <v>2.1195999999999997</v>
      </c>
      <c r="CK204" s="199"/>
      <c r="CL204" s="200">
        <f t="shared" si="157"/>
        <v>0.31793999999999994</v>
      </c>
      <c r="CM204" s="200"/>
      <c r="CN204" s="200"/>
      <c r="CO204" s="201"/>
      <c r="CP204" s="202"/>
      <c r="CQ204" s="203"/>
      <c r="CR204" s="203"/>
      <c r="CS204" s="204"/>
      <c r="CT204" s="44"/>
      <c r="CU204" s="46"/>
      <c r="CV204" s="205"/>
    </row>
    <row r="205" spans="3:100" x14ac:dyDescent="0.25">
      <c r="C205" s="1" t="s">
        <v>308</v>
      </c>
      <c r="D205" s="36" t="s">
        <v>302</v>
      </c>
      <c r="F205" s="42"/>
      <c r="G205" s="43"/>
      <c r="H205" s="43"/>
      <c r="I205" s="43"/>
      <c r="J205" s="43"/>
      <c r="K205" s="43"/>
      <c r="L205" s="43"/>
      <c r="M205" s="44"/>
      <c r="N205" s="44"/>
      <c r="O205" s="45"/>
      <c r="P205" s="46"/>
      <c r="Q205" s="47"/>
      <c r="R205" s="48"/>
      <c r="S205" s="49"/>
      <c r="T205" s="50"/>
      <c r="U205" s="51">
        <v>1</v>
      </c>
      <c r="V205" s="51"/>
      <c r="W205" s="51"/>
      <c r="X205" s="52"/>
      <c r="Y205" s="52"/>
      <c r="Z205" s="52"/>
      <c r="AA205" s="53"/>
      <c r="AB205" s="54"/>
      <c r="AC205" s="54"/>
      <c r="AD205" s="55"/>
      <c r="AE205" s="55"/>
      <c r="AF205" s="55"/>
      <c r="AG205" s="55"/>
      <c r="AH205" s="56"/>
      <c r="AI205" s="56"/>
      <c r="AJ205" s="57"/>
      <c r="AK205" s="57"/>
      <c r="AL205" s="57"/>
      <c r="AM205" s="57"/>
      <c r="AN205" s="58"/>
      <c r="AO205" s="58"/>
      <c r="AP205" s="58"/>
      <c r="AQ205" s="59"/>
      <c r="AR205" s="59"/>
      <c r="AS205" s="59"/>
      <c r="AT205" s="59"/>
      <c r="AU205" s="59">
        <v>1</v>
      </c>
      <c r="AV205" s="59"/>
      <c r="AZ205">
        <f t="shared" si="126"/>
        <v>0</v>
      </c>
      <c r="BA205">
        <f t="shared" si="127"/>
        <v>0</v>
      </c>
      <c r="BB205">
        <f t="shared" si="128"/>
        <v>0</v>
      </c>
      <c r="BC205">
        <f t="shared" si="129"/>
        <v>0</v>
      </c>
      <c r="BD205">
        <f t="shared" si="150"/>
        <v>0</v>
      </c>
      <c r="BE205">
        <f t="shared" si="130"/>
        <v>1</v>
      </c>
      <c r="BF205">
        <f t="shared" si="131"/>
        <v>0</v>
      </c>
      <c r="BG205">
        <f t="shared" si="132"/>
        <v>0</v>
      </c>
      <c r="BH205">
        <f t="shared" si="133"/>
        <v>0</v>
      </c>
      <c r="BI205">
        <f t="shared" si="134"/>
        <v>0</v>
      </c>
      <c r="BJ205">
        <f t="shared" si="135"/>
        <v>0</v>
      </c>
      <c r="BK205">
        <f t="shared" si="136"/>
        <v>0</v>
      </c>
      <c r="BL205">
        <f t="shared" si="137"/>
        <v>1</v>
      </c>
      <c r="BM205">
        <f t="shared" si="151"/>
        <v>0</v>
      </c>
      <c r="BO205" s="185">
        <f t="shared" si="139"/>
        <v>0</v>
      </c>
      <c r="BP205" s="186">
        <f t="shared" si="138"/>
        <v>0</v>
      </c>
      <c r="BQ205" s="187">
        <f t="shared" si="140"/>
        <v>0</v>
      </c>
      <c r="BR205" s="188">
        <f t="shared" si="152"/>
        <v>0</v>
      </c>
      <c r="BS205" s="189">
        <f t="shared" si="141"/>
        <v>0</v>
      </c>
      <c r="BT205" s="190">
        <f t="shared" si="142"/>
        <v>5.2999999999999999E-2</v>
      </c>
      <c r="BU205" s="191">
        <f t="shared" si="143"/>
        <v>0</v>
      </c>
      <c r="BV205" s="192">
        <f t="shared" si="144"/>
        <v>0</v>
      </c>
      <c r="BW205" s="193">
        <f t="shared" si="145"/>
        <v>0</v>
      </c>
      <c r="BX205" s="194">
        <f t="shared" si="120"/>
        <v>0</v>
      </c>
      <c r="BY205" s="195">
        <f t="shared" si="146"/>
        <v>0</v>
      </c>
      <c r="BZ205" s="196">
        <f t="shared" si="147"/>
        <v>0</v>
      </c>
      <c r="CA205" s="197">
        <f t="shared" si="148"/>
        <v>0.02</v>
      </c>
      <c r="CB205" s="110">
        <f t="shared" si="149"/>
        <v>0</v>
      </c>
      <c r="CC205" s="198">
        <v>0</v>
      </c>
      <c r="CD205" s="110">
        <v>0</v>
      </c>
      <c r="CE205" s="110">
        <v>0</v>
      </c>
      <c r="CF205" s="110">
        <v>4</v>
      </c>
      <c r="CG205" s="110">
        <f t="shared" si="153"/>
        <v>0.64</v>
      </c>
      <c r="CH205">
        <f t="shared" si="154"/>
        <v>7.2999999999999995E-2</v>
      </c>
      <c r="CI205">
        <f t="shared" si="155"/>
        <v>8.320000000000001E-2</v>
      </c>
      <c r="CJ205" s="63">
        <f t="shared" si="156"/>
        <v>1.0933999999999999</v>
      </c>
      <c r="CK205" s="199"/>
      <c r="CL205" s="200">
        <f t="shared" si="157"/>
        <v>0.16400999999999999</v>
      </c>
      <c r="CM205" s="200"/>
      <c r="CN205" s="200"/>
      <c r="CO205" s="201"/>
      <c r="CP205" s="202"/>
      <c r="CQ205" s="203"/>
      <c r="CR205" s="203"/>
      <c r="CS205" s="204"/>
      <c r="CT205" s="44"/>
      <c r="CU205" s="46"/>
      <c r="CV205" s="205"/>
    </row>
    <row r="206" spans="3:100" x14ac:dyDescent="0.25">
      <c r="C206" s="1" t="s">
        <v>309</v>
      </c>
      <c r="D206" s="36" t="s">
        <v>302</v>
      </c>
      <c r="F206" s="42"/>
      <c r="G206" s="43"/>
      <c r="H206" s="43"/>
      <c r="I206" s="43"/>
      <c r="J206" s="43"/>
      <c r="K206" s="43"/>
      <c r="L206" s="43"/>
      <c r="M206" s="44"/>
      <c r="N206" s="44"/>
      <c r="O206" s="45"/>
      <c r="P206" s="46"/>
      <c r="Q206" s="47"/>
      <c r="R206" s="48"/>
      <c r="S206" s="49"/>
      <c r="T206" s="50"/>
      <c r="U206" s="51">
        <v>2</v>
      </c>
      <c r="V206" s="51"/>
      <c r="W206" s="51"/>
      <c r="X206" s="52"/>
      <c r="Y206" s="52"/>
      <c r="Z206" s="52"/>
      <c r="AA206" s="53"/>
      <c r="AB206" s="54"/>
      <c r="AC206" s="54"/>
      <c r="AD206" s="55"/>
      <c r="AE206" s="55"/>
      <c r="AF206" s="55"/>
      <c r="AG206" s="55"/>
      <c r="AH206" s="56"/>
      <c r="AI206" s="56"/>
      <c r="AJ206" s="57"/>
      <c r="AK206" s="57"/>
      <c r="AL206" s="57"/>
      <c r="AM206" s="57"/>
      <c r="AN206" s="58"/>
      <c r="AO206" s="58"/>
      <c r="AP206" s="58"/>
      <c r="AQ206" s="59"/>
      <c r="AR206" s="59"/>
      <c r="AS206" s="59"/>
      <c r="AT206" s="59"/>
      <c r="AU206" s="59"/>
      <c r="AV206" s="59"/>
      <c r="AW206">
        <v>2</v>
      </c>
      <c r="AZ206">
        <f t="shared" si="126"/>
        <v>0</v>
      </c>
      <c r="BA206">
        <f t="shared" si="127"/>
        <v>0</v>
      </c>
      <c r="BB206">
        <f t="shared" si="128"/>
        <v>0</v>
      </c>
      <c r="BC206">
        <f t="shared" si="129"/>
        <v>0</v>
      </c>
      <c r="BD206">
        <f t="shared" si="150"/>
        <v>0</v>
      </c>
      <c r="BE206">
        <f t="shared" si="130"/>
        <v>2</v>
      </c>
      <c r="BF206">
        <f t="shared" si="131"/>
        <v>0</v>
      </c>
      <c r="BG206">
        <f t="shared" si="132"/>
        <v>0</v>
      </c>
      <c r="BH206">
        <f t="shared" si="133"/>
        <v>0</v>
      </c>
      <c r="BI206">
        <f t="shared" si="134"/>
        <v>0</v>
      </c>
      <c r="BJ206">
        <f t="shared" si="135"/>
        <v>0</v>
      </c>
      <c r="BK206">
        <f t="shared" si="136"/>
        <v>0</v>
      </c>
      <c r="BL206">
        <f t="shared" si="137"/>
        <v>0</v>
      </c>
      <c r="BM206">
        <f t="shared" si="151"/>
        <v>2</v>
      </c>
      <c r="BO206" s="185">
        <f t="shared" si="139"/>
        <v>0</v>
      </c>
      <c r="BP206" s="186">
        <f t="shared" si="138"/>
        <v>0</v>
      </c>
      <c r="BQ206" s="187">
        <f t="shared" si="140"/>
        <v>0</v>
      </c>
      <c r="BR206" s="188">
        <f t="shared" si="152"/>
        <v>0</v>
      </c>
      <c r="BS206" s="189">
        <f t="shared" si="141"/>
        <v>0</v>
      </c>
      <c r="BT206" s="190">
        <f t="shared" si="142"/>
        <v>0.106</v>
      </c>
      <c r="BU206" s="191">
        <f t="shared" si="143"/>
        <v>0</v>
      </c>
      <c r="BV206" s="192">
        <f t="shared" si="144"/>
        <v>0</v>
      </c>
      <c r="BW206" s="193">
        <f t="shared" si="145"/>
        <v>0</v>
      </c>
      <c r="BX206" s="194">
        <f t="shared" si="120"/>
        <v>0</v>
      </c>
      <c r="BY206" s="195">
        <f t="shared" si="146"/>
        <v>0</v>
      </c>
      <c r="BZ206" s="196">
        <f t="shared" si="147"/>
        <v>0</v>
      </c>
      <c r="CA206" s="197">
        <f t="shared" si="148"/>
        <v>0</v>
      </c>
      <c r="CB206" s="110">
        <f t="shared" si="149"/>
        <v>1.6E-2</v>
      </c>
      <c r="CC206" s="198">
        <v>0</v>
      </c>
      <c r="CD206" s="110">
        <v>0</v>
      </c>
      <c r="CE206" s="110">
        <v>0</v>
      </c>
      <c r="CF206" s="110">
        <v>2</v>
      </c>
      <c r="CG206" s="110">
        <f t="shared" si="153"/>
        <v>0.32</v>
      </c>
      <c r="CH206">
        <f t="shared" si="154"/>
        <v>0.122</v>
      </c>
      <c r="CI206">
        <f t="shared" si="155"/>
        <v>4.1600000000000005E-2</v>
      </c>
      <c r="CJ206" s="63">
        <f t="shared" si="156"/>
        <v>1.1452</v>
      </c>
      <c r="CK206" s="199"/>
      <c r="CL206" s="200">
        <f t="shared" si="157"/>
        <v>0.17177999999999999</v>
      </c>
      <c r="CM206" s="200"/>
      <c r="CN206" s="200"/>
      <c r="CO206" s="201"/>
      <c r="CP206" s="202"/>
      <c r="CQ206" s="203"/>
      <c r="CR206" s="203"/>
      <c r="CS206" s="204"/>
      <c r="CT206" s="44"/>
      <c r="CU206" s="46"/>
      <c r="CV206" s="205"/>
    </row>
    <row r="207" spans="3:100" x14ac:dyDescent="0.25">
      <c r="C207" s="1" t="s">
        <v>310</v>
      </c>
      <c r="D207" s="36" t="s">
        <v>302</v>
      </c>
      <c r="F207" s="42"/>
      <c r="G207" s="43"/>
      <c r="H207" s="43"/>
      <c r="I207" s="43"/>
      <c r="J207" s="43"/>
      <c r="K207" s="43"/>
      <c r="L207" s="43"/>
      <c r="M207" s="44"/>
      <c r="N207" s="44"/>
      <c r="O207" s="45"/>
      <c r="P207" s="46"/>
      <c r="Q207" s="47"/>
      <c r="R207" s="48"/>
      <c r="S207" s="49"/>
      <c r="T207" s="50"/>
      <c r="U207" s="51">
        <v>3</v>
      </c>
      <c r="V207" s="51"/>
      <c r="W207" s="51"/>
      <c r="X207" s="52"/>
      <c r="Y207" s="52"/>
      <c r="Z207" s="52"/>
      <c r="AA207" s="53"/>
      <c r="AB207" s="54"/>
      <c r="AC207" s="54"/>
      <c r="AD207" s="55">
        <v>1</v>
      </c>
      <c r="AE207" s="55"/>
      <c r="AF207" s="55"/>
      <c r="AG207" s="55"/>
      <c r="AH207" s="56"/>
      <c r="AI207" s="56"/>
      <c r="AJ207" s="57"/>
      <c r="AK207" s="57"/>
      <c r="AL207" s="57"/>
      <c r="AM207" s="57"/>
      <c r="AN207" s="58"/>
      <c r="AO207" s="58"/>
      <c r="AP207" s="58"/>
      <c r="AQ207" s="59"/>
      <c r="AR207" s="59"/>
      <c r="AS207" s="59"/>
      <c r="AT207" s="59"/>
      <c r="AU207" s="59">
        <v>1</v>
      </c>
      <c r="AV207" s="59"/>
      <c r="AZ207">
        <f t="shared" si="126"/>
        <v>0</v>
      </c>
      <c r="BA207">
        <f t="shared" si="127"/>
        <v>0</v>
      </c>
      <c r="BB207">
        <f t="shared" si="128"/>
        <v>0</v>
      </c>
      <c r="BC207">
        <f t="shared" si="129"/>
        <v>0</v>
      </c>
      <c r="BD207">
        <f t="shared" si="150"/>
        <v>0</v>
      </c>
      <c r="BE207">
        <f t="shared" si="130"/>
        <v>3</v>
      </c>
      <c r="BF207">
        <f t="shared" si="131"/>
        <v>0</v>
      </c>
      <c r="BG207">
        <f t="shared" si="132"/>
        <v>0</v>
      </c>
      <c r="BH207">
        <f t="shared" si="133"/>
        <v>1</v>
      </c>
      <c r="BI207">
        <f t="shared" si="134"/>
        <v>0</v>
      </c>
      <c r="BJ207">
        <f t="shared" si="135"/>
        <v>0</v>
      </c>
      <c r="BK207">
        <f t="shared" si="136"/>
        <v>0</v>
      </c>
      <c r="BL207">
        <f t="shared" si="137"/>
        <v>1</v>
      </c>
      <c r="BM207">
        <f t="shared" si="151"/>
        <v>0</v>
      </c>
      <c r="BO207" s="185">
        <f t="shared" si="139"/>
        <v>0</v>
      </c>
      <c r="BP207" s="186">
        <f t="shared" si="138"/>
        <v>0</v>
      </c>
      <c r="BQ207" s="187">
        <f t="shared" si="140"/>
        <v>0</v>
      </c>
      <c r="BR207" s="188">
        <f t="shared" si="152"/>
        <v>0</v>
      </c>
      <c r="BS207" s="189">
        <f t="shared" si="141"/>
        <v>0</v>
      </c>
      <c r="BT207" s="190">
        <f t="shared" si="142"/>
        <v>0.159</v>
      </c>
      <c r="BU207" s="191">
        <f t="shared" si="143"/>
        <v>0</v>
      </c>
      <c r="BV207" s="192">
        <f t="shared" si="144"/>
        <v>0</v>
      </c>
      <c r="BW207" s="193">
        <f t="shared" si="145"/>
        <v>0.23200000000000001</v>
      </c>
      <c r="BX207" s="194">
        <f t="shared" si="120"/>
        <v>0</v>
      </c>
      <c r="BY207" s="195">
        <f t="shared" si="146"/>
        <v>0</v>
      </c>
      <c r="BZ207" s="196">
        <f t="shared" si="147"/>
        <v>0</v>
      </c>
      <c r="CA207" s="197">
        <f t="shared" si="148"/>
        <v>0.02</v>
      </c>
      <c r="CB207" s="110">
        <f t="shared" si="149"/>
        <v>0</v>
      </c>
      <c r="CC207" s="198">
        <v>0</v>
      </c>
      <c r="CD207" s="110">
        <v>0</v>
      </c>
      <c r="CE207" s="110">
        <v>0</v>
      </c>
      <c r="CF207" s="110">
        <v>4</v>
      </c>
      <c r="CG207" s="110">
        <f t="shared" si="153"/>
        <v>0.64</v>
      </c>
      <c r="CH207">
        <f t="shared" si="154"/>
        <v>0.41100000000000003</v>
      </c>
      <c r="CI207">
        <f t="shared" si="155"/>
        <v>8.320000000000001E-2</v>
      </c>
      <c r="CJ207" s="63">
        <f t="shared" si="156"/>
        <v>3.4594</v>
      </c>
      <c r="CK207" s="199"/>
      <c r="CL207" s="200">
        <f t="shared" si="157"/>
        <v>0.51890999999999998</v>
      </c>
      <c r="CM207" s="200"/>
      <c r="CN207" s="200"/>
      <c r="CO207" s="201"/>
      <c r="CP207" s="202"/>
      <c r="CQ207" s="203"/>
      <c r="CR207" s="203"/>
      <c r="CS207" s="204"/>
      <c r="CT207" s="44"/>
      <c r="CU207" s="46"/>
      <c r="CV207" s="205"/>
    </row>
    <row r="208" spans="3:100" x14ac:dyDescent="0.25">
      <c r="C208" s="1" t="s">
        <v>311</v>
      </c>
      <c r="D208" s="36" t="s">
        <v>302</v>
      </c>
      <c r="F208" s="42"/>
      <c r="G208" s="43"/>
      <c r="H208" s="43"/>
      <c r="I208" s="43"/>
      <c r="J208" s="43"/>
      <c r="K208" s="43"/>
      <c r="L208" s="43"/>
      <c r="M208" s="44"/>
      <c r="N208" s="44">
        <v>1</v>
      </c>
      <c r="O208" s="45"/>
      <c r="P208" s="46"/>
      <c r="Q208" s="47"/>
      <c r="R208" s="48"/>
      <c r="S208" s="49"/>
      <c r="T208" s="50"/>
      <c r="U208" s="51"/>
      <c r="V208" s="51"/>
      <c r="W208" s="51"/>
      <c r="X208" s="52"/>
      <c r="Y208" s="52"/>
      <c r="Z208" s="52"/>
      <c r="AA208" s="53"/>
      <c r="AB208" s="54"/>
      <c r="AC208" s="54"/>
      <c r="AD208" s="55"/>
      <c r="AE208" s="55"/>
      <c r="AF208" s="55"/>
      <c r="AG208" s="55">
        <v>1</v>
      </c>
      <c r="AH208" s="56"/>
      <c r="AI208" s="56"/>
      <c r="AJ208" s="57"/>
      <c r="AK208" s="57"/>
      <c r="AL208" s="57"/>
      <c r="AM208" s="57"/>
      <c r="AN208" s="58">
        <v>1</v>
      </c>
      <c r="AO208" s="58"/>
      <c r="AP208" s="58"/>
      <c r="AQ208" s="59"/>
      <c r="AR208" s="59"/>
      <c r="AS208" s="59"/>
      <c r="AT208" s="59"/>
      <c r="AU208" s="59"/>
      <c r="AV208" s="59"/>
      <c r="AW208">
        <v>3</v>
      </c>
      <c r="AZ208">
        <f t="shared" si="126"/>
        <v>0</v>
      </c>
      <c r="BA208">
        <f t="shared" si="127"/>
        <v>1</v>
      </c>
      <c r="BB208">
        <f t="shared" si="128"/>
        <v>0</v>
      </c>
      <c r="BC208">
        <f t="shared" si="129"/>
        <v>0</v>
      </c>
      <c r="BD208">
        <f t="shared" si="150"/>
        <v>0</v>
      </c>
      <c r="BE208">
        <f t="shared" si="130"/>
        <v>0</v>
      </c>
      <c r="BF208">
        <f t="shared" si="131"/>
        <v>0</v>
      </c>
      <c r="BG208">
        <f t="shared" si="132"/>
        <v>0</v>
      </c>
      <c r="BH208">
        <f t="shared" si="133"/>
        <v>1</v>
      </c>
      <c r="BI208">
        <f t="shared" si="134"/>
        <v>0</v>
      </c>
      <c r="BJ208">
        <f t="shared" si="135"/>
        <v>0</v>
      </c>
      <c r="BK208">
        <f t="shared" si="136"/>
        <v>1</v>
      </c>
      <c r="BL208">
        <f t="shared" si="137"/>
        <v>0</v>
      </c>
      <c r="BM208">
        <f t="shared" si="151"/>
        <v>3</v>
      </c>
      <c r="BO208" s="185">
        <f t="shared" si="139"/>
        <v>0</v>
      </c>
      <c r="BP208" s="186">
        <f t="shared" si="138"/>
        <v>0.95399999999999996</v>
      </c>
      <c r="BQ208" s="187">
        <f t="shared" si="140"/>
        <v>0</v>
      </c>
      <c r="BR208" s="188">
        <f t="shared" si="152"/>
        <v>0</v>
      </c>
      <c r="BS208" s="189">
        <f t="shared" si="141"/>
        <v>0</v>
      </c>
      <c r="BT208" s="190">
        <f t="shared" si="142"/>
        <v>0</v>
      </c>
      <c r="BU208" s="191">
        <f t="shared" si="143"/>
        <v>0</v>
      </c>
      <c r="BV208" s="192">
        <f t="shared" si="144"/>
        <v>0</v>
      </c>
      <c r="BW208" s="193">
        <f t="shared" si="145"/>
        <v>0.23200000000000001</v>
      </c>
      <c r="BX208" s="194">
        <f t="shared" si="120"/>
        <v>0</v>
      </c>
      <c r="BY208" s="195">
        <f t="shared" si="146"/>
        <v>0</v>
      </c>
      <c r="BZ208" s="196">
        <f t="shared" si="147"/>
        <v>0.107</v>
      </c>
      <c r="CA208" s="197">
        <f t="shared" si="148"/>
        <v>0</v>
      </c>
      <c r="CB208" s="110">
        <f t="shared" si="149"/>
        <v>2.4E-2</v>
      </c>
      <c r="CC208" s="198">
        <v>0</v>
      </c>
      <c r="CD208" s="110">
        <v>0</v>
      </c>
      <c r="CE208" s="110">
        <v>0</v>
      </c>
      <c r="CF208" s="110">
        <v>3</v>
      </c>
      <c r="CG208" s="110">
        <f t="shared" si="153"/>
        <v>0.48</v>
      </c>
      <c r="CH208">
        <f t="shared" si="154"/>
        <v>1.3169999999999999</v>
      </c>
      <c r="CI208">
        <f t="shared" si="155"/>
        <v>6.2399999999999997E-2</v>
      </c>
      <c r="CJ208" s="63">
        <f t="shared" si="156"/>
        <v>9.6557999999999993</v>
      </c>
      <c r="CK208" s="199"/>
      <c r="CL208" s="200">
        <f t="shared" si="157"/>
        <v>1.4483699999999999</v>
      </c>
      <c r="CM208" s="200"/>
      <c r="CN208" s="200"/>
      <c r="CO208" s="201"/>
      <c r="CP208" s="202"/>
      <c r="CQ208" s="203"/>
      <c r="CR208" s="203"/>
      <c r="CS208" s="204"/>
      <c r="CT208" s="44"/>
      <c r="CU208" s="46"/>
      <c r="CV208" s="205"/>
    </row>
    <row r="209" spans="3:110" x14ac:dyDescent="0.25">
      <c r="C209" s="1" t="s">
        <v>312</v>
      </c>
      <c r="D209" s="36" t="s">
        <v>302</v>
      </c>
      <c r="F209" s="42"/>
      <c r="G209" s="43"/>
      <c r="H209" s="43"/>
      <c r="I209" s="43"/>
      <c r="J209" s="43"/>
      <c r="K209" s="43"/>
      <c r="L209" s="43"/>
      <c r="M209" s="44"/>
      <c r="N209" s="44"/>
      <c r="O209" s="45"/>
      <c r="P209" s="46"/>
      <c r="Q209" s="47"/>
      <c r="R209" s="48"/>
      <c r="S209" s="49"/>
      <c r="T209" s="50"/>
      <c r="U209" s="51">
        <v>1</v>
      </c>
      <c r="V209" s="51"/>
      <c r="W209" s="51"/>
      <c r="X209" s="52"/>
      <c r="Y209" s="52"/>
      <c r="Z209" s="52"/>
      <c r="AA209" s="53"/>
      <c r="AB209" s="54"/>
      <c r="AC209" s="54"/>
      <c r="AD209" s="55"/>
      <c r="AE209" s="55"/>
      <c r="AF209" s="55"/>
      <c r="AG209" s="55"/>
      <c r="AH209" s="56"/>
      <c r="AI209" s="56"/>
      <c r="AJ209" s="57"/>
      <c r="AK209" s="57"/>
      <c r="AL209" s="57"/>
      <c r="AM209" s="57"/>
      <c r="AN209" s="58"/>
      <c r="AO209" s="58"/>
      <c r="AP209" s="58"/>
      <c r="AQ209" s="59"/>
      <c r="AR209" s="59"/>
      <c r="AS209" s="59"/>
      <c r="AT209" s="59"/>
      <c r="AU209" s="59">
        <v>2</v>
      </c>
      <c r="AV209" s="59"/>
      <c r="AZ209">
        <f t="shared" si="126"/>
        <v>0</v>
      </c>
      <c r="BA209">
        <f t="shared" si="127"/>
        <v>0</v>
      </c>
      <c r="BB209">
        <f t="shared" si="128"/>
        <v>0</v>
      </c>
      <c r="BC209">
        <f t="shared" si="129"/>
        <v>0</v>
      </c>
      <c r="BD209">
        <f t="shared" si="150"/>
        <v>0</v>
      </c>
      <c r="BE209">
        <f t="shared" si="130"/>
        <v>1</v>
      </c>
      <c r="BF209">
        <f t="shared" si="131"/>
        <v>0</v>
      </c>
      <c r="BG209">
        <f t="shared" si="132"/>
        <v>0</v>
      </c>
      <c r="BH209">
        <f t="shared" si="133"/>
        <v>0</v>
      </c>
      <c r="BI209">
        <f t="shared" si="134"/>
        <v>0</v>
      </c>
      <c r="BJ209">
        <f t="shared" si="135"/>
        <v>0</v>
      </c>
      <c r="BK209">
        <f t="shared" si="136"/>
        <v>0</v>
      </c>
      <c r="BL209">
        <f t="shared" si="137"/>
        <v>2</v>
      </c>
      <c r="BM209">
        <f t="shared" si="151"/>
        <v>0</v>
      </c>
      <c r="BO209" s="185">
        <f t="shared" si="139"/>
        <v>0</v>
      </c>
      <c r="BP209" s="186">
        <f t="shared" si="138"/>
        <v>0</v>
      </c>
      <c r="BQ209" s="187">
        <f t="shared" si="140"/>
        <v>0</v>
      </c>
      <c r="BR209" s="188">
        <f t="shared" si="152"/>
        <v>0</v>
      </c>
      <c r="BS209" s="189">
        <f t="shared" si="141"/>
        <v>0</v>
      </c>
      <c r="BT209" s="190">
        <f t="shared" si="142"/>
        <v>5.2999999999999999E-2</v>
      </c>
      <c r="BU209" s="191">
        <f t="shared" si="143"/>
        <v>0</v>
      </c>
      <c r="BV209" s="192">
        <f t="shared" si="144"/>
        <v>0</v>
      </c>
      <c r="BW209" s="193">
        <f t="shared" si="145"/>
        <v>0</v>
      </c>
      <c r="BX209" s="194">
        <f t="shared" si="120"/>
        <v>0</v>
      </c>
      <c r="BY209" s="195">
        <f t="shared" si="146"/>
        <v>0</v>
      </c>
      <c r="BZ209" s="196">
        <f t="shared" si="147"/>
        <v>0</v>
      </c>
      <c r="CA209" s="197">
        <f t="shared" si="148"/>
        <v>0.04</v>
      </c>
      <c r="CB209" s="110">
        <f t="shared" si="149"/>
        <v>0</v>
      </c>
      <c r="CC209" s="198">
        <v>0</v>
      </c>
      <c r="CD209" s="110">
        <v>0</v>
      </c>
      <c r="CE209" s="110">
        <v>0</v>
      </c>
      <c r="CF209" s="110">
        <v>1</v>
      </c>
      <c r="CG209" s="110">
        <f t="shared" si="153"/>
        <v>0.16</v>
      </c>
      <c r="CH209">
        <f t="shared" si="154"/>
        <v>9.2999999999999999E-2</v>
      </c>
      <c r="CI209">
        <f t="shared" si="155"/>
        <v>2.0800000000000003E-2</v>
      </c>
      <c r="CJ209" s="63">
        <f t="shared" si="156"/>
        <v>0.79659999999999997</v>
      </c>
      <c r="CK209" s="199"/>
      <c r="CL209" s="200">
        <f t="shared" si="157"/>
        <v>0.11948999999999999</v>
      </c>
      <c r="CM209" s="200"/>
      <c r="CN209" s="200"/>
      <c r="CO209" s="201"/>
      <c r="CP209" s="202"/>
      <c r="CQ209" s="203"/>
      <c r="CR209" s="203"/>
      <c r="CS209" s="204"/>
      <c r="CT209" s="44"/>
      <c r="CU209" s="46"/>
      <c r="CV209" s="205"/>
    </row>
    <row r="210" spans="3:110" x14ac:dyDescent="0.25">
      <c r="C210" s="1" t="s">
        <v>313</v>
      </c>
      <c r="D210" s="36" t="s">
        <v>302</v>
      </c>
      <c r="F210" s="42"/>
      <c r="G210" s="43"/>
      <c r="H210" s="43"/>
      <c r="I210" s="43"/>
      <c r="J210" s="43"/>
      <c r="K210" s="43"/>
      <c r="L210" s="43"/>
      <c r="M210" s="44"/>
      <c r="N210" s="44">
        <v>1</v>
      </c>
      <c r="O210" s="45"/>
      <c r="P210" s="46"/>
      <c r="Q210" s="47"/>
      <c r="R210" s="48"/>
      <c r="S210" s="49"/>
      <c r="T210" s="50"/>
      <c r="U210" s="51">
        <v>1</v>
      </c>
      <c r="V210" s="51"/>
      <c r="W210" s="51"/>
      <c r="X210" s="52"/>
      <c r="Y210" s="52"/>
      <c r="Z210" s="52"/>
      <c r="AA210" s="53"/>
      <c r="AB210" s="54"/>
      <c r="AC210" s="54"/>
      <c r="AD210" s="55"/>
      <c r="AE210" s="55"/>
      <c r="AF210" s="55"/>
      <c r="AG210" s="55"/>
      <c r="AH210" s="56"/>
      <c r="AI210" s="56"/>
      <c r="AJ210" s="57"/>
      <c r="AK210" s="57"/>
      <c r="AL210" s="57"/>
      <c r="AM210" s="57"/>
      <c r="AN210" s="58"/>
      <c r="AO210" s="58"/>
      <c r="AP210" s="58"/>
      <c r="AQ210" s="59"/>
      <c r="AR210" s="59"/>
      <c r="AS210" s="59"/>
      <c r="AT210" s="59"/>
      <c r="AU210" s="59">
        <v>4</v>
      </c>
      <c r="AV210" s="59"/>
      <c r="AW210">
        <v>1</v>
      </c>
      <c r="AZ210">
        <f t="shared" si="126"/>
        <v>0</v>
      </c>
      <c r="BA210">
        <f t="shared" si="127"/>
        <v>1</v>
      </c>
      <c r="BB210">
        <f t="shared" si="128"/>
        <v>0</v>
      </c>
      <c r="BC210">
        <f t="shared" si="129"/>
        <v>0</v>
      </c>
      <c r="BD210">
        <f t="shared" si="150"/>
        <v>0</v>
      </c>
      <c r="BE210">
        <f t="shared" si="130"/>
        <v>1</v>
      </c>
      <c r="BF210">
        <f t="shared" si="131"/>
        <v>0</v>
      </c>
      <c r="BG210">
        <f t="shared" si="132"/>
        <v>0</v>
      </c>
      <c r="BH210">
        <f t="shared" si="133"/>
        <v>0</v>
      </c>
      <c r="BI210">
        <f t="shared" si="134"/>
        <v>0</v>
      </c>
      <c r="BJ210">
        <f t="shared" si="135"/>
        <v>0</v>
      </c>
      <c r="BK210">
        <f t="shared" si="136"/>
        <v>0</v>
      </c>
      <c r="BL210">
        <f t="shared" si="137"/>
        <v>4</v>
      </c>
      <c r="BM210">
        <f t="shared" si="151"/>
        <v>1</v>
      </c>
      <c r="BO210" s="185">
        <f t="shared" si="139"/>
        <v>0</v>
      </c>
      <c r="BP210" s="186">
        <f t="shared" si="138"/>
        <v>0.95399999999999996</v>
      </c>
      <c r="BQ210" s="187">
        <f t="shared" si="140"/>
        <v>0</v>
      </c>
      <c r="BR210" s="188">
        <f t="shared" si="152"/>
        <v>0</v>
      </c>
      <c r="BS210" s="189">
        <f t="shared" si="141"/>
        <v>0</v>
      </c>
      <c r="BT210" s="190">
        <f t="shared" si="142"/>
        <v>5.2999999999999999E-2</v>
      </c>
      <c r="BU210" s="191">
        <f t="shared" si="143"/>
        <v>0</v>
      </c>
      <c r="BV210" s="192">
        <f t="shared" si="144"/>
        <v>0</v>
      </c>
      <c r="BW210" s="193">
        <f t="shared" si="145"/>
        <v>0</v>
      </c>
      <c r="BX210" s="194">
        <f t="shared" si="120"/>
        <v>0</v>
      </c>
      <c r="BY210" s="195">
        <f t="shared" si="146"/>
        <v>0</v>
      </c>
      <c r="BZ210" s="196">
        <f t="shared" si="147"/>
        <v>0</v>
      </c>
      <c r="CA210" s="197">
        <f t="shared" si="148"/>
        <v>0.08</v>
      </c>
      <c r="CB210" s="110">
        <f t="shared" si="149"/>
        <v>8.0000000000000002E-3</v>
      </c>
      <c r="CC210" s="198">
        <v>0</v>
      </c>
      <c r="CD210" s="110">
        <v>0</v>
      </c>
      <c r="CE210" s="110">
        <v>0</v>
      </c>
      <c r="CF210" s="110">
        <v>2</v>
      </c>
      <c r="CG210" s="110">
        <f t="shared" si="153"/>
        <v>0.32</v>
      </c>
      <c r="CH210">
        <f t="shared" si="154"/>
        <v>1.095</v>
      </c>
      <c r="CI210">
        <f t="shared" si="155"/>
        <v>4.1600000000000005E-2</v>
      </c>
      <c r="CJ210" s="63">
        <f t="shared" si="156"/>
        <v>7.9562000000000008</v>
      </c>
      <c r="CK210" s="199"/>
      <c r="CL210" s="200">
        <f t="shared" si="157"/>
        <v>1.19343</v>
      </c>
      <c r="CM210" s="200"/>
      <c r="CN210" s="200"/>
      <c r="CO210" s="201"/>
      <c r="CP210" s="202"/>
      <c r="CQ210" s="203"/>
      <c r="CR210" s="203"/>
      <c r="CS210" s="204"/>
      <c r="CT210" s="44"/>
      <c r="CU210" s="46"/>
      <c r="CV210" s="205"/>
    </row>
    <row r="211" spans="3:110" x14ac:dyDescent="0.25">
      <c r="C211" s="1" t="s">
        <v>314</v>
      </c>
      <c r="D211" s="36" t="s">
        <v>302</v>
      </c>
      <c r="F211" s="42"/>
      <c r="G211" s="43"/>
      <c r="H211" s="43"/>
      <c r="I211" s="43"/>
      <c r="J211" s="43"/>
      <c r="K211" s="43"/>
      <c r="L211" s="43"/>
      <c r="M211" s="44"/>
      <c r="N211" s="44"/>
      <c r="O211" s="45"/>
      <c r="P211" s="46"/>
      <c r="Q211" s="47"/>
      <c r="R211" s="48"/>
      <c r="S211" s="49"/>
      <c r="T211" s="50"/>
      <c r="U211" s="51">
        <v>2</v>
      </c>
      <c r="V211" s="51"/>
      <c r="W211" s="51"/>
      <c r="X211" s="52"/>
      <c r="Y211" s="52"/>
      <c r="Z211" s="52"/>
      <c r="AA211" s="53"/>
      <c r="AB211" s="54"/>
      <c r="AC211" s="54"/>
      <c r="AD211" s="55"/>
      <c r="AE211" s="55"/>
      <c r="AF211" s="55"/>
      <c r="AG211" s="55"/>
      <c r="AH211" s="56"/>
      <c r="AI211" s="56"/>
      <c r="AJ211" s="57"/>
      <c r="AK211" s="57"/>
      <c r="AL211" s="57"/>
      <c r="AM211" s="57"/>
      <c r="AN211" s="58"/>
      <c r="AO211" s="58"/>
      <c r="AP211" s="58"/>
      <c r="AQ211" s="59"/>
      <c r="AR211" s="59"/>
      <c r="AS211" s="59"/>
      <c r="AT211" s="59"/>
      <c r="AU211" s="59">
        <v>3</v>
      </c>
      <c r="AV211" s="59"/>
      <c r="AW211">
        <v>1</v>
      </c>
      <c r="AZ211">
        <f t="shared" si="126"/>
        <v>0</v>
      </c>
      <c r="BA211">
        <f t="shared" si="127"/>
        <v>0</v>
      </c>
      <c r="BB211">
        <f t="shared" si="128"/>
        <v>0</v>
      </c>
      <c r="BC211">
        <f t="shared" si="129"/>
        <v>0</v>
      </c>
      <c r="BD211">
        <f t="shared" si="150"/>
        <v>0</v>
      </c>
      <c r="BE211">
        <f t="shared" si="130"/>
        <v>2</v>
      </c>
      <c r="BF211">
        <f t="shared" si="131"/>
        <v>0</v>
      </c>
      <c r="BG211">
        <f t="shared" si="132"/>
        <v>0</v>
      </c>
      <c r="BH211">
        <f t="shared" si="133"/>
        <v>0</v>
      </c>
      <c r="BI211">
        <f t="shared" si="134"/>
        <v>0</v>
      </c>
      <c r="BJ211">
        <f t="shared" si="135"/>
        <v>0</v>
      </c>
      <c r="BK211">
        <f t="shared" si="136"/>
        <v>0</v>
      </c>
      <c r="BL211">
        <f t="shared" si="137"/>
        <v>3</v>
      </c>
      <c r="BM211">
        <f t="shared" si="151"/>
        <v>1</v>
      </c>
      <c r="BO211" s="185">
        <f t="shared" si="139"/>
        <v>0</v>
      </c>
      <c r="BP211" s="186">
        <f t="shared" si="138"/>
        <v>0</v>
      </c>
      <c r="BQ211" s="187">
        <f t="shared" si="140"/>
        <v>0</v>
      </c>
      <c r="BR211" s="188">
        <f t="shared" si="152"/>
        <v>0</v>
      </c>
      <c r="BS211" s="189">
        <f t="shared" si="141"/>
        <v>0</v>
      </c>
      <c r="BT211" s="190">
        <f t="shared" si="142"/>
        <v>0.106</v>
      </c>
      <c r="BU211" s="191">
        <f t="shared" si="143"/>
        <v>0</v>
      </c>
      <c r="BV211" s="192">
        <f t="shared" si="144"/>
        <v>0</v>
      </c>
      <c r="BW211" s="193">
        <f t="shared" si="145"/>
        <v>0</v>
      </c>
      <c r="BX211" s="194">
        <f t="shared" ref="BX211:BX218" si="158">BI211*0.008</f>
        <v>0</v>
      </c>
      <c r="BY211" s="195">
        <f t="shared" si="146"/>
        <v>0</v>
      </c>
      <c r="BZ211" s="196">
        <f t="shared" si="147"/>
        <v>0</v>
      </c>
      <c r="CA211" s="197">
        <f t="shared" si="148"/>
        <v>0.06</v>
      </c>
      <c r="CB211" s="110">
        <f t="shared" si="149"/>
        <v>8.0000000000000002E-3</v>
      </c>
      <c r="CC211" s="198">
        <v>0</v>
      </c>
      <c r="CD211" s="110">
        <v>0</v>
      </c>
      <c r="CE211" s="110">
        <v>0</v>
      </c>
      <c r="CF211" s="110">
        <v>3</v>
      </c>
      <c r="CG211" s="110">
        <f t="shared" si="153"/>
        <v>0.48</v>
      </c>
      <c r="CH211">
        <f t="shared" si="154"/>
        <v>0.17399999999999999</v>
      </c>
      <c r="CI211">
        <f t="shared" si="155"/>
        <v>6.2399999999999997E-2</v>
      </c>
      <c r="CJ211" s="63">
        <f t="shared" si="156"/>
        <v>1.6548</v>
      </c>
      <c r="CK211" s="199"/>
      <c r="CL211" s="200">
        <f t="shared" si="157"/>
        <v>0.24822</v>
      </c>
      <c r="CM211" s="200"/>
      <c r="CN211" s="200"/>
      <c r="CO211" s="201"/>
      <c r="CP211" s="202"/>
      <c r="CQ211" s="203"/>
      <c r="CR211" s="203"/>
      <c r="CS211" s="204"/>
      <c r="CT211" s="44"/>
      <c r="CU211" s="46"/>
      <c r="CV211" s="205"/>
    </row>
    <row r="212" spans="3:110" x14ac:dyDescent="0.25">
      <c r="C212" s="1" t="s">
        <v>315</v>
      </c>
      <c r="D212" s="36" t="s">
        <v>302</v>
      </c>
      <c r="F212" s="42"/>
      <c r="G212" s="43"/>
      <c r="H212" s="43"/>
      <c r="I212" s="43"/>
      <c r="J212" s="43"/>
      <c r="K212" s="43"/>
      <c r="L212" s="43"/>
      <c r="M212" s="44"/>
      <c r="N212" s="44"/>
      <c r="O212" s="45"/>
      <c r="P212" s="46"/>
      <c r="Q212" s="47"/>
      <c r="R212" s="48"/>
      <c r="S212" s="49"/>
      <c r="T212" s="50"/>
      <c r="U212" s="51">
        <v>3</v>
      </c>
      <c r="V212" s="51"/>
      <c r="W212" s="51"/>
      <c r="X212" s="52"/>
      <c r="Y212" s="52"/>
      <c r="Z212" s="52"/>
      <c r="AA212" s="53"/>
      <c r="AB212" s="54"/>
      <c r="AC212" s="54"/>
      <c r="AD212" s="55"/>
      <c r="AE212" s="55"/>
      <c r="AF212" s="55"/>
      <c r="AG212" s="55"/>
      <c r="AH212" s="56"/>
      <c r="AI212" s="56"/>
      <c r="AJ212" s="57"/>
      <c r="AK212" s="57"/>
      <c r="AL212" s="57"/>
      <c r="AM212" s="57"/>
      <c r="AN212" s="58"/>
      <c r="AO212" s="58"/>
      <c r="AP212" s="58"/>
      <c r="AQ212" s="59"/>
      <c r="AR212" s="59"/>
      <c r="AS212" s="59"/>
      <c r="AT212" s="59"/>
      <c r="AU212" s="59">
        <v>3</v>
      </c>
      <c r="AV212" s="59"/>
      <c r="AW212">
        <v>1</v>
      </c>
      <c r="AZ212">
        <f t="shared" si="126"/>
        <v>0</v>
      </c>
      <c r="BA212">
        <f t="shared" si="127"/>
        <v>0</v>
      </c>
      <c r="BB212">
        <f t="shared" si="128"/>
        <v>0</v>
      </c>
      <c r="BC212">
        <f t="shared" si="129"/>
        <v>0</v>
      </c>
      <c r="BD212">
        <f t="shared" si="150"/>
        <v>0</v>
      </c>
      <c r="BE212">
        <f t="shared" si="130"/>
        <v>3</v>
      </c>
      <c r="BF212">
        <f t="shared" si="131"/>
        <v>0</v>
      </c>
      <c r="BG212">
        <f t="shared" si="132"/>
        <v>0</v>
      </c>
      <c r="BH212">
        <f t="shared" si="133"/>
        <v>0</v>
      </c>
      <c r="BI212">
        <f t="shared" si="134"/>
        <v>0</v>
      </c>
      <c r="BJ212">
        <f t="shared" si="135"/>
        <v>0</v>
      </c>
      <c r="BK212">
        <f t="shared" si="136"/>
        <v>0</v>
      </c>
      <c r="BL212">
        <f t="shared" si="137"/>
        <v>3</v>
      </c>
      <c r="BM212">
        <f t="shared" si="151"/>
        <v>1</v>
      </c>
      <c r="BO212" s="185">
        <f t="shared" si="139"/>
        <v>0</v>
      </c>
      <c r="BP212" s="186">
        <f t="shared" si="138"/>
        <v>0</v>
      </c>
      <c r="BQ212" s="187">
        <f t="shared" si="140"/>
        <v>0</v>
      </c>
      <c r="BR212" s="188">
        <f t="shared" si="152"/>
        <v>0</v>
      </c>
      <c r="BS212" s="189">
        <f t="shared" si="141"/>
        <v>0</v>
      </c>
      <c r="BT212" s="190">
        <f t="shared" si="142"/>
        <v>0.159</v>
      </c>
      <c r="BU212" s="191">
        <f t="shared" si="143"/>
        <v>0</v>
      </c>
      <c r="BV212" s="192">
        <f t="shared" si="144"/>
        <v>0</v>
      </c>
      <c r="BW212" s="193">
        <f t="shared" si="145"/>
        <v>0</v>
      </c>
      <c r="BX212" s="194">
        <f t="shared" si="158"/>
        <v>0</v>
      </c>
      <c r="BY212" s="195">
        <f t="shared" si="146"/>
        <v>0</v>
      </c>
      <c r="BZ212" s="196">
        <f t="shared" si="147"/>
        <v>0</v>
      </c>
      <c r="CA212" s="197">
        <f t="shared" si="148"/>
        <v>0.06</v>
      </c>
      <c r="CB212" s="110">
        <f t="shared" si="149"/>
        <v>8.0000000000000002E-3</v>
      </c>
      <c r="CC212" s="198">
        <v>0</v>
      </c>
      <c r="CD212" s="110">
        <v>0</v>
      </c>
      <c r="CE212" s="110">
        <v>0</v>
      </c>
      <c r="CF212" s="110">
        <v>2</v>
      </c>
      <c r="CG212" s="110">
        <f t="shared" si="153"/>
        <v>0.32</v>
      </c>
      <c r="CH212">
        <f t="shared" si="154"/>
        <v>0.22700000000000001</v>
      </c>
      <c r="CI212">
        <f t="shared" si="155"/>
        <v>4.1600000000000005E-2</v>
      </c>
      <c r="CJ212" s="63">
        <f t="shared" si="156"/>
        <v>1.8802000000000001</v>
      </c>
      <c r="CK212" s="199"/>
      <c r="CL212" s="200">
        <f t="shared" si="157"/>
        <v>0.28203</v>
      </c>
      <c r="CM212" s="200"/>
      <c r="CN212" s="200"/>
      <c r="CO212" s="201"/>
      <c r="CP212" s="202"/>
      <c r="CQ212" s="203"/>
      <c r="CR212" s="203"/>
      <c r="CS212" s="204"/>
      <c r="CT212" s="44"/>
      <c r="CU212" s="46"/>
      <c r="CV212" s="205"/>
    </row>
    <row r="213" spans="3:110" x14ac:dyDescent="0.25">
      <c r="C213" s="1" t="s">
        <v>316</v>
      </c>
      <c r="D213" s="36" t="s">
        <v>302</v>
      </c>
      <c r="F213" s="42"/>
      <c r="G213" s="43"/>
      <c r="H213" s="43"/>
      <c r="I213" s="43"/>
      <c r="J213" s="43"/>
      <c r="K213" s="43"/>
      <c r="L213" s="43"/>
      <c r="M213" s="44"/>
      <c r="N213" s="44"/>
      <c r="O213" s="45"/>
      <c r="P213" s="46"/>
      <c r="Q213" s="47"/>
      <c r="R213" s="48"/>
      <c r="S213" s="49"/>
      <c r="T213" s="50"/>
      <c r="U213" s="51">
        <v>2</v>
      </c>
      <c r="V213" s="51"/>
      <c r="W213" s="51"/>
      <c r="X213" s="52"/>
      <c r="Y213" s="52"/>
      <c r="Z213" s="52"/>
      <c r="AA213" s="53"/>
      <c r="AB213" s="54"/>
      <c r="AC213" s="54"/>
      <c r="AD213" s="55">
        <v>1</v>
      </c>
      <c r="AE213" s="55"/>
      <c r="AF213" s="55"/>
      <c r="AG213" s="55"/>
      <c r="AH213" s="56"/>
      <c r="AI213" s="56"/>
      <c r="AJ213" s="57"/>
      <c r="AK213" s="57"/>
      <c r="AL213" s="57"/>
      <c r="AM213" s="57"/>
      <c r="AN213" s="58"/>
      <c r="AO213" s="58"/>
      <c r="AP213" s="58"/>
      <c r="AQ213" s="59"/>
      <c r="AR213" s="59"/>
      <c r="AS213" s="59"/>
      <c r="AT213" s="59"/>
      <c r="AU213" s="59"/>
      <c r="AV213" s="59"/>
      <c r="AW213">
        <v>4</v>
      </c>
      <c r="AZ213">
        <f t="shared" si="126"/>
        <v>0</v>
      </c>
      <c r="BA213">
        <f t="shared" si="127"/>
        <v>0</v>
      </c>
      <c r="BB213">
        <f t="shared" si="128"/>
        <v>0</v>
      </c>
      <c r="BC213">
        <f t="shared" si="129"/>
        <v>0</v>
      </c>
      <c r="BD213">
        <f t="shared" si="150"/>
        <v>0</v>
      </c>
      <c r="BE213">
        <f t="shared" si="130"/>
        <v>2</v>
      </c>
      <c r="BF213">
        <f t="shared" si="131"/>
        <v>0</v>
      </c>
      <c r="BG213">
        <f t="shared" si="132"/>
        <v>0</v>
      </c>
      <c r="BH213">
        <f t="shared" si="133"/>
        <v>1</v>
      </c>
      <c r="BI213">
        <f t="shared" si="134"/>
        <v>0</v>
      </c>
      <c r="BJ213">
        <f t="shared" si="135"/>
        <v>0</v>
      </c>
      <c r="BK213">
        <f t="shared" si="136"/>
        <v>0</v>
      </c>
      <c r="BL213">
        <f t="shared" si="137"/>
        <v>0</v>
      </c>
      <c r="BM213">
        <f t="shared" si="151"/>
        <v>4</v>
      </c>
      <c r="BO213" s="185">
        <f t="shared" si="139"/>
        <v>0</v>
      </c>
      <c r="BP213" s="186">
        <f t="shared" si="138"/>
        <v>0</v>
      </c>
      <c r="BQ213" s="187">
        <f t="shared" si="140"/>
        <v>0</v>
      </c>
      <c r="BR213" s="188">
        <f t="shared" si="152"/>
        <v>0</v>
      </c>
      <c r="BS213" s="189">
        <f t="shared" si="141"/>
        <v>0</v>
      </c>
      <c r="BT213" s="190">
        <f t="shared" si="142"/>
        <v>0.106</v>
      </c>
      <c r="BU213" s="191">
        <f t="shared" si="143"/>
        <v>0</v>
      </c>
      <c r="BV213" s="192">
        <f t="shared" si="144"/>
        <v>0</v>
      </c>
      <c r="BW213" s="193">
        <f t="shared" si="145"/>
        <v>0.23200000000000001</v>
      </c>
      <c r="BX213" s="194">
        <f t="shared" si="158"/>
        <v>0</v>
      </c>
      <c r="BY213" s="195">
        <f t="shared" si="146"/>
        <v>0</v>
      </c>
      <c r="BZ213" s="196">
        <f t="shared" si="147"/>
        <v>0</v>
      </c>
      <c r="CA213" s="197">
        <f t="shared" si="148"/>
        <v>0</v>
      </c>
      <c r="CB213" s="110">
        <f t="shared" si="149"/>
        <v>3.2000000000000001E-2</v>
      </c>
      <c r="CC213" s="198">
        <v>0</v>
      </c>
      <c r="CD213" s="110">
        <v>0</v>
      </c>
      <c r="CE213" s="110">
        <v>0</v>
      </c>
      <c r="CF213" s="110">
        <v>1</v>
      </c>
      <c r="CG213" s="110">
        <f t="shared" si="153"/>
        <v>0.16</v>
      </c>
      <c r="CH213">
        <f t="shared" si="154"/>
        <v>0.37</v>
      </c>
      <c r="CI213">
        <f t="shared" si="155"/>
        <v>2.0800000000000003E-2</v>
      </c>
      <c r="CJ213" s="63">
        <f t="shared" si="156"/>
        <v>2.7355999999999998</v>
      </c>
      <c r="CK213" s="199"/>
      <c r="CL213" s="200">
        <f t="shared" si="157"/>
        <v>0.41033999999999998</v>
      </c>
      <c r="CM213" s="200"/>
      <c r="CN213" s="200"/>
      <c r="CO213" s="201"/>
      <c r="CP213" s="202"/>
      <c r="CQ213" s="203"/>
      <c r="CR213" s="203"/>
      <c r="CS213" s="204"/>
      <c r="CT213" s="44"/>
      <c r="CU213" s="46"/>
      <c r="CV213" s="205"/>
    </row>
    <row r="214" spans="3:110" x14ac:dyDescent="0.25">
      <c r="C214" s="1" t="s">
        <v>317</v>
      </c>
      <c r="D214" s="36" t="s">
        <v>302</v>
      </c>
      <c r="F214" s="42"/>
      <c r="G214" s="43"/>
      <c r="H214" s="43"/>
      <c r="I214" s="43"/>
      <c r="J214" s="43"/>
      <c r="K214" s="43"/>
      <c r="L214" s="43"/>
      <c r="M214" s="44"/>
      <c r="N214" s="44"/>
      <c r="O214" s="45"/>
      <c r="P214" s="46"/>
      <c r="Q214" s="47"/>
      <c r="R214" s="48"/>
      <c r="S214" s="49"/>
      <c r="T214" s="50"/>
      <c r="U214" s="51">
        <v>2</v>
      </c>
      <c r="V214" s="51"/>
      <c r="W214" s="51"/>
      <c r="X214" s="52"/>
      <c r="Y214" s="52"/>
      <c r="Z214" s="52"/>
      <c r="AA214" s="53"/>
      <c r="AB214" s="54"/>
      <c r="AC214" s="54"/>
      <c r="AD214" s="55"/>
      <c r="AE214" s="55"/>
      <c r="AF214" s="55"/>
      <c r="AG214" s="55"/>
      <c r="AH214" s="56"/>
      <c r="AI214" s="56"/>
      <c r="AJ214" s="57"/>
      <c r="AK214" s="57"/>
      <c r="AL214" s="57"/>
      <c r="AM214" s="57"/>
      <c r="AN214" s="58"/>
      <c r="AO214" s="58"/>
      <c r="AP214" s="58"/>
      <c r="AQ214" s="59"/>
      <c r="AR214" s="59"/>
      <c r="AS214" s="59"/>
      <c r="AT214" s="59"/>
      <c r="AU214" s="59">
        <v>1</v>
      </c>
      <c r="AV214" s="59"/>
      <c r="AW214">
        <v>2</v>
      </c>
      <c r="AZ214">
        <f t="shared" si="126"/>
        <v>0</v>
      </c>
      <c r="BA214">
        <f t="shared" si="127"/>
        <v>0</v>
      </c>
      <c r="BB214">
        <f t="shared" si="128"/>
        <v>0</v>
      </c>
      <c r="BC214">
        <f t="shared" si="129"/>
        <v>0</v>
      </c>
      <c r="BD214">
        <f t="shared" si="150"/>
        <v>0</v>
      </c>
      <c r="BE214">
        <f t="shared" si="130"/>
        <v>2</v>
      </c>
      <c r="BF214">
        <f t="shared" si="131"/>
        <v>0</v>
      </c>
      <c r="BG214">
        <f t="shared" si="132"/>
        <v>0</v>
      </c>
      <c r="BH214">
        <f t="shared" si="133"/>
        <v>0</v>
      </c>
      <c r="BI214">
        <f t="shared" si="134"/>
        <v>0</v>
      </c>
      <c r="BJ214">
        <f t="shared" si="135"/>
        <v>0</v>
      </c>
      <c r="BK214">
        <f t="shared" si="136"/>
        <v>0</v>
      </c>
      <c r="BL214">
        <f t="shared" si="137"/>
        <v>1</v>
      </c>
      <c r="BM214">
        <f t="shared" si="151"/>
        <v>2</v>
      </c>
      <c r="BO214" s="185">
        <f t="shared" si="139"/>
        <v>0</v>
      </c>
      <c r="BP214" s="186">
        <f t="shared" si="138"/>
        <v>0</v>
      </c>
      <c r="BQ214" s="187">
        <f t="shared" si="140"/>
        <v>0</v>
      </c>
      <c r="BR214" s="188">
        <f t="shared" si="152"/>
        <v>0</v>
      </c>
      <c r="BS214" s="189">
        <f t="shared" si="141"/>
        <v>0</v>
      </c>
      <c r="BT214" s="190">
        <f t="shared" si="142"/>
        <v>0.106</v>
      </c>
      <c r="BU214" s="191">
        <f t="shared" si="143"/>
        <v>0</v>
      </c>
      <c r="BV214" s="192">
        <f t="shared" si="144"/>
        <v>0</v>
      </c>
      <c r="BW214" s="193">
        <f t="shared" si="145"/>
        <v>0</v>
      </c>
      <c r="BX214" s="194">
        <f t="shared" si="158"/>
        <v>0</v>
      </c>
      <c r="BY214" s="195">
        <f t="shared" si="146"/>
        <v>0</v>
      </c>
      <c r="BZ214" s="196">
        <f t="shared" si="147"/>
        <v>0</v>
      </c>
      <c r="CA214" s="197">
        <f t="shared" si="148"/>
        <v>0.02</v>
      </c>
      <c r="CB214" s="110">
        <f t="shared" si="149"/>
        <v>1.6E-2</v>
      </c>
      <c r="CC214" s="198">
        <v>0</v>
      </c>
      <c r="CD214" s="110">
        <v>0</v>
      </c>
      <c r="CE214" s="110">
        <v>0</v>
      </c>
      <c r="CF214" s="110">
        <v>2</v>
      </c>
      <c r="CG214" s="110">
        <f t="shared" si="153"/>
        <v>0.32</v>
      </c>
      <c r="CH214">
        <f t="shared" si="154"/>
        <v>0.14200000000000002</v>
      </c>
      <c r="CI214">
        <f t="shared" si="155"/>
        <v>4.1600000000000005E-2</v>
      </c>
      <c r="CJ214" s="63">
        <f t="shared" si="156"/>
        <v>1.2852000000000001</v>
      </c>
      <c r="CK214" s="199"/>
      <c r="CL214" s="200">
        <f t="shared" si="157"/>
        <v>0.19278000000000001</v>
      </c>
      <c r="CM214" s="200"/>
      <c r="CN214" s="200"/>
      <c r="CO214" s="201"/>
      <c r="CP214" s="202"/>
      <c r="CQ214" s="203"/>
      <c r="CR214" s="203"/>
      <c r="CS214" s="204"/>
      <c r="CT214" s="44"/>
      <c r="CU214" s="46"/>
      <c r="CV214" s="205"/>
    </row>
    <row r="215" spans="3:110" x14ac:dyDescent="0.25">
      <c r="C215" s="1" t="s">
        <v>318</v>
      </c>
      <c r="D215" s="36" t="s">
        <v>302</v>
      </c>
      <c r="F215" s="42"/>
      <c r="G215" s="43"/>
      <c r="H215" s="43"/>
      <c r="I215" s="43"/>
      <c r="J215" s="43"/>
      <c r="K215" s="43"/>
      <c r="L215" s="43"/>
      <c r="M215" s="44"/>
      <c r="N215" s="44">
        <v>1</v>
      </c>
      <c r="O215" s="45"/>
      <c r="P215" s="46"/>
      <c r="Q215" s="47"/>
      <c r="R215" s="48"/>
      <c r="S215" s="49"/>
      <c r="T215" s="50"/>
      <c r="U215" s="51">
        <v>3</v>
      </c>
      <c r="V215" s="51"/>
      <c r="W215" s="51"/>
      <c r="X215" s="52"/>
      <c r="Y215" s="52"/>
      <c r="Z215" s="52"/>
      <c r="AA215" s="53"/>
      <c r="AB215" s="54"/>
      <c r="AC215" s="54"/>
      <c r="AD215" s="55">
        <v>1</v>
      </c>
      <c r="AE215" s="55"/>
      <c r="AF215" s="55"/>
      <c r="AG215" s="55"/>
      <c r="AH215" s="56"/>
      <c r="AI215" s="56"/>
      <c r="AJ215" s="57"/>
      <c r="AK215" s="57"/>
      <c r="AL215" s="57"/>
      <c r="AM215" s="57"/>
      <c r="AN215" s="58"/>
      <c r="AO215" s="58"/>
      <c r="AP215" s="58">
        <v>1</v>
      </c>
      <c r="AQ215" s="59"/>
      <c r="AR215" s="59"/>
      <c r="AS215" s="59"/>
      <c r="AT215" s="59"/>
      <c r="AU215" s="59"/>
      <c r="AV215" s="59"/>
      <c r="AW215">
        <v>2</v>
      </c>
      <c r="AZ215">
        <f t="shared" si="126"/>
        <v>0</v>
      </c>
      <c r="BA215">
        <f t="shared" si="127"/>
        <v>1</v>
      </c>
      <c r="BB215">
        <f t="shared" si="128"/>
        <v>0</v>
      </c>
      <c r="BC215">
        <f t="shared" si="129"/>
        <v>0</v>
      </c>
      <c r="BD215">
        <f t="shared" si="150"/>
        <v>0</v>
      </c>
      <c r="BE215">
        <f t="shared" si="130"/>
        <v>3</v>
      </c>
      <c r="BF215">
        <f t="shared" si="131"/>
        <v>0</v>
      </c>
      <c r="BG215">
        <f t="shared" si="132"/>
        <v>0</v>
      </c>
      <c r="BH215">
        <f t="shared" si="133"/>
        <v>1</v>
      </c>
      <c r="BI215">
        <f t="shared" si="134"/>
        <v>0</v>
      </c>
      <c r="BJ215">
        <f t="shared" si="135"/>
        <v>0</v>
      </c>
      <c r="BK215">
        <f t="shared" si="136"/>
        <v>1</v>
      </c>
      <c r="BL215">
        <f t="shared" si="137"/>
        <v>0</v>
      </c>
      <c r="BM215">
        <f t="shared" si="151"/>
        <v>2</v>
      </c>
      <c r="BO215" s="185">
        <f t="shared" si="139"/>
        <v>0</v>
      </c>
      <c r="BP215" s="186">
        <f t="shared" si="138"/>
        <v>0.95399999999999996</v>
      </c>
      <c r="BQ215" s="187">
        <f t="shared" si="140"/>
        <v>0</v>
      </c>
      <c r="BR215" s="188">
        <f t="shared" si="152"/>
        <v>0</v>
      </c>
      <c r="BS215" s="189">
        <f t="shared" si="141"/>
        <v>0</v>
      </c>
      <c r="BT215" s="190">
        <f t="shared" si="142"/>
        <v>0.159</v>
      </c>
      <c r="BU215" s="191">
        <f t="shared" si="143"/>
        <v>0</v>
      </c>
      <c r="BV215" s="192">
        <f t="shared" si="144"/>
        <v>0</v>
      </c>
      <c r="BW215" s="193">
        <f t="shared" si="145"/>
        <v>0.23200000000000001</v>
      </c>
      <c r="BX215" s="194">
        <f t="shared" si="158"/>
        <v>0</v>
      </c>
      <c r="BY215" s="195">
        <f t="shared" si="146"/>
        <v>0</v>
      </c>
      <c r="BZ215" s="196">
        <f t="shared" si="147"/>
        <v>0.107</v>
      </c>
      <c r="CA215" s="197">
        <f t="shared" si="148"/>
        <v>0</v>
      </c>
      <c r="CB215" s="110">
        <f t="shared" si="149"/>
        <v>1.6E-2</v>
      </c>
      <c r="CC215" s="198">
        <v>0</v>
      </c>
      <c r="CD215" s="110">
        <v>0</v>
      </c>
      <c r="CE215" s="110">
        <v>0</v>
      </c>
      <c r="CF215" s="110">
        <v>3</v>
      </c>
      <c r="CG215" s="110">
        <f t="shared" si="153"/>
        <v>0.48</v>
      </c>
      <c r="CH215">
        <f t="shared" si="154"/>
        <v>1.468</v>
      </c>
      <c r="CI215">
        <f t="shared" si="155"/>
        <v>6.2399999999999997E-2</v>
      </c>
      <c r="CJ215" s="63">
        <f t="shared" si="156"/>
        <v>10.7128</v>
      </c>
      <c r="CK215" s="199"/>
      <c r="CL215" s="200">
        <f t="shared" si="157"/>
        <v>1.6069199999999999</v>
      </c>
      <c r="CM215" s="200"/>
      <c r="CN215" s="200"/>
      <c r="CO215" s="201"/>
      <c r="CP215" s="202"/>
      <c r="CQ215" s="203"/>
      <c r="CR215" s="203"/>
      <c r="CS215" s="204"/>
      <c r="CT215" s="44"/>
      <c r="CU215" s="46"/>
      <c r="CV215" s="205"/>
    </row>
    <row r="216" spans="3:110" x14ac:dyDescent="0.25">
      <c r="C216" s="1" t="s">
        <v>320</v>
      </c>
      <c r="D216" s="36" t="s">
        <v>302</v>
      </c>
      <c r="F216" s="42"/>
      <c r="G216" s="43"/>
      <c r="H216" s="43"/>
      <c r="I216" s="43"/>
      <c r="J216" s="43"/>
      <c r="K216" s="43"/>
      <c r="L216" s="43"/>
      <c r="M216" s="44"/>
      <c r="N216" s="44"/>
      <c r="O216" s="45"/>
      <c r="P216" s="46"/>
      <c r="Q216" s="47"/>
      <c r="R216" s="48"/>
      <c r="S216" s="49"/>
      <c r="T216" s="50"/>
      <c r="U216" s="51">
        <v>1</v>
      </c>
      <c r="V216" s="51"/>
      <c r="W216" s="51"/>
      <c r="X216" s="52"/>
      <c r="Y216" s="52"/>
      <c r="Z216" s="52"/>
      <c r="AA216" s="53"/>
      <c r="AB216" s="54"/>
      <c r="AC216" s="54"/>
      <c r="AD216" s="55"/>
      <c r="AE216" s="55"/>
      <c r="AF216" s="55"/>
      <c r="AG216" s="55"/>
      <c r="AH216" s="56"/>
      <c r="AI216" s="56"/>
      <c r="AJ216" s="57"/>
      <c r="AK216" s="57"/>
      <c r="AL216" s="57"/>
      <c r="AM216" s="57"/>
      <c r="AN216" s="58"/>
      <c r="AO216" s="58"/>
      <c r="AP216" s="58"/>
      <c r="AQ216" s="59"/>
      <c r="AR216" s="59"/>
      <c r="AS216" s="59"/>
      <c r="AT216" s="59"/>
      <c r="AU216" s="59">
        <v>1</v>
      </c>
      <c r="AV216" s="59"/>
      <c r="AZ216">
        <f t="shared" si="126"/>
        <v>0</v>
      </c>
      <c r="BA216">
        <f t="shared" si="127"/>
        <v>0</v>
      </c>
      <c r="BB216">
        <f t="shared" si="128"/>
        <v>0</v>
      </c>
      <c r="BC216">
        <f t="shared" si="129"/>
        <v>0</v>
      </c>
      <c r="BD216">
        <f t="shared" si="150"/>
        <v>0</v>
      </c>
      <c r="BE216">
        <f t="shared" si="130"/>
        <v>1</v>
      </c>
      <c r="BF216">
        <f t="shared" si="131"/>
        <v>0</v>
      </c>
      <c r="BG216">
        <f t="shared" si="132"/>
        <v>0</v>
      </c>
      <c r="BH216">
        <f t="shared" si="133"/>
        <v>0</v>
      </c>
      <c r="BI216">
        <f t="shared" si="134"/>
        <v>0</v>
      </c>
      <c r="BJ216">
        <f t="shared" si="135"/>
        <v>0</v>
      </c>
      <c r="BK216">
        <f t="shared" si="136"/>
        <v>0</v>
      </c>
      <c r="BL216">
        <f t="shared" si="137"/>
        <v>1</v>
      </c>
      <c r="BM216">
        <f t="shared" si="151"/>
        <v>0</v>
      </c>
      <c r="BO216" s="185">
        <f t="shared" si="139"/>
        <v>0</v>
      </c>
      <c r="BP216" s="186">
        <f t="shared" si="138"/>
        <v>0</v>
      </c>
      <c r="BQ216" s="187">
        <f t="shared" si="140"/>
        <v>0</v>
      </c>
      <c r="BR216" s="188">
        <f t="shared" si="152"/>
        <v>0</v>
      </c>
      <c r="BS216" s="189">
        <f t="shared" si="141"/>
        <v>0</v>
      </c>
      <c r="BT216" s="190">
        <f t="shared" si="142"/>
        <v>5.2999999999999999E-2</v>
      </c>
      <c r="BU216" s="191">
        <f t="shared" si="143"/>
        <v>0</v>
      </c>
      <c r="BV216" s="192">
        <f t="shared" si="144"/>
        <v>0</v>
      </c>
      <c r="BW216" s="193">
        <f t="shared" si="145"/>
        <v>0</v>
      </c>
      <c r="BX216" s="194">
        <f t="shared" si="158"/>
        <v>0</v>
      </c>
      <c r="BY216" s="195">
        <f t="shared" si="146"/>
        <v>0</v>
      </c>
      <c r="BZ216" s="196">
        <f t="shared" si="147"/>
        <v>0</v>
      </c>
      <c r="CA216" s="197">
        <f t="shared" si="148"/>
        <v>0.02</v>
      </c>
      <c r="CB216" s="110">
        <f t="shared" si="149"/>
        <v>0</v>
      </c>
      <c r="CC216" s="198">
        <v>0</v>
      </c>
      <c r="CD216" s="110">
        <v>0</v>
      </c>
      <c r="CE216" s="110">
        <v>0</v>
      </c>
      <c r="CF216" s="110">
        <v>1</v>
      </c>
      <c r="CG216" s="110">
        <f t="shared" si="153"/>
        <v>0.16</v>
      </c>
      <c r="CH216">
        <f t="shared" si="154"/>
        <v>7.2999999999999995E-2</v>
      </c>
      <c r="CI216">
        <f t="shared" si="155"/>
        <v>2.0800000000000003E-2</v>
      </c>
      <c r="CJ216" s="63">
        <f t="shared" si="156"/>
        <v>0.65659999999999996</v>
      </c>
      <c r="CK216" s="199"/>
      <c r="CL216" s="200">
        <f t="shared" si="157"/>
        <v>9.8489999999999994E-2</v>
      </c>
      <c r="CM216" s="200"/>
      <c r="CN216" s="200"/>
      <c r="CO216" s="201"/>
      <c r="CP216" s="202"/>
      <c r="CQ216" s="203"/>
      <c r="CR216" s="203"/>
      <c r="CS216" s="204"/>
      <c r="CT216" s="44"/>
      <c r="CU216" s="46"/>
      <c r="CV216" s="205"/>
    </row>
    <row r="217" spans="3:110" x14ac:dyDescent="0.25">
      <c r="C217" s="1" t="s">
        <v>321</v>
      </c>
      <c r="D217" s="36" t="s">
        <v>302</v>
      </c>
      <c r="F217" s="42"/>
      <c r="G217" s="43"/>
      <c r="H217" s="43"/>
      <c r="I217" s="43"/>
      <c r="J217" s="43"/>
      <c r="K217" s="43"/>
      <c r="L217" s="43"/>
      <c r="M217" s="44"/>
      <c r="N217" s="44"/>
      <c r="O217" s="45"/>
      <c r="P217" s="46"/>
      <c r="Q217" s="47"/>
      <c r="R217" s="48"/>
      <c r="S217" s="49"/>
      <c r="T217" s="50"/>
      <c r="U217" s="51">
        <v>2</v>
      </c>
      <c r="V217" s="51"/>
      <c r="W217" s="51"/>
      <c r="X217" s="52"/>
      <c r="Y217" s="52"/>
      <c r="Z217" s="52"/>
      <c r="AA217" s="53"/>
      <c r="AB217" s="54"/>
      <c r="AC217" s="54"/>
      <c r="AD217" s="55"/>
      <c r="AE217" s="55"/>
      <c r="AF217" s="55"/>
      <c r="AG217" s="55"/>
      <c r="AH217" s="56"/>
      <c r="AI217" s="56"/>
      <c r="AJ217" s="57"/>
      <c r="AK217" s="57"/>
      <c r="AL217" s="57"/>
      <c r="AM217" s="57"/>
      <c r="AN217" s="58"/>
      <c r="AO217" s="58"/>
      <c r="AP217" s="58"/>
      <c r="AQ217" s="59"/>
      <c r="AR217" s="59"/>
      <c r="AS217" s="59"/>
      <c r="AT217" s="59"/>
      <c r="AU217" s="59">
        <v>1</v>
      </c>
      <c r="AV217" s="59"/>
      <c r="AZ217">
        <f t="shared" si="126"/>
        <v>0</v>
      </c>
      <c r="BA217">
        <f t="shared" si="127"/>
        <v>0</v>
      </c>
      <c r="BB217">
        <f t="shared" si="128"/>
        <v>0</v>
      </c>
      <c r="BC217">
        <f t="shared" si="129"/>
        <v>0</v>
      </c>
      <c r="BD217">
        <f t="shared" si="150"/>
        <v>0</v>
      </c>
      <c r="BE217">
        <f t="shared" si="130"/>
        <v>2</v>
      </c>
      <c r="BF217">
        <f t="shared" si="131"/>
        <v>0</v>
      </c>
      <c r="BG217">
        <f t="shared" si="132"/>
        <v>0</v>
      </c>
      <c r="BH217">
        <f t="shared" si="133"/>
        <v>0</v>
      </c>
      <c r="BI217">
        <f t="shared" si="134"/>
        <v>0</v>
      </c>
      <c r="BJ217">
        <f t="shared" si="135"/>
        <v>0</v>
      </c>
      <c r="BK217">
        <f t="shared" si="136"/>
        <v>0</v>
      </c>
      <c r="BL217">
        <f t="shared" si="137"/>
        <v>1</v>
      </c>
      <c r="BM217">
        <f t="shared" si="151"/>
        <v>0</v>
      </c>
      <c r="BO217" s="185">
        <f t="shared" si="139"/>
        <v>0</v>
      </c>
      <c r="BP217" s="186">
        <f t="shared" si="138"/>
        <v>0</v>
      </c>
      <c r="BQ217" s="187">
        <f t="shared" si="140"/>
        <v>0</v>
      </c>
      <c r="BR217" s="188">
        <f t="shared" si="152"/>
        <v>0</v>
      </c>
      <c r="BS217" s="189">
        <f t="shared" si="141"/>
        <v>0</v>
      </c>
      <c r="BT217" s="190">
        <f t="shared" si="142"/>
        <v>0.106</v>
      </c>
      <c r="BU217" s="191">
        <f t="shared" si="143"/>
        <v>0</v>
      </c>
      <c r="BV217" s="192">
        <f t="shared" si="144"/>
        <v>0</v>
      </c>
      <c r="BW217" s="193">
        <f t="shared" si="145"/>
        <v>0</v>
      </c>
      <c r="BX217" s="194">
        <f t="shared" si="158"/>
        <v>0</v>
      </c>
      <c r="BY217" s="195">
        <f t="shared" si="146"/>
        <v>0</v>
      </c>
      <c r="BZ217" s="196">
        <f t="shared" si="147"/>
        <v>0</v>
      </c>
      <c r="CA217" s="197">
        <f t="shared" si="148"/>
        <v>0.02</v>
      </c>
      <c r="CB217" s="110">
        <f t="shared" si="149"/>
        <v>0</v>
      </c>
      <c r="CC217" s="198">
        <v>0</v>
      </c>
      <c r="CD217" s="110">
        <v>0</v>
      </c>
      <c r="CE217" s="110">
        <v>0</v>
      </c>
      <c r="CF217" s="110">
        <v>1</v>
      </c>
      <c r="CG217" s="110">
        <f t="shared" si="153"/>
        <v>0.16</v>
      </c>
      <c r="CH217">
        <f t="shared" si="154"/>
        <v>0.126</v>
      </c>
      <c r="CI217">
        <f t="shared" si="155"/>
        <v>2.0800000000000003E-2</v>
      </c>
      <c r="CJ217" s="63">
        <f t="shared" si="156"/>
        <v>1.0276000000000001</v>
      </c>
      <c r="CK217" s="199"/>
      <c r="CL217" s="200">
        <f t="shared" si="157"/>
        <v>0.15414</v>
      </c>
      <c r="CM217" s="200"/>
      <c r="CN217" s="200"/>
      <c r="CO217" s="201"/>
      <c r="CP217" s="202"/>
      <c r="CQ217" s="203"/>
      <c r="CR217" s="203"/>
      <c r="CS217" s="204"/>
      <c r="CT217" s="44"/>
      <c r="CU217" s="46"/>
      <c r="CV217" s="205"/>
    </row>
    <row r="218" spans="3:110" x14ac:dyDescent="0.25">
      <c r="C218" s="84" t="s">
        <v>322</v>
      </c>
      <c r="D218" s="86" t="s">
        <v>302</v>
      </c>
      <c r="F218" s="65"/>
      <c r="G218" s="66"/>
      <c r="H218" s="66"/>
      <c r="I218" s="66"/>
      <c r="J218" s="66"/>
      <c r="K218" s="66"/>
      <c r="L218" s="66"/>
      <c r="M218" s="67"/>
      <c r="N218" s="67"/>
      <c r="O218" s="67"/>
      <c r="P218" s="68"/>
      <c r="Q218" s="68"/>
      <c r="R218" s="69"/>
      <c r="S218" s="69"/>
      <c r="T218" s="70"/>
      <c r="U218" s="71">
        <v>2</v>
      </c>
      <c r="V218" s="71"/>
      <c r="W218" s="71"/>
      <c r="X218" s="72"/>
      <c r="Y218" s="72"/>
      <c r="Z218" s="72"/>
      <c r="AA218" s="73"/>
      <c r="AB218" s="73"/>
      <c r="AC218" s="73"/>
      <c r="AD218" s="74"/>
      <c r="AE218" s="74"/>
      <c r="AF218" s="74"/>
      <c r="AG218" s="74"/>
      <c r="AH218" s="75"/>
      <c r="AI218" s="75"/>
      <c r="AJ218" s="76"/>
      <c r="AK218" s="76"/>
      <c r="AL218" s="76"/>
      <c r="AM218" s="76"/>
      <c r="AN218" s="77"/>
      <c r="AO218" s="77"/>
      <c r="AP218" s="77"/>
      <c r="AQ218" s="78"/>
      <c r="AR218" s="78">
        <v>1</v>
      </c>
      <c r="AS218" s="78"/>
      <c r="AT218" s="78"/>
      <c r="AU218" s="78">
        <v>1</v>
      </c>
      <c r="AV218" s="78"/>
      <c r="AW218" s="64"/>
      <c r="AZ218">
        <f t="shared" si="126"/>
        <v>0</v>
      </c>
      <c r="BA218">
        <f t="shared" si="127"/>
        <v>0</v>
      </c>
      <c r="BB218">
        <f t="shared" si="128"/>
        <v>0</v>
      </c>
      <c r="BC218">
        <f t="shared" si="129"/>
        <v>0</v>
      </c>
      <c r="BD218">
        <f t="shared" si="150"/>
        <v>0</v>
      </c>
      <c r="BE218">
        <f t="shared" si="130"/>
        <v>2</v>
      </c>
      <c r="BF218">
        <f t="shared" si="131"/>
        <v>0</v>
      </c>
      <c r="BG218">
        <f t="shared" si="132"/>
        <v>0</v>
      </c>
      <c r="BH218">
        <f t="shared" si="133"/>
        <v>0</v>
      </c>
      <c r="BI218">
        <f t="shared" si="134"/>
        <v>0</v>
      </c>
      <c r="BJ218" s="87">
        <f t="shared" si="135"/>
        <v>0</v>
      </c>
      <c r="BK218" s="87">
        <f t="shared" si="136"/>
        <v>0</v>
      </c>
      <c r="BL218" s="87">
        <f t="shared" si="137"/>
        <v>2</v>
      </c>
      <c r="BM218" s="87">
        <f t="shared" si="151"/>
        <v>0</v>
      </c>
      <c r="BN218" s="87"/>
      <c r="BO218" s="209">
        <f t="shared" si="139"/>
        <v>0</v>
      </c>
      <c r="BP218" s="210">
        <f t="shared" si="138"/>
        <v>0</v>
      </c>
      <c r="BQ218" s="211">
        <f t="shared" si="140"/>
        <v>0</v>
      </c>
      <c r="BR218" s="212">
        <f t="shared" si="152"/>
        <v>0</v>
      </c>
      <c r="BS218" s="213">
        <f t="shared" si="141"/>
        <v>0</v>
      </c>
      <c r="BT218" s="214">
        <f t="shared" si="142"/>
        <v>0.106</v>
      </c>
      <c r="BU218" s="215">
        <f t="shared" si="143"/>
        <v>0</v>
      </c>
      <c r="BV218" s="216">
        <f t="shared" si="144"/>
        <v>0</v>
      </c>
      <c r="BW218" s="217">
        <f t="shared" si="145"/>
        <v>0</v>
      </c>
      <c r="BX218" s="218">
        <f t="shared" si="158"/>
        <v>0</v>
      </c>
      <c r="BY218" s="219">
        <f t="shared" si="146"/>
        <v>0</v>
      </c>
      <c r="BZ218" s="220">
        <f t="shared" si="147"/>
        <v>0</v>
      </c>
      <c r="CA218" s="221">
        <f t="shared" si="148"/>
        <v>0.04</v>
      </c>
      <c r="CB218" s="222">
        <f t="shared" si="149"/>
        <v>0</v>
      </c>
      <c r="CC218" s="206">
        <v>0</v>
      </c>
      <c r="CD218" s="126">
        <v>0</v>
      </c>
      <c r="CE218" s="126">
        <v>0</v>
      </c>
      <c r="CF218" s="126">
        <v>2</v>
      </c>
      <c r="CG218" s="126">
        <f t="shared" si="153"/>
        <v>0.32</v>
      </c>
      <c r="CH218" s="87">
        <f t="shared" si="154"/>
        <v>0.14599999999999999</v>
      </c>
      <c r="CI218" s="87">
        <f t="shared" si="155"/>
        <v>4.1600000000000005E-2</v>
      </c>
      <c r="CJ218" s="108">
        <f t="shared" si="156"/>
        <v>1.3131999999999999</v>
      </c>
      <c r="CK218" s="199"/>
      <c r="CL218" s="200">
        <f t="shared" si="157"/>
        <v>0.19697999999999999</v>
      </c>
      <c r="CM218" s="200"/>
      <c r="CN218" s="200"/>
      <c r="CO218" s="201"/>
      <c r="CP218" s="202"/>
      <c r="CQ218" s="203"/>
      <c r="CR218" s="203"/>
      <c r="CS218" s="204"/>
      <c r="CT218" s="44"/>
      <c r="CU218" s="46"/>
      <c r="CV218" s="205"/>
    </row>
    <row r="219" spans="3:110" x14ac:dyDescent="0.25">
      <c r="C219" s="1" t="s">
        <v>323</v>
      </c>
      <c r="D219" t="s">
        <v>324</v>
      </c>
      <c r="F219" s="109"/>
      <c r="G219" s="43">
        <v>1</v>
      </c>
      <c r="H219" s="43"/>
      <c r="I219" s="43"/>
      <c r="J219" s="43"/>
      <c r="K219" s="43"/>
      <c r="L219" s="43"/>
      <c r="M219" s="44"/>
      <c r="N219" s="44"/>
      <c r="O219" s="45"/>
      <c r="P219" s="46"/>
      <c r="Q219" s="47"/>
      <c r="R219" s="48"/>
      <c r="S219" s="48"/>
      <c r="T219" s="50"/>
      <c r="U219" s="114"/>
      <c r="V219" s="114"/>
      <c r="W219" s="114"/>
      <c r="X219" s="52">
        <v>1</v>
      </c>
      <c r="Y219" s="52">
        <v>1</v>
      </c>
      <c r="Z219" s="52"/>
      <c r="AA219" s="53"/>
      <c r="AB219" s="54"/>
      <c r="AC219" s="54"/>
      <c r="AD219" s="55"/>
      <c r="AE219" s="55"/>
      <c r="AF219" s="55"/>
      <c r="AG219" s="55"/>
      <c r="AH219" s="56"/>
      <c r="AI219" s="56"/>
      <c r="AJ219" s="57"/>
      <c r="AK219" s="57"/>
      <c r="AL219" s="57"/>
      <c r="AM219" s="57"/>
      <c r="AN219" s="58"/>
      <c r="AO219" s="58"/>
      <c r="AP219" s="58"/>
      <c r="AQ219" s="59"/>
      <c r="AR219" s="59"/>
      <c r="AS219" s="59"/>
      <c r="AT219" s="59"/>
      <c r="AU219" s="59"/>
      <c r="AV219" s="59"/>
      <c r="AZ219">
        <f t="shared" ref="AZ219:AZ282" si="159">SUM(F219:L219)</f>
        <v>1</v>
      </c>
      <c r="BA219">
        <f t="shared" ref="BA219:BA282" si="160">SUM(M219:O219)</f>
        <v>0</v>
      </c>
      <c r="BB219">
        <f t="shared" ref="BB219:BB282" si="161">SUM(P219:Q219)</f>
        <v>0</v>
      </c>
      <c r="BC219">
        <f t="shared" ref="BC219:BC282" si="162">SUM(R219:S219)</f>
        <v>0</v>
      </c>
      <c r="BD219">
        <f t="shared" si="150"/>
        <v>0</v>
      </c>
      <c r="BE219">
        <f t="shared" ref="BE219:BE282" si="163">SUM(U219:W219)</f>
        <v>0</v>
      </c>
      <c r="BF219">
        <f t="shared" ref="BF219:BF282" si="164">SUM(X219:Z219)</f>
        <v>2</v>
      </c>
      <c r="BG219">
        <f t="shared" ref="BG219:BG282" si="165">SUM(AA219:AC219)</f>
        <v>0</v>
      </c>
      <c r="BH219">
        <f t="shared" ref="BH219:BH282" si="166">SUM(AD219:AG219)</f>
        <v>0</v>
      </c>
      <c r="BI219">
        <f t="shared" ref="BI219:BI282" si="167">SUM(AJ219:AM219)</f>
        <v>0</v>
      </c>
      <c r="BJ219">
        <f t="shared" ref="BJ219:BJ282" si="168">SUM(AJ219:AM219)</f>
        <v>0</v>
      </c>
      <c r="BK219">
        <f t="shared" ref="BK219:BK282" si="169">SUM(AN219:AP219)</f>
        <v>0</v>
      </c>
      <c r="BL219">
        <f t="shared" ref="BL219:BL282" si="170">SUM(AQ219:AV219)</f>
        <v>0</v>
      </c>
      <c r="BM219">
        <f t="shared" si="151"/>
        <v>0</v>
      </c>
      <c r="BO219" s="185">
        <f t="shared" ref="BO219:BO282" si="171">AZ219*0.02</f>
        <v>0.02</v>
      </c>
      <c r="BP219" s="186">
        <f t="shared" si="138"/>
        <v>0</v>
      </c>
      <c r="BQ219" s="187">
        <f>BB219*1.148</f>
        <v>0</v>
      </c>
      <c r="BR219" s="188">
        <f t="shared" si="152"/>
        <v>0</v>
      </c>
      <c r="BS219" s="189">
        <f t="shared" ref="BS219:BS282" si="172">BD219*0.437</f>
        <v>0</v>
      </c>
      <c r="BT219" s="190">
        <f>BE219*0.112</f>
        <v>0</v>
      </c>
      <c r="BU219" s="191">
        <f>BF219*0.03</f>
        <v>0.06</v>
      </c>
      <c r="BV219" s="192">
        <f t="shared" si="144"/>
        <v>0</v>
      </c>
      <c r="BW219" s="193">
        <f>BH219*0.115</f>
        <v>0</v>
      </c>
      <c r="BX219" s="194">
        <f>BI219*0.003</f>
        <v>0</v>
      </c>
      <c r="BY219" s="195">
        <f>BJ219*0.05</f>
        <v>0</v>
      </c>
      <c r="BZ219" s="196">
        <f>BK219*0.033</f>
        <v>0</v>
      </c>
      <c r="CA219" s="197">
        <f>BL219*0.029</f>
        <v>0</v>
      </c>
      <c r="CB219" s="110">
        <f>BM219*0.042</f>
        <v>0</v>
      </c>
      <c r="CC219" s="198">
        <v>0</v>
      </c>
      <c r="CD219" s="110">
        <v>0</v>
      </c>
      <c r="CE219" s="110">
        <v>0</v>
      </c>
      <c r="CF219" s="110">
        <v>1</v>
      </c>
      <c r="CG219" s="110">
        <f t="shared" si="153"/>
        <v>0.16</v>
      </c>
      <c r="CH219">
        <f t="shared" si="154"/>
        <v>0.08</v>
      </c>
      <c r="CI219">
        <f t="shared" si="155"/>
        <v>2.0800000000000003E-2</v>
      </c>
      <c r="CJ219" s="63">
        <f t="shared" si="156"/>
        <v>0.7056</v>
      </c>
      <c r="CK219" s="200"/>
      <c r="CL219" s="200">
        <f t="shared" si="157"/>
        <v>0.10584</v>
      </c>
      <c r="CM219" s="200"/>
      <c r="CN219" s="200"/>
      <c r="CO219" s="201"/>
      <c r="CP219" s="202"/>
      <c r="CQ219" s="203"/>
      <c r="CR219" s="203"/>
      <c r="CS219" s="267"/>
      <c r="CT219" s="268"/>
      <c r="CU219" s="269"/>
      <c r="CV219" s="270"/>
      <c r="CW219" s="278"/>
      <c r="CX219" s="114"/>
      <c r="CY219" s="52"/>
      <c r="CZ219" s="101"/>
      <c r="DA219" s="273"/>
      <c r="DB219" s="274"/>
      <c r="DC219" s="275"/>
      <c r="DD219" s="276"/>
      <c r="DE219" s="59"/>
      <c r="DF219" s="277"/>
    </row>
    <row r="220" spans="3:110" x14ac:dyDescent="0.25">
      <c r="C220" s="1" t="s">
        <v>325</v>
      </c>
      <c r="D220" t="s">
        <v>324</v>
      </c>
      <c r="F220" s="109"/>
      <c r="G220" s="43"/>
      <c r="H220" s="43"/>
      <c r="I220" s="43"/>
      <c r="J220" s="43"/>
      <c r="K220" s="43"/>
      <c r="L220" s="43"/>
      <c r="M220" s="44"/>
      <c r="N220" s="44"/>
      <c r="O220" s="45"/>
      <c r="P220" s="46"/>
      <c r="Q220" s="47"/>
      <c r="R220" s="48"/>
      <c r="S220" s="48"/>
      <c r="T220" s="50">
        <v>1</v>
      </c>
      <c r="U220" s="114">
        <v>1</v>
      </c>
      <c r="V220" s="114"/>
      <c r="W220" s="114"/>
      <c r="X220" s="52"/>
      <c r="Y220" s="52">
        <v>1</v>
      </c>
      <c r="Z220" s="52"/>
      <c r="AA220" s="53"/>
      <c r="AB220" s="54"/>
      <c r="AC220" s="54"/>
      <c r="AD220" s="55"/>
      <c r="AE220" s="55"/>
      <c r="AF220" s="55"/>
      <c r="AG220" s="55"/>
      <c r="AH220" s="56"/>
      <c r="AI220" s="56"/>
      <c r="AJ220" s="57"/>
      <c r="AK220" s="57">
        <v>1</v>
      </c>
      <c r="AL220" s="57"/>
      <c r="AM220" s="57"/>
      <c r="AN220" s="58"/>
      <c r="AO220" s="58"/>
      <c r="AP220" s="58"/>
      <c r="AQ220" s="59"/>
      <c r="AR220" s="59"/>
      <c r="AS220" s="59"/>
      <c r="AT220" s="59"/>
      <c r="AU220" s="59"/>
      <c r="AV220" s="59"/>
      <c r="AW220">
        <v>5</v>
      </c>
      <c r="AZ220">
        <f t="shared" si="159"/>
        <v>0</v>
      </c>
      <c r="BA220">
        <f t="shared" si="160"/>
        <v>0</v>
      </c>
      <c r="BB220">
        <f t="shared" si="161"/>
        <v>0</v>
      </c>
      <c r="BC220">
        <f t="shared" si="162"/>
        <v>0</v>
      </c>
      <c r="BD220">
        <f t="shared" si="150"/>
        <v>1</v>
      </c>
      <c r="BE220">
        <f t="shared" si="163"/>
        <v>1</v>
      </c>
      <c r="BF220">
        <f t="shared" si="164"/>
        <v>1</v>
      </c>
      <c r="BG220">
        <f t="shared" si="165"/>
        <v>0</v>
      </c>
      <c r="BH220">
        <f t="shared" si="166"/>
        <v>0</v>
      </c>
      <c r="BI220">
        <f t="shared" si="167"/>
        <v>1</v>
      </c>
      <c r="BJ220">
        <f t="shared" si="168"/>
        <v>1</v>
      </c>
      <c r="BK220">
        <f t="shared" si="169"/>
        <v>0</v>
      </c>
      <c r="BL220">
        <f t="shared" si="170"/>
        <v>0</v>
      </c>
      <c r="BM220">
        <f t="shared" si="151"/>
        <v>5</v>
      </c>
      <c r="BO220" s="185">
        <f t="shared" si="171"/>
        <v>0</v>
      </c>
      <c r="BP220" s="186">
        <f t="shared" si="138"/>
        <v>0</v>
      </c>
      <c r="BQ220" s="187">
        <f t="shared" ref="BQ220:BQ283" si="173">BB220*1.148</f>
        <v>0</v>
      </c>
      <c r="BR220" s="188">
        <f t="shared" si="152"/>
        <v>0</v>
      </c>
      <c r="BS220" s="189">
        <f t="shared" si="172"/>
        <v>0.437</v>
      </c>
      <c r="BT220" s="190">
        <f t="shared" ref="BT220:BT283" si="174">BE220*0.112</f>
        <v>0.112</v>
      </c>
      <c r="BU220" s="191">
        <f t="shared" ref="BU220:BU283" si="175">BF220*0.03</f>
        <v>0.03</v>
      </c>
      <c r="BV220" s="192">
        <f t="shared" si="144"/>
        <v>0</v>
      </c>
      <c r="BW220" s="193">
        <f t="shared" ref="BW220:BW283" si="176">BH220*0.115</f>
        <v>0</v>
      </c>
      <c r="BX220" s="194">
        <f t="shared" ref="BX220:BX283" si="177">BI220*0.003</f>
        <v>3.0000000000000001E-3</v>
      </c>
      <c r="BY220" s="195">
        <f t="shared" ref="BY220:BY283" si="178">BJ220*0.05</f>
        <v>0.05</v>
      </c>
      <c r="BZ220" s="196">
        <f t="shared" ref="BZ220:BZ283" si="179">BK220*0.033</f>
        <v>0</v>
      </c>
      <c r="CA220" s="197">
        <f t="shared" ref="CA220:CA283" si="180">BL220*0.029</f>
        <v>0</v>
      </c>
      <c r="CB220" s="110">
        <f t="shared" ref="CB220:CB283" si="181">BM220*0.042</f>
        <v>0.21000000000000002</v>
      </c>
      <c r="CC220" s="198">
        <v>0</v>
      </c>
      <c r="CD220" s="110">
        <v>0</v>
      </c>
      <c r="CE220" s="110">
        <v>0</v>
      </c>
      <c r="CF220" s="110">
        <v>2</v>
      </c>
      <c r="CG220" s="110">
        <f t="shared" si="153"/>
        <v>0.32</v>
      </c>
      <c r="CH220">
        <f t="shared" si="154"/>
        <v>0.84200000000000008</v>
      </c>
      <c r="CI220">
        <f t="shared" si="155"/>
        <v>4.1600000000000005E-2</v>
      </c>
      <c r="CJ220" s="63">
        <f t="shared" si="156"/>
        <v>6.1852</v>
      </c>
      <c r="CK220" s="200"/>
      <c r="CL220" s="200">
        <f t="shared" si="157"/>
        <v>0.92777999999999994</v>
      </c>
      <c r="CM220" s="200"/>
      <c r="CN220" s="200"/>
      <c r="CO220" s="201"/>
      <c r="CP220" s="202"/>
      <c r="CQ220" s="203"/>
      <c r="CR220" s="203"/>
      <c r="CS220" s="267"/>
      <c r="CT220" s="268"/>
      <c r="CU220" s="269"/>
      <c r="CV220" s="270"/>
      <c r="CW220" s="273"/>
      <c r="CX220" s="114"/>
      <c r="CY220" s="52"/>
      <c r="CZ220" s="54"/>
      <c r="DA220" s="273"/>
      <c r="DB220" s="274"/>
      <c r="DC220" s="275"/>
      <c r="DD220" s="276"/>
      <c r="DE220" s="59"/>
      <c r="DF220" s="277"/>
    </row>
    <row r="221" spans="3:110" x14ac:dyDescent="0.25">
      <c r="C221" s="1" t="s">
        <v>326</v>
      </c>
      <c r="D221" t="s">
        <v>324</v>
      </c>
      <c r="F221" s="109"/>
      <c r="G221" s="43"/>
      <c r="H221" s="43"/>
      <c r="I221" s="43"/>
      <c r="J221" s="43"/>
      <c r="K221" s="43"/>
      <c r="L221" s="43"/>
      <c r="M221" s="44"/>
      <c r="N221" s="44"/>
      <c r="O221" s="45"/>
      <c r="P221" s="46"/>
      <c r="Q221" s="47"/>
      <c r="R221" s="48"/>
      <c r="S221" s="48"/>
      <c r="T221" s="50"/>
      <c r="U221" s="114"/>
      <c r="V221" s="114"/>
      <c r="W221" s="114">
        <v>1</v>
      </c>
      <c r="X221" s="52"/>
      <c r="Y221" s="52"/>
      <c r="Z221" s="52"/>
      <c r="AA221" s="53"/>
      <c r="AB221" s="54"/>
      <c r="AC221" s="54"/>
      <c r="AD221" s="55"/>
      <c r="AE221" s="55"/>
      <c r="AF221" s="55"/>
      <c r="AG221" s="55"/>
      <c r="AH221" s="56"/>
      <c r="AI221" s="56"/>
      <c r="AJ221" s="57"/>
      <c r="AK221" s="57"/>
      <c r="AL221" s="57"/>
      <c r="AM221" s="57"/>
      <c r="AN221" s="58"/>
      <c r="AO221" s="58"/>
      <c r="AP221" s="58"/>
      <c r="AQ221" s="59">
        <v>2</v>
      </c>
      <c r="AR221" s="59">
        <v>1</v>
      </c>
      <c r="AS221" s="59"/>
      <c r="AT221" s="59"/>
      <c r="AU221" s="59">
        <v>1</v>
      </c>
      <c r="AV221" s="59"/>
      <c r="AW221">
        <v>3</v>
      </c>
      <c r="AZ221">
        <f t="shared" si="159"/>
        <v>0</v>
      </c>
      <c r="BA221">
        <f t="shared" si="160"/>
        <v>0</v>
      </c>
      <c r="BB221">
        <f t="shared" si="161"/>
        <v>0</v>
      </c>
      <c r="BC221">
        <f t="shared" si="162"/>
        <v>0</v>
      </c>
      <c r="BD221">
        <f t="shared" si="150"/>
        <v>0</v>
      </c>
      <c r="BE221">
        <f t="shared" si="163"/>
        <v>1</v>
      </c>
      <c r="BF221">
        <f t="shared" si="164"/>
        <v>0</v>
      </c>
      <c r="BG221">
        <f t="shared" si="165"/>
        <v>0</v>
      </c>
      <c r="BH221">
        <f t="shared" si="166"/>
        <v>0</v>
      </c>
      <c r="BI221">
        <f t="shared" si="167"/>
        <v>0</v>
      </c>
      <c r="BJ221">
        <f t="shared" si="168"/>
        <v>0</v>
      </c>
      <c r="BK221">
        <f t="shared" si="169"/>
        <v>0</v>
      </c>
      <c r="BL221">
        <f t="shared" si="170"/>
        <v>4</v>
      </c>
      <c r="BM221">
        <f t="shared" si="151"/>
        <v>3</v>
      </c>
      <c r="BO221" s="185">
        <f t="shared" si="171"/>
        <v>0</v>
      </c>
      <c r="BP221" s="186">
        <f t="shared" si="138"/>
        <v>0</v>
      </c>
      <c r="BQ221" s="187">
        <f t="shared" si="173"/>
        <v>0</v>
      </c>
      <c r="BR221" s="188">
        <f t="shared" si="152"/>
        <v>0</v>
      </c>
      <c r="BS221" s="189">
        <f t="shared" si="172"/>
        <v>0</v>
      </c>
      <c r="BT221" s="190">
        <f t="shared" si="174"/>
        <v>0.112</v>
      </c>
      <c r="BU221" s="191">
        <f t="shared" si="175"/>
        <v>0</v>
      </c>
      <c r="BV221" s="192">
        <f t="shared" si="144"/>
        <v>0</v>
      </c>
      <c r="BW221" s="193">
        <f t="shared" si="176"/>
        <v>0</v>
      </c>
      <c r="BX221" s="194">
        <f t="shared" si="177"/>
        <v>0</v>
      </c>
      <c r="BY221" s="195">
        <f t="shared" si="178"/>
        <v>0</v>
      </c>
      <c r="BZ221" s="196">
        <f t="shared" si="179"/>
        <v>0</v>
      </c>
      <c r="CA221" s="197">
        <f t="shared" si="180"/>
        <v>0.11600000000000001</v>
      </c>
      <c r="CB221" s="110">
        <f t="shared" si="181"/>
        <v>0.126</v>
      </c>
      <c r="CC221" s="198">
        <v>0</v>
      </c>
      <c r="CD221" s="110">
        <v>0</v>
      </c>
      <c r="CE221" s="110">
        <v>0</v>
      </c>
      <c r="CF221" s="110">
        <v>1</v>
      </c>
      <c r="CG221" s="110">
        <f t="shared" si="153"/>
        <v>0.16</v>
      </c>
      <c r="CH221">
        <f t="shared" si="154"/>
        <v>0.35399999999999998</v>
      </c>
      <c r="CI221">
        <f t="shared" si="155"/>
        <v>2.0800000000000003E-2</v>
      </c>
      <c r="CJ221" s="63">
        <f t="shared" si="156"/>
        <v>2.6235999999999997</v>
      </c>
      <c r="CK221" s="200"/>
      <c r="CL221" s="200">
        <f t="shared" si="157"/>
        <v>0.39353999999999995</v>
      </c>
      <c r="CM221" s="200"/>
      <c r="CN221" s="200"/>
      <c r="CO221" s="201"/>
      <c r="CP221" s="202"/>
      <c r="CQ221" s="203"/>
      <c r="CR221" s="203"/>
      <c r="CS221" s="267"/>
      <c r="CT221" s="268"/>
      <c r="CU221" s="269"/>
      <c r="CV221" s="270"/>
      <c r="CW221" s="273"/>
      <c r="CX221" s="114"/>
      <c r="CY221" s="52"/>
      <c r="CZ221" s="54"/>
      <c r="DA221" s="273"/>
      <c r="DB221" s="274"/>
      <c r="DC221" s="275"/>
      <c r="DD221" s="276"/>
      <c r="DE221" s="59"/>
      <c r="DF221" s="277"/>
    </row>
    <row r="222" spans="3:110" x14ac:dyDescent="0.25">
      <c r="C222" s="1" t="s">
        <v>327</v>
      </c>
      <c r="D222" t="s">
        <v>324</v>
      </c>
      <c r="F222" s="109"/>
      <c r="G222" s="112">
        <v>1</v>
      </c>
      <c r="H222" s="112"/>
      <c r="I222" s="112"/>
      <c r="J222" s="112"/>
      <c r="K222" s="112"/>
      <c r="L222" s="112"/>
      <c r="M222" s="45"/>
      <c r="N222" s="45"/>
      <c r="O222" s="45"/>
      <c r="P222" s="47"/>
      <c r="Q222" s="47"/>
      <c r="R222" s="48"/>
      <c r="S222" s="48"/>
      <c r="T222" s="113"/>
      <c r="U222" s="114"/>
      <c r="V222" s="114"/>
      <c r="W222" s="114"/>
      <c r="X222" s="115"/>
      <c r="Y222" s="115"/>
      <c r="Z222" s="115"/>
      <c r="AA222" s="53"/>
      <c r="AB222" s="53"/>
      <c r="AC222" s="53"/>
      <c r="AD222" s="116"/>
      <c r="AE222" s="116">
        <v>1</v>
      </c>
      <c r="AF222" s="116"/>
      <c r="AG222" s="116"/>
      <c r="AH222" s="117"/>
      <c r="AI222" s="117"/>
      <c r="AJ222" s="118"/>
      <c r="AK222" s="118"/>
      <c r="AL222" s="118"/>
      <c r="AM222" s="118"/>
      <c r="AN222" s="119"/>
      <c r="AO222" s="119"/>
      <c r="AP222" s="119"/>
      <c r="AQ222" s="120">
        <v>1</v>
      </c>
      <c r="AR222" s="120"/>
      <c r="AS222" s="120"/>
      <c r="AT222" s="120"/>
      <c r="AU222" s="120"/>
      <c r="AV222" s="120"/>
      <c r="AW222" s="60">
        <v>3</v>
      </c>
      <c r="AZ222">
        <f t="shared" si="159"/>
        <v>1</v>
      </c>
      <c r="BA222">
        <f t="shared" si="160"/>
        <v>0</v>
      </c>
      <c r="BB222">
        <f t="shared" si="161"/>
        <v>0</v>
      </c>
      <c r="BC222">
        <f t="shared" si="162"/>
        <v>0</v>
      </c>
      <c r="BD222">
        <f t="shared" si="150"/>
        <v>0</v>
      </c>
      <c r="BE222">
        <f t="shared" si="163"/>
        <v>0</v>
      </c>
      <c r="BF222">
        <f t="shared" si="164"/>
        <v>0</v>
      </c>
      <c r="BG222">
        <f t="shared" si="165"/>
        <v>0</v>
      </c>
      <c r="BH222">
        <f t="shared" si="166"/>
        <v>1</v>
      </c>
      <c r="BI222">
        <f t="shared" si="167"/>
        <v>0</v>
      </c>
      <c r="BJ222">
        <f t="shared" si="168"/>
        <v>0</v>
      </c>
      <c r="BK222">
        <f t="shared" si="169"/>
        <v>0</v>
      </c>
      <c r="BL222">
        <f t="shared" si="170"/>
        <v>1</v>
      </c>
      <c r="BM222">
        <f t="shared" si="151"/>
        <v>3</v>
      </c>
      <c r="BO222" s="185">
        <f t="shared" si="171"/>
        <v>0.02</v>
      </c>
      <c r="BP222" s="186">
        <f t="shared" si="138"/>
        <v>0</v>
      </c>
      <c r="BQ222" s="187">
        <f t="shared" si="173"/>
        <v>0</v>
      </c>
      <c r="BR222" s="188">
        <f t="shared" si="152"/>
        <v>0</v>
      </c>
      <c r="BS222" s="189">
        <f t="shared" si="172"/>
        <v>0</v>
      </c>
      <c r="BT222" s="190">
        <f t="shared" si="174"/>
        <v>0</v>
      </c>
      <c r="BU222" s="191">
        <f t="shared" si="175"/>
        <v>0</v>
      </c>
      <c r="BV222" s="192">
        <f t="shared" si="144"/>
        <v>0</v>
      </c>
      <c r="BW222" s="193">
        <f t="shared" si="176"/>
        <v>0.115</v>
      </c>
      <c r="BX222" s="194">
        <f t="shared" si="177"/>
        <v>0</v>
      </c>
      <c r="BY222" s="195">
        <f t="shared" si="178"/>
        <v>0</v>
      </c>
      <c r="BZ222" s="196">
        <f t="shared" si="179"/>
        <v>0</v>
      </c>
      <c r="CA222" s="197">
        <f t="shared" si="180"/>
        <v>2.9000000000000001E-2</v>
      </c>
      <c r="CB222" s="110">
        <f t="shared" si="181"/>
        <v>0.126</v>
      </c>
      <c r="CC222" s="198">
        <v>0</v>
      </c>
      <c r="CD222" s="110">
        <v>0</v>
      </c>
      <c r="CE222" s="110">
        <v>0</v>
      </c>
      <c r="CF222" s="110">
        <v>4</v>
      </c>
      <c r="CG222" s="110">
        <f t="shared" si="153"/>
        <v>0.64</v>
      </c>
      <c r="CH222">
        <f t="shared" si="154"/>
        <v>0.29000000000000004</v>
      </c>
      <c r="CI222">
        <f t="shared" si="155"/>
        <v>8.320000000000001E-2</v>
      </c>
      <c r="CJ222" s="63">
        <f t="shared" si="156"/>
        <v>2.6124000000000001</v>
      </c>
      <c r="CK222" s="200"/>
      <c r="CL222" s="200">
        <f t="shared" si="157"/>
        <v>0.39185999999999999</v>
      </c>
      <c r="CM222" s="200"/>
      <c r="CN222" s="200"/>
      <c r="CO222" s="201"/>
      <c r="CP222" s="202"/>
      <c r="CQ222" s="203"/>
      <c r="CR222" s="203"/>
      <c r="CS222" s="267"/>
      <c r="CT222" s="268"/>
      <c r="CU222" s="269"/>
      <c r="CV222" s="270"/>
      <c r="CW222" s="279"/>
      <c r="CX222" s="114"/>
      <c r="CY222" s="52"/>
      <c r="CZ222" s="53"/>
      <c r="DA222" s="273"/>
      <c r="DB222" s="274"/>
      <c r="DC222" s="275"/>
      <c r="DD222" s="276"/>
      <c r="DE222" s="59"/>
      <c r="DF222" s="277"/>
    </row>
    <row r="223" spans="3:110" x14ac:dyDescent="0.25">
      <c r="C223" s="1" t="s">
        <v>328</v>
      </c>
      <c r="D223" t="s">
        <v>324</v>
      </c>
      <c r="F223" s="109"/>
      <c r="G223" s="112">
        <v>1</v>
      </c>
      <c r="H223" s="112"/>
      <c r="I223" s="112"/>
      <c r="J223" s="112"/>
      <c r="K223" s="112"/>
      <c r="L223" s="112"/>
      <c r="M223" s="45"/>
      <c r="N223" s="45"/>
      <c r="O223" s="45"/>
      <c r="P223" s="47"/>
      <c r="Q223" s="47"/>
      <c r="R223" s="48"/>
      <c r="S223" s="48"/>
      <c r="T223" s="113"/>
      <c r="U223" s="114"/>
      <c r="V223" s="114"/>
      <c r="W223" s="114"/>
      <c r="X223" s="115"/>
      <c r="Y223" s="115">
        <v>1</v>
      </c>
      <c r="Z223" s="115"/>
      <c r="AA223" s="53"/>
      <c r="AB223" s="53"/>
      <c r="AC223" s="53"/>
      <c r="AD223" s="116"/>
      <c r="AE223" s="116"/>
      <c r="AF223" s="116"/>
      <c r="AG223" s="116"/>
      <c r="AH223" s="117"/>
      <c r="AI223" s="117"/>
      <c r="AJ223" s="118"/>
      <c r="AK223" s="118"/>
      <c r="AL223" s="118"/>
      <c r="AM223" s="118"/>
      <c r="AN223" s="119"/>
      <c r="AO223" s="119"/>
      <c r="AP223" s="119"/>
      <c r="AQ223" s="120">
        <v>2</v>
      </c>
      <c r="AR223" s="120"/>
      <c r="AS223" s="120"/>
      <c r="AT223" s="120"/>
      <c r="AU223" s="120">
        <v>1</v>
      </c>
      <c r="AV223" s="120"/>
      <c r="AW223" s="36">
        <v>4</v>
      </c>
      <c r="AZ223">
        <f t="shared" si="159"/>
        <v>1</v>
      </c>
      <c r="BA223">
        <f t="shared" si="160"/>
        <v>0</v>
      </c>
      <c r="BB223">
        <f t="shared" si="161"/>
        <v>0</v>
      </c>
      <c r="BC223">
        <f t="shared" si="162"/>
        <v>0</v>
      </c>
      <c r="BD223">
        <f t="shared" si="150"/>
        <v>0</v>
      </c>
      <c r="BE223">
        <f t="shared" si="163"/>
        <v>0</v>
      </c>
      <c r="BF223">
        <f t="shared" si="164"/>
        <v>1</v>
      </c>
      <c r="BG223">
        <f t="shared" si="165"/>
        <v>0</v>
      </c>
      <c r="BH223">
        <f t="shared" si="166"/>
        <v>0</v>
      </c>
      <c r="BI223">
        <f t="shared" si="167"/>
        <v>0</v>
      </c>
      <c r="BJ223">
        <f t="shared" si="168"/>
        <v>0</v>
      </c>
      <c r="BK223">
        <f t="shared" si="169"/>
        <v>0</v>
      </c>
      <c r="BL223">
        <f t="shared" si="170"/>
        <v>3</v>
      </c>
      <c r="BM223">
        <f t="shared" si="151"/>
        <v>4</v>
      </c>
      <c r="BO223" s="185">
        <f t="shared" si="171"/>
        <v>0.02</v>
      </c>
      <c r="BP223" s="186">
        <f t="shared" si="138"/>
        <v>0</v>
      </c>
      <c r="BQ223" s="187">
        <f t="shared" si="173"/>
        <v>0</v>
      </c>
      <c r="BR223" s="188">
        <f t="shared" si="152"/>
        <v>0</v>
      </c>
      <c r="BS223" s="189">
        <f t="shared" si="172"/>
        <v>0</v>
      </c>
      <c r="BT223" s="190">
        <f t="shared" si="174"/>
        <v>0</v>
      </c>
      <c r="BU223" s="191">
        <f t="shared" si="175"/>
        <v>0.03</v>
      </c>
      <c r="BV223" s="192">
        <f t="shared" si="144"/>
        <v>0</v>
      </c>
      <c r="BW223" s="193">
        <f t="shared" si="176"/>
        <v>0</v>
      </c>
      <c r="BX223" s="194">
        <f t="shared" si="177"/>
        <v>0</v>
      </c>
      <c r="BY223" s="195">
        <f t="shared" si="178"/>
        <v>0</v>
      </c>
      <c r="BZ223" s="196">
        <f t="shared" si="179"/>
        <v>0</v>
      </c>
      <c r="CA223" s="197">
        <f t="shared" si="180"/>
        <v>8.7000000000000008E-2</v>
      </c>
      <c r="CB223" s="110">
        <f t="shared" si="181"/>
        <v>0.16800000000000001</v>
      </c>
      <c r="CC223" s="198">
        <v>0</v>
      </c>
      <c r="CD223" s="110">
        <v>0</v>
      </c>
      <c r="CE223" s="110">
        <v>0</v>
      </c>
      <c r="CF223" s="110">
        <v>3</v>
      </c>
      <c r="CG223" s="110">
        <f t="shared" si="153"/>
        <v>0.48</v>
      </c>
      <c r="CH223">
        <f t="shared" si="154"/>
        <v>0.30500000000000005</v>
      </c>
      <c r="CI223">
        <f t="shared" si="155"/>
        <v>6.2399999999999997E-2</v>
      </c>
      <c r="CJ223" s="63">
        <f t="shared" si="156"/>
        <v>2.5718000000000005</v>
      </c>
      <c r="CK223" s="200"/>
      <c r="CL223" s="200">
        <f t="shared" si="157"/>
        <v>0.38577000000000006</v>
      </c>
      <c r="CM223" s="200"/>
      <c r="CN223" s="200"/>
      <c r="CO223" s="201"/>
      <c r="CP223" s="202"/>
      <c r="CQ223" s="203"/>
      <c r="CR223" s="203"/>
      <c r="CS223" s="267"/>
      <c r="CT223" s="268"/>
      <c r="CU223" s="269"/>
      <c r="CV223" s="270"/>
      <c r="CW223" s="279"/>
      <c r="CX223" s="114"/>
      <c r="CY223" s="52"/>
      <c r="CZ223" s="53"/>
      <c r="DA223" s="273"/>
      <c r="DB223" s="274"/>
      <c r="DC223" s="275"/>
      <c r="DD223" s="276"/>
      <c r="DE223" s="59"/>
      <c r="DF223" s="277"/>
    </row>
    <row r="224" spans="3:110" x14ac:dyDescent="0.25">
      <c r="C224" s="1" t="s">
        <v>329</v>
      </c>
      <c r="D224" t="s">
        <v>324</v>
      </c>
      <c r="F224" s="109"/>
      <c r="G224" s="112"/>
      <c r="H224" s="112"/>
      <c r="I224" s="112"/>
      <c r="J224" s="112"/>
      <c r="K224" s="112"/>
      <c r="L224" s="112"/>
      <c r="M224" s="45"/>
      <c r="N224" s="45"/>
      <c r="O224" s="45"/>
      <c r="P224" s="47"/>
      <c r="Q224" s="47"/>
      <c r="R224" s="48"/>
      <c r="S224" s="48"/>
      <c r="T224" s="113"/>
      <c r="U224" s="114"/>
      <c r="V224" s="114"/>
      <c r="W224" s="114"/>
      <c r="X224" s="115"/>
      <c r="Y224" s="115"/>
      <c r="Z224" s="115"/>
      <c r="AA224" s="53"/>
      <c r="AB224" s="53"/>
      <c r="AC224" s="53"/>
      <c r="AD224" s="116"/>
      <c r="AE224" s="116">
        <v>1</v>
      </c>
      <c r="AF224" s="116"/>
      <c r="AG224" s="116"/>
      <c r="AH224" s="117"/>
      <c r="AI224" s="117"/>
      <c r="AJ224" s="118"/>
      <c r="AK224" s="118"/>
      <c r="AL224" s="118"/>
      <c r="AM224" s="118"/>
      <c r="AN224" s="119"/>
      <c r="AO224" s="119">
        <v>1</v>
      </c>
      <c r="AP224" s="119"/>
      <c r="AQ224" s="120"/>
      <c r="AR224" s="120">
        <v>1</v>
      </c>
      <c r="AS224" s="120"/>
      <c r="AT224" s="120"/>
      <c r="AU224" s="120"/>
      <c r="AV224" s="120"/>
      <c r="AW224" s="36">
        <v>1</v>
      </c>
      <c r="AZ224">
        <f t="shared" si="159"/>
        <v>0</v>
      </c>
      <c r="BA224">
        <f t="shared" si="160"/>
        <v>0</v>
      </c>
      <c r="BB224">
        <f t="shared" si="161"/>
        <v>0</v>
      </c>
      <c r="BC224">
        <f t="shared" si="162"/>
        <v>0</v>
      </c>
      <c r="BD224">
        <f t="shared" si="150"/>
        <v>0</v>
      </c>
      <c r="BE224">
        <f t="shared" si="163"/>
        <v>0</v>
      </c>
      <c r="BF224">
        <f t="shared" si="164"/>
        <v>0</v>
      </c>
      <c r="BG224">
        <f t="shared" si="165"/>
        <v>0</v>
      </c>
      <c r="BH224">
        <f t="shared" si="166"/>
        <v>1</v>
      </c>
      <c r="BI224">
        <f t="shared" si="167"/>
        <v>0</v>
      </c>
      <c r="BJ224">
        <f t="shared" si="168"/>
        <v>0</v>
      </c>
      <c r="BK224">
        <f t="shared" si="169"/>
        <v>1</v>
      </c>
      <c r="BL224">
        <f t="shared" si="170"/>
        <v>1</v>
      </c>
      <c r="BM224">
        <f t="shared" si="151"/>
        <v>1</v>
      </c>
      <c r="BO224" s="185">
        <f t="shared" si="171"/>
        <v>0</v>
      </c>
      <c r="BP224" s="186">
        <f t="shared" ref="BP224:BP287" si="182">BA224*0.954</f>
        <v>0</v>
      </c>
      <c r="BQ224" s="187">
        <f t="shared" si="173"/>
        <v>0</v>
      </c>
      <c r="BR224" s="188">
        <f t="shared" si="152"/>
        <v>0</v>
      </c>
      <c r="BS224" s="189">
        <f t="shared" si="172"/>
        <v>0</v>
      </c>
      <c r="BT224" s="190">
        <f t="shared" si="174"/>
        <v>0</v>
      </c>
      <c r="BU224" s="191">
        <f t="shared" si="175"/>
        <v>0</v>
      </c>
      <c r="BV224" s="192">
        <f t="shared" si="144"/>
        <v>0</v>
      </c>
      <c r="BW224" s="193">
        <f t="shared" si="176"/>
        <v>0.115</v>
      </c>
      <c r="BX224" s="194">
        <f t="shared" si="177"/>
        <v>0</v>
      </c>
      <c r="BY224" s="195">
        <f t="shared" si="178"/>
        <v>0</v>
      </c>
      <c r="BZ224" s="196">
        <f t="shared" si="179"/>
        <v>3.3000000000000002E-2</v>
      </c>
      <c r="CA224" s="197">
        <f t="shared" si="180"/>
        <v>2.9000000000000001E-2</v>
      </c>
      <c r="CB224" s="110">
        <f t="shared" si="181"/>
        <v>4.2000000000000003E-2</v>
      </c>
      <c r="CC224" s="198">
        <v>0</v>
      </c>
      <c r="CD224" s="110">
        <v>0</v>
      </c>
      <c r="CE224" s="110">
        <v>0</v>
      </c>
      <c r="CF224" s="110">
        <v>2</v>
      </c>
      <c r="CG224" s="110">
        <f t="shared" si="153"/>
        <v>0.32</v>
      </c>
      <c r="CH224">
        <f t="shared" si="154"/>
        <v>0.21900000000000003</v>
      </c>
      <c r="CI224">
        <f t="shared" si="155"/>
        <v>4.1600000000000005E-2</v>
      </c>
      <c r="CJ224" s="63">
        <f t="shared" si="156"/>
        <v>1.8242000000000003</v>
      </c>
      <c r="CK224" s="200"/>
      <c r="CL224" s="200">
        <f t="shared" si="157"/>
        <v>0.27363000000000004</v>
      </c>
      <c r="CM224" s="200"/>
      <c r="CN224" s="200"/>
      <c r="CO224" s="201"/>
      <c r="CP224" s="202"/>
      <c r="CQ224" s="203"/>
      <c r="CR224" s="203"/>
      <c r="CS224" s="267"/>
      <c r="CT224" s="268"/>
      <c r="CU224" s="269"/>
      <c r="CV224" s="270"/>
      <c r="CW224" s="278"/>
      <c r="CX224" s="114"/>
      <c r="CY224" s="52"/>
      <c r="CZ224" s="101"/>
      <c r="DA224" s="273"/>
      <c r="DB224" s="274"/>
      <c r="DC224" s="275"/>
      <c r="DD224" s="276"/>
      <c r="DE224" s="59"/>
      <c r="DF224" s="277"/>
    </row>
    <row r="225" spans="3:110" x14ac:dyDescent="0.25">
      <c r="C225" s="1" t="s">
        <v>330</v>
      </c>
      <c r="D225" t="s">
        <v>324</v>
      </c>
      <c r="F225" s="109"/>
      <c r="G225" s="43">
        <v>1</v>
      </c>
      <c r="H225" s="43"/>
      <c r="I225" s="43"/>
      <c r="J225" s="43"/>
      <c r="K225" s="43"/>
      <c r="L225" s="43"/>
      <c r="M225" s="44"/>
      <c r="N225" s="44"/>
      <c r="O225" s="45"/>
      <c r="P225" s="46"/>
      <c r="Q225" s="47"/>
      <c r="R225" s="48"/>
      <c r="S225" s="49"/>
      <c r="T225" s="50"/>
      <c r="U225" s="51"/>
      <c r="V225" s="51"/>
      <c r="W225" s="51"/>
      <c r="X225" s="52"/>
      <c r="Y225" s="52"/>
      <c r="Z225" s="52"/>
      <c r="AA225" s="53"/>
      <c r="AB225" s="54"/>
      <c r="AC225" s="54"/>
      <c r="AD225" s="55"/>
      <c r="AE225" s="55"/>
      <c r="AF225" s="55"/>
      <c r="AG225" s="55"/>
      <c r="AH225" s="56"/>
      <c r="AI225" s="56"/>
      <c r="AJ225" s="57"/>
      <c r="AK225" s="57"/>
      <c r="AL225" s="57"/>
      <c r="AM225" s="57"/>
      <c r="AN225" s="58"/>
      <c r="AO225" s="58"/>
      <c r="AP225" s="58"/>
      <c r="AQ225" s="59"/>
      <c r="AR225" s="59"/>
      <c r="AS225" s="59"/>
      <c r="AT225" s="59"/>
      <c r="AU225" s="59">
        <v>1</v>
      </c>
      <c r="AV225" s="59"/>
      <c r="AW225" s="36">
        <v>3</v>
      </c>
      <c r="AZ225">
        <f t="shared" si="159"/>
        <v>1</v>
      </c>
      <c r="BA225">
        <f t="shared" si="160"/>
        <v>0</v>
      </c>
      <c r="BB225">
        <f t="shared" si="161"/>
        <v>0</v>
      </c>
      <c r="BC225">
        <f t="shared" si="162"/>
        <v>0</v>
      </c>
      <c r="BD225">
        <f t="shared" si="150"/>
        <v>0</v>
      </c>
      <c r="BE225">
        <f t="shared" si="163"/>
        <v>0</v>
      </c>
      <c r="BF225">
        <f t="shared" si="164"/>
        <v>0</v>
      </c>
      <c r="BG225">
        <f t="shared" si="165"/>
        <v>0</v>
      </c>
      <c r="BH225">
        <f t="shared" si="166"/>
        <v>0</v>
      </c>
      <c r="BI225">
        <f t="shared" si="167"/>
        <v>0</v>
      </c>
      <c r="BJ225">
        <f t="shared" si="168"/>
        <v>0</v>
      </c>
      <c r="BK225">
        <f t="shared" si="169"/>
        <v>0</v>
      </c>
      <c r="BL225">
        <f t="shared" si="170"/>
        <v>1</v>
      </c>
      <c r="BM225">
        <f t="shared" si="151"/>
        <v>3</v>
      </c>
      <c r="BO225" s="185">
        <f t="shared" si="171"/>
        <v>0.02</v>
      </c>
      <c r="BP225" s="186">
        <f t="shared" si="182"/>
        <v>0</v>
      </c>
      <c r="BQ225" s="187">
        <f t="shared" si="173"/>
        <v>0</v>
      </c>
      <c r="BR225" s="188">
        <f t="shared" si="152"/>
        <v>0</v>
      </c>
      <c r="BS225" s="189">
        <f t="shared" si="172"/>
        <v>0</v>
      </c>
      <c r="BT225" s="190">
        <f t="shared" si="174"/>
        <v>0</v>
      </c>
      <c r="BU225" s="191">
        <f t="shared" si="175"/>
        <v>0</v>
      </c>
      <c r="BV225" s="192">
        <f t="shared" ref="BV225:BV288" si="183">BG225*0.075</f>
        <v>0</v>
      </c>
      <c r="BW225" s="193">
        <f t="shared" si="176"/>
        <v>0</v>
      </c>
      <c r="BX225" s="194">
        <f t="shared" si="177"/>
        <v>0</v>
      </c>
      <c r="BY225" s="195">
        <f t="shared" si="178"/>
        <v>0</v>
      </c>
      <c r="BZ225" s="196">
        <f t="shared" si="179"/>
        <v>0</v>
      </c>
      <c r="CA225" s="197">
        <f t="shared" si="180"/>
        <v>2.9000000000000001E-2</v>
      </c>
      <c r="CB225" s="110">
        <f t="shared" si="181"/>
        <v>0.126</v>
      </c>
      <c r="CC225" s="198">
        <v>2</v>
      </c>
      <c r="CD225" s="110">
        <v>0</v>
      </c>
      <c r="CE225" s="110">
        <v>0</v>
      </c>
      <c r="CF225" s="110">
        <v>1</v>
      </c>
      <c r="CG225" s="110">
        <f t="shared" si="153"/>
        <v>0.6</v>
      </c>
      <c r="CH225">
        <f t="shared" si="154"/>
        <v>0.17499999999999999</v>
      </c>
      <c r="CI225">
        <f t="shared" si="155"/>
        <v>7.8E-2</v>
      </c>
      <c r="CJ225" s="63">
        <f t="shared" si="156"/>
        <v>1.7709999999999999</v>
      </c>
      <c r="CK225" s="200"/>
      <c r="CL225" s="200">
        <f t="shared" si="157"/>
        <v>0.26565</v>
      </c>
      <c r="CM225" s="200"/>
      <c r="CN225" s="200"/>
      <c r="CO225" s="201"/>
      <c r="CP225" s="202"/>
      <c r="CQ225" s="203"/>
      <c r="CR225" s="203"/>
      <c r="CS225" s="267"/>
      <c r="CT225" s="268"/>
      <c r="CU225" s="269"/>
      <c r="CV225" s="270"/>
      <c r="CW225" s="273"/>
      <c r="CX225" s="114"/>
      <c r="CY225" s="52"/>
      <c r="CZ225" s="54"/>
      <c r="DA225" s="273"/>
      <c r="DB225" s="274"/>
      <c r="DC225" s="275"/>
      <c r="DD225" s="276"/>
      <c r="DE225" s="59"/>
      <c r="DF225" s="277"/>
    </row>
    <row r="226" spans="3:110" x14ac:dyDescent="0.25">
      <c r="C226" s="1" t="s">
        <v>331</v>
      </c>
      <c r="D226" t="s">
        <v>324</v>
      </c>
      <c r="F226" s="109"/>
      <c r="G226" s="43"/>
      <c r="H226" s="43"/>
      <c r="I226" s="43"/>
      <c r="J226" s="43"/>
      <c r="K226" s="43"/>
      <c r="L226" s="43"/>
      <c r="M226" s="44"/>
      <c r="N226" s="44"/>
      <c r="O226" s="45"/>
      <c r="P226" s="46"/>
      <c r="Q226" s="47"/>
      <c r="R226" s="48"/>
      <c r="S226" s="49"/>
      <c r="T226" s="50"/>
      <c r="U226" s="51">
        <v>2</v>
      </c>
      <c r="V226" s="51"/>
      <c r="W226" s="51"/>
      <c r="X226" s="52"/>
      <c r="Y226" s="52"/>
      <c r="Z226" s="52"/>
      <c r="AA226" s="53"/>
      <c r="AB226" s="54"/>
      <c r="AC226" s="54"/>
      <c r="AD226" s="55"/>
      <c r="AE226" s="55"/>
      <c r="AF226" s="55"/>
      <c r="AG226" s="55"/>
      <c r="AH226" s="56"/>
      <c r="AI226" s="56"/>
      <c r="AJ226" s="57"/>
      <c r="AK226" s="57"/>
      <c r="AL226" s="57"/>
      <c r="AM226" s="57"/>
      <c r="AN226" s="58"/>
      <c r="AO226" s="58"/>
      <c r="AP226" s="58"/>
      <c r="AQ226" s="59"/>
      <c r="AR226" s="59"/>
      <c r="AS226" s="59"/>
      <c r="AT226" s="59"/>
      <c r="AU226" s="59"/>
      <c r="AV226" s="59"/>
      <c r="AW226" s="36">
        <v>1</v>
      </c>
      <c r="AZ226">
        <f t="shared" si="159"/>
        <v>0</v>
      </c>
      <c r="BA226">
        <f t="shared" si="160"/>
        <v>0</v>
      </c>
      <c r="BB226">
        <f t="shared" si="161"/>
        <v>0</v>
      </c>
      <c r="BC226">
        <f t="shared" si="162"/>
        <v>0</v>
      </c>
      <c r="BD226">
        <f t="shared" si="150"/>
        <v>0</v>
      </c>
      <c r="BE226">
        <f t="shared" si="163"/>
        <v>2</v>
      </c>
      <c r="BF226">
        <f t="shared" si="164"/>
        <v>0</v>
      </c>
      <c r="BG226">
        <f t="shared" si="165"/>
        <v>0</v>
      </c>
      <c r="BH226">
        <f t="shared" si="166"/>
        <v>0</v>
      </c>
      <c r="BI226">
        <f t="shared" si="167"/>
        <v>0</v>
      </c>
      <c r="BJ226">
        <f t="shared" si="168"/>
        <v>0</v>
      </c>
      <c r="BK226">
        <f t="shared" si="169"/>
        <v>0</v>
      </c>
      <c r="BL226">
        <f t="shared" si="170"/>
        <v>0</v>
      </c>
      <c r="BM226">
        <f t="shared" si="151"/>
        <v>1</v>
      </c>
      <c r="BO226" s="185">
        <f t="shared" si="171"/>
        <v>0</v>
      </c>
      <c r="BP226" s="186">
        <f t="shared" si="182"/>
        <v>0</v>
      </c>
      <c r="BQ226" s="187">
        <f t="shared" si="173"/>
        <v>0</v>
      </c>
      <c r="BR226" s="188">
        <f t="shared" si="152"/>
        <v>0</v>
      </c>
      <c r="BS226" s="189">
        <f t="shared" si="172"/>
        <v>0</v>
      </c>
      <c r="BT226" s="190">
        <f t="shared" si="174"/>
        <v>0.224</v>
      </c>
      <c r="BU226" s="191">
        <f t="shared" si="175"/>
        <v>0</v>
      </c>
      <c r="BV226" s="192">
        <f t="shared" si="183"/>
        <v>0</v>
      </c>
      <c r="BW226" s="193">
        <f t="shared" si="176"/>
        <v>0</v>
      </c>
      <c r="BX226" s="194">
        <f t="shared" si="177"/>
        <v>0</v>
      </c>
      <c r="BY226" s="195">
        <f t="shared" si="178"/>
        <v>0</v>
      </c>
      <c r="BZ226" s="196">
        <f t="shared" si="179"/>
        <v>0</v>
      </c>
      <c r="CA226" s="197">
        <f t="shared" si="180"/>
        <v>0</v>
      </c>
      <c r="CB226" s="110">
        <f t="shared" si="181"/>
        <v>4.2000000000000003E-2</v>
      </c>
      <c r="CC226" s="198">
        <v>0</v>
      </c>
      <c r="CD226" s="110">
        <v>0</v>
      </c>
      <c r="CE226" s="110">
        <v>0</v>
      </c>
      <c r="CF226" s="110">
        <v>1</v>
      </c>
      <c r="CG226" s="110">
        <f t="shared" si="153"/>
        <v>0.16</v>
      </c>
      <c r="CH226">
        <f t="shared" si="154"/>
        <v>0.26600000000000001</v>
      </c>
      <c r="CI226">
        <f t="shared" si="155"/>
        <v>2.0800000000000003E-2</v>
      </c>
      <c r="CJ226" s="63">
        <f t="shared" si="156"/>
        <v>2.0076000000000001</v>
      </c>
      <c r="CK226" s="200"/>
      <c r="CL226" s="200">
        <f t="shared" si="157"/>
        <v>0.30114000000000002</v>
      </c>
      <c r="CM226" s="200"/>
      <c r="CN226" s="200"/>
      <c r="CO226" s="201"/>
      <c r="CP226" s="202"/>
      <c r="CQ226" s="203"/>
      <c r="CR226" s="203"/>
      <c r="CS226" s="267"/>
      <c r="CT226" s="268"/>
      <c r="CU226" s="269"/>
      <c r="CV226" s="270"/>
      <c r="CW226" s="273"/>
      <c r="CX226" s="114"/>
      <c r="CY226" s="52"/>
      <c r="CZ226" s="54"/>
      <c r="DA226" s="273"/>
      <c r="DB226" s="274"/>
      <c r="DC226" s="275"/>
      <c r="DD226" s="276"/>
      <c r="DE226" s="59"/>
      <c r="DF226" s="277"/>
    </row>
    <row r="227" spans="3:110" x14ac:dyDescent="0.25">
      <c r="C227" s="1" t="s">
        <v>332</v>
      </c>
      <c r="D227" t="s">
        <v>324</v>
      </c>
      <c r="F227" s="109"/>
      <c r="G227" s="43"/>
      <c r="H227" s="43"/>
      <c r="I227" s="43"/>
      <c r="J227" s="43"/>
      <c r="K227" s="43"/>
      <c r="L227" s="43"/>
      <c r="M227" s="44"/>
      <c r="N227" s="44"/>
      <c r="O227" s="45"/>
      <c r="P227" s="46"/>
      <c r="Q227" s="47"/>
      <c r="R227" s="48"/>
      <c r="S227" s="49"/>
      <c r="T227" s="50"/>
      <c r="U227" s="51">
        <v>1</v>
      </c>
      <c r="V227" s="51"/>
      <c r="W227" s="51"/>
      <c r="X227" s="52"/>
      <c r="Y227" s="52">
        <v>1</v>
      </c>
      <c r="Z227" s="52"/>
      <c r="AA227" s="53"/>
      <c r="AB227" s="54"/>
      <c r="AC227" s="54"/>
      <c r="AD227" s="55"/>
      <c r="AE227" s="55"/>
      <c r="AF227" s="55"/>
      <c r="AG227" s="55"/>
      <c r="AH227" s="56"/>
      <c r="AI227" s="56"/>
      <c r="AJ227" s="57"/>
      <c r="AK227" s="57"/>
      <c r="AL227" s="57"/>
      <c r="AM227" s="57"/>
      <c r="AN227" s="58"/>
      <c r="AO227" s="58"/>
      <c r="AP227" s="58"/>
      <c r="AQ227" s="59"/>
      <c r="AR227" s="59"/>
      <c r="AS227" s="59"/>
      <c r="AT227" s="59"/>
      <c r="AU227" s="59"/>
      <c r="AV227" s="59"/>
      <c r="AW227" s="36">
        <v>1</v>
      </c>
      <c r="AZ227">
        <f t="shared" si="159"/>
        <v>0</v>
      </c>
      <c r="BA227">
        <f t="shared" si="160"/>
        <v>0</v>
      </c>
      <c r="BB227">
        <f t="shared" si="161"/>
        <v>0</v>
      </c>
      <c r="BC227">
        <f t="shared" si="162"/>
        <v>0</v>
      </c>
      <c r="BD227">
        <f t="shared" si="150"/>
        <v>0</v>
      </c>
      <c r="BE227">
        <f t="shared" si="163"/>
        <v>1</v>
      </c>
      <c r="BF227">
        <f t="shared" si="164"/>
        <v>1</v>
      </c>
      <c r="BG227">
        <f t="shared" si="165"/>
        <v>0</v>
      </c>
      <c r="BH227">
        <f t="shared" si="166"/>
        <v>0</v>
      </c>
      <c r="BI227">
        <f t="shared" si="167"/>
        <v>0</v>
      </c>
      <c r="BJ227">
        <f t="shared" si="168"/>
        <v>0</v>
      </c>
      <c r="BK227">
        <f t="shared" si="169"/>
        <v>0</v>
      </c>
      <c r="BL227">
        <f t="shared" si="170"/>
        <v>0</v>
      </c>
      <c r="BM227">
        <f t="shared" si="151"/>
        <v>1</v>
      </c>
      <c r="BO227" s="185">
        <f t="shared" si="171"/>
        <v>0</v>
      </c>
      <c r="BP227" s="186">
        <f t="shared" si="182"/>
        <v>0</v>
      </c>
      <c r="BQ227" s="187">
        <f t="shared" si="173"/>
        <v>0</v>
      </c>
      <c r="BR227" s="188">
        <f t="shared" si="152"/>
        <v>0</v>
      </c>
      <c r="BS227" s="189">
        <f t="shared" si="172"/>
        <v>0</v>
      </c>
      <c r="BT227" s="190">
        <f t="shared" si="174"/>
        <v>0.112</v>
      </c>
      <c r="BU227" s="191">
        <f t="shared" si="175"/>
        <v>0.03</v>
      </c>
      <c r="BV227" s="192">
        <f t="shared" si="183"/>
        <v>0</v>
      </c>
      <c r="BW227" s="193">
        <f t="shared" si="176"/>
        <v>0</v>
      </c>
      <c r="BX227" s="194">
        <f t="shared" si="177"/>
        <v>0</v>
      </c>
      <c r="BY227" s="195">
        <f t="shared" si="178"/>
        <v>0</v>
      </c>
      <c r="BZ227" s="196">
        <f t="shared" si="179"/>
        <v>0</v>
      </c>
      <c r="CA227" s="197">
        <f t="shared" si="180"/>
        <v>0</v>
      </c>
      <c r="CB227" s="110">
        <f t="shared" si="181"/>
        <v>4.2000000000000003E-2</v>
      </c>
      <c r="CC227" s="198">
        <v>1</v>
      </c>
      <c r="CD227" s="110">
        <v>0</v>
      </c>
      <c r="CE227" s="110">
        <v>0</v>
      </c>
      <c r="CF227" s="110">
        <v>2</v>
      </c>
      <c r="CG227" s="110">
        <f t="shared" si="153"/>
        <v>0.54</v>
      </c>
      <c r="CH227">
        <f t="shared" si="154"/>
        <v>0.18400000000000002</v>
      </c>
      <c r="CI227">
        <f t="shared" si="155"/>
        <v>7.0200000000000012E-2</v>
      </c>
      <c r="CJ227" s="63">
        <f t="shared" si="156"/>
        <v>1.7794000000000003</v>
      </c>
      <c r="CK227" s="200"/>
      <c r="CL227" s="200">
        <f t="shared" si="157"/>
        <v>0.26691000000000004</v>
      </c>
      <c r="CM227" s="200"/>
      <c r="CN227" s="200"/>
      <c r="CO227" s="201"/>
      <c r="CP227" s="202"/>
      <c r="CQ227" s="203"/>
      <c r="CR227" s="203"/>
      <c r="CS227" s="267"/>
      <c r="CT227" s="268"/>
      <c r="CU227" s="269"/>
      <c r="CV227" s="270"/>
      <c r="CW227" s="273"/>
      <c r="CX227" s="114"/>
      <c r="CY227" s="52"/>
      <c r="CZ227" s="54"/>
      <c r="DA227" s="273"/>
      <c r="DB227" s="274"/>
      <c r="DC227" s="275"/>
      <c r="DD227" s="276"/>
      <c r="DE227" s="59"/>
      <c r="DF227" s="277"/>
    </row>
    <row r="228" spans="3:110" x14ac:dyDescent="0.25">
      <c r="C228" s="1" t="s">
        <v>333</v>
      </c>
      <c r="D228" t="s">
        <v>324</v>
      </c>
      <c r="F228" s="109"/>
      <c r="G228" s="43"/>
      <c r="H228" s="43"/>
      <c r="I228" s="43"/>
      <c r="J228" s="43"/>
      <c r="K228" s="43"/>
      <c r="L228" s="43"/>
      <c r="M228" s="44"/>
      <c r="N228" s="44"/>
      <c r="O228" s="45"/>
      <c r="P228" s="46"/>
      <c r="Q228" s="47"/>
      <c r="R228" s="48"/>
      <c r="S228" s="49"/>
      <c r="T228" s="50"/>
      <c r="U228" s="51"/>
      <c r="V228" s="51"/>
      <c r="W228" s="51">
        <v>1</v>
      </c>
      <c r="X228" s="52"/>
      <c r="Y228" s="52"/>
      <c r="Z228" s="52"/>
      <c r="AA228" s="53"/>
      <c r="AB228" s="54"/>
      <c r="AC228" s="54"/>
      <c r="AD228" s="55"/>
      <c r="AE228" s="55"/>
      <c r="AF228" s="55"/>
      <c r="AG228" s="55"/>
      <c r="AH228" s="56"/>
      <c r="AI228" s="56"/>
      <c r="AJ228" s="57">
        <v>1</v>
      </c>
      <c r="AK228" s="57"/>
      <c r="AL228" s="57"/>
      <c r="AM228" s="57"/>
      <c r="AN228" s="58"/>
      <c r="AO228" s="58"/>
      <c r="AP228" s="58"/>
      <c r="AQ228" s="59"/>
      <c r="AR228" s="59"/>
      <c r="AS228" s="59"/>
      <c r="AT228" s="59"/>
      <c r="AU228" s="59"/>
      <c r="AV228" s="59"/>
      <c r="AW228" s="36">
        <v>3</v>
      </c>
      <c r="AZ228">
        <f t="shared" si="159"/>
        <v>0</v>
      </c>
      <c r="BA228">
        <f t="shared" si="160"/>
        <v>0</v>
      </c>
      <c r="BB228">
        <f t="shared" si="161"/>
        <v>0</v>
      </c>
      <c r="BC228">
        <f t="shared" si="162"/>
        <v>0</v>
      </c>
      <c r="BD228">
        <f t="shared" si="150"/>
        <v>0</v>
      </c>
      <c r="BE228">
        <f t="shared" si="163"/>
        <v>1</v>
      </c>
      <c r="BF228">
        <f t="shared" si="164"/>
        <v>0</v>
      </c>
      <c r="BG228">
        <f t="shared" si="165"/>
        <v>0</v>
      </c>
      <c r="BH228">
        <f t="shared" si="166"/>
        <v>0</v>
      </c>
      <c r="BI228">
        <f t="shared" si="167"/>
        <v>1</v>
      </c>
      <c r="BJ228">
        <f t="shared" si="168"/>
        <v>1</v>
      </c>
      <c r="BK228">
        <f t="shared" si="169"/>
        <v>0</v>
      </c>
      <c r="BL228">
        <f t="shared" si="170"/>
        <v>0</v>
      </c>
      <c r="BM228">
        <f t="shared" si="151"/>
        <v>3</v>
      </c>
      <c r="BO228" s="185">
        <f t="shared" si="171"/>
        <v>0</v>
      </c>
      <c r="BP228" s="186">
        <f t="shared" si="182"/>
        <v>0</v>
      </c>
      <c r="BQ228" s="187">
        <f t="shared" si="173"/>
        <v>0</v>
      </c>
      <c r="BR228" s="188">
        <f t="shared" si="152"/>
        <v>0</v>
      </c>
      <c r="BS228" s="189">
        <f t="shared" si="172"/>
        <v>0</v>
      </c>
      <c r="BT228" s="190">
        <f t="shared" si="174"/>
        <v>0.112</v>
      </c>
      <c r="BU228" s="191">
        <f t="shared" si="175"/>
        <v>0</v>
      </c>
      <c r="BV228" s="192">
        <f t="shared" si="183"/>
        <v>0</v>
      </c>
      <c r="BW228" s="193">
        <f t="shared" si="176"/>
        <v>0</v>
      </c>
      <c r="BX228" s="194">
        <f t="shared" si="177"/>
        <v>3.0000000000000001E-3</v>
      </c>
      <c r="BY228" s="195">
        <f t="shared" si="178"/>
        <v>0.05</v>
      </c>
      <c r="BZ228" s="196">
        <f t="shared" si="179"/>
        <v>0</v>
      </c>
      <c r="CA228" s="197">
        <f t="shared" si="180"/>
        <v>0</v>
      </c>
      <c r="CB228" s="110">
        <f t="shared" si="181"/>
        <v>0.126</v>
      </c>
      <c r="CC228" s="198">
        <v>1</v>
      </c>
      <c r="CD228" s="110">
        <v>0</v>
      </c>
      <c r="CE228" s="110">
        <v>0</v>
      </c>
      <c r="CF228" s="110">
        <v>1</v>
      </c>
      <c r="CG228" s="110">
        <f t="shared" si="153"/>
        <v>0.38</v>
      </c>
      <c r="CH228">
        <f t="shared" si="154"/>
        <v>0.29100000000000004</v>
      </c>
      <c r="CI228">
        <f t="shared" si="155"/>
        <v>4.9399999999999999E-2</v>
      </c>
      <c r="CJ228" s="63">
        <f t="shared" si="156"/>
        <v>2.3828000000000005</v>
      </c>
      <c r="CK228" s="200"/>
      <c r="CL228" s="200">
        <f t="shared" si="157"/>
        <v>0.35742000000000007</v>
      </c>
      <c r="CM228" s="200"/>
      <c r="CN228" s="200"/>
      <c r="CO228" s="201"/>
      <c r="CP228" s="202"/>
      <c r="CQ228" s="203"/>
      <c r="CR228" s="203"/>
      <c r="CS228" s="267"/>
      <c r="CT228" s="268"/>
      <c r="CU228" s="269"/>
      <c r="CV228" s="270"/>
      <c r="CW228" s="273"/>
      <c r="CX228" s="114"/>
      <c r="CY228" s="52"/>
      <c r="CZ228" s="54"/>
      <c r="DA228" s="273"/>
      <c r="DB228" s="274"/>
      <c r="DC228" s="275"/>
      <c r="DD228" s="276"/>
      <c r="DE228" s="59"/>
      <c r="DF228" s="277"/>
    </row>
    <row r="229" spans="3:110" x14ac:dyDescent="0.25">
      <c r="C229" s="1" t="s">
        <v>334</v>
      </c>
      <c r="D229" t="s">
        <v>324</v>
      </c>
      <c r="F229" s="109"/>
      <c r="G229" s="43"/>
      <c r="H229" s="43"/>
      <c r="I229" s="43"/>
      <c r="J229" s="43"/>
      <c r="K229" s="43"/>
      <c r="L229" s="43"/>
      <c r="M229" s="44"/>
      <c r="N229" s="44"/>
      <c r="O229" s="45"/>
      <c r="P229" s="46"/>
      <c r="Q229" s="47"/>
      <c r="R229" s="48"/>
      <c r="S229" s="49"/>
      <c r="T229" s="50"/>
      <c r="U229" s="51"/>
      <c r="V229" s="51"/>
      <c r="W229" s="51"/>
      <c r="X229" s="52"/>
      <c r="Y229" s="52"/>
      <c r="Z229" s="52"/>
      <c r="AA229" s="53"/>
      <c r="AB229" s="54"/>
      <c r="AC229" s="54"/>
      <c r="AD229" s="55"/>
      <c r="AE229" s="55">
        <v>1</v>
      </c>
      <c r="AF229" s="55"/>
      <c r="AG229" s="55"/>
      <c r="AH229" s="56"/>
      <c r="AI229" s="56"/>
      <c r="AJ229" s="57"/>
      <c r="AK229" s="57"/>
      <c r="AL229" s="57"/>
      <c r="AM229" s="57"/>
      <c r="AN229" s="58"/>
      <c r="AO229" s="58"/>
      <c r="AP229" s="58"/>
      <c r="AQ229" s="59">
        <v>1</v>
      </c>
      <c r="AR229" s="59"/>
      <c r="AS229" s="59"/>
      <c r="AT229" s="59"/>
      <c r="AU229" s="59">
        <v>1</v>
      </c>
      <c r="AV229" s="59"/>
      <c r="AW229" s="36">
        <v>1</v>
      </c>
      <c r="AZ229">
        <f t="shared" si="159"/>
        <v>0</v>
      </c>
      <c r="BA229">
        <f t="shared" si="160"/>
        <v>0</v>
      </c>
      <c r="BB229">
        <f t="shared" si="161"/>
        <v>0</v>
      </c>
      <c r="BC229">
        <f t="shared" si="162"/>
        <v>0</v>
      </c>
      <c r="BD229">
        <f t="shared" si="150"/>
        <v>0</v>
      </c>
      <c r="BE229">
        <f t="shared" si="163"/>
        <v>0</v>
      </c>
      <c r="BF229">
        <f t="shared" si="164"/>
        <v>0</v>
      </c>
      <c r="BG229">
        <f t="shared" si="165"/>
        <v>0</v>
      </c>
      <c r="BH229">
        <f t="shared" si="166"/>
        <v>1</v>
      </c>
      <c r="BI229">
        <f t="shared" si="167"/>
        <v>0</v>
      </c>
      <c r="BJ229">
        <f t="shared" si="168"/>
        <v>0</v>
      </c>
      <c r="BK229">
        <f t="shared" si="169"/>
        <v>0</v>
      </c>
      <c r="BL229">
        <f t="shared" si="170"/>
        <v>2</v>
      </c>
      <c r="BM229">
        <f t="shared" si="151"/>
        <v>1</v>
      </c>
      <c r="BO229" s="185">
        <f t="shared" si="171"/>
        <v>0</v>
      </c>
      <c r="BP229" s="186">
        <f t="shared" si="182"/>
        <v>0</v>
      </c>
      <c r="BQ229" s="187">
        <f t="shared" si="173"/>
        <v>0</v>
      </c>
      <c r="BR229" s="188">
        <f t="shared" si="152"/>
        <v>0</v>
      </c>
      <c r="BS229" s="189">
        <f t="shared" si="172"/>
        <v>0</v>
      </c>
      <c r="BT229" s="190">
        <f t="shared" si="174"/>
        <v>0</v>
      </c>
      <c r="BU229" s="191">
        <f t="shared" si="175"/>
        <v>0</v>
      </c>
      <c r="BV229" s="192">
        <f t="shared" si="183"/>
        <v>0</v>
      </c>
      <c r="BW229" s="193">
        <f t="shared" si="176"/>
        <v>0.115</v>
      </c>
      <c r="BX229" s="194">
        <f t="shared" si="177"/>
        <v>0</v>
      </c>
      <c r="BY229" s="195">
        <f t="shared" si="178"/>
        <v>0</v>
      </c>
      <c r="BZ229" s="196">
        <f t="shared" si="179"/>
        <v>0</v>
      </c>
      <c r="CA229" s="197">
        <f t="shared" si="180"/>
        <v>5.8000000000000003E-2</v>
      </c>
      <c r="CB229" s="110">
        <f t="shared" si="181"/>
        <v>4.2000000000000003E-2</v>
      </c>
      <c r="CC229" s="198">
        <v>0</v>
      </c>
      <c r="CD229" s="110">
        <v>0</v>
      </c>
      <c r="CE229" s="110">
        <v>0</v>
      </c>
      <c r="CF229" s="110">
        <v>3</v>
      </c>
      <c r="CG229" s="110">
        <f t="shared" si="153"/>
        <v>0.48</v>
      </c>
      <c r="CH229">
        <f t="shared" si="154"/>
        <v>0.21500000000000002</v>
      </c>
      <c r="CI229">
        <f t="shared" si="155"/>
        <v>6.2399999999999997E-2</v>
      </c>
      <c r="CJ229" s="63">
        <f t="shared" si="156"/>
        <v>1.9418000000000002</v>
      </c>
      <c r="CK229" s="200"/>
      <c r="CL229" s="200">
        <f t="shared" si="157"/>
        <v>0.29127000000000003</v>
      </c>
      <c r="CM229" s="200"/>
      <c r="CN229" s="200"/>
      <c r="CO229" s="201"/>
      <c r="CP229" s="202"/>
      <c r="CQ229" s="203"/>
      <c r="CR229" s="203"/>
      <c r="CS229" s="267"/>
      <c r="CT229" s="268"/>
      <c r="CU229" s="269"/>
      <c r="CV229" s="270"/>
      <c r="CW229" s="273"/>
      <c r="CX229" s="114"/>
      <c r="CY229" s="52"/>
      <c r="CZ229" s="54"/>
      <c r="DA229" s="273"/>
      <c r="DB229" s="274"/>
      <c r="DC229" s="275"/>
      <c r="DD229" s="276"/>
      <c r="DE229" s="59"/>
      <c r="DF229" s="277"/>
    </row>
    <row r="230" spans="3:110" x14ac:dyDescent="0.25">
      <c r="C230" s="1" t="s">
        <v>335</v>
      </c>
      <c r="D230" t="s">
        <v>324</v>
      </c>
      <c r="F230" s="109"/>
      <c r="G230" s="43"/>
      <c r="H230" s="43"/>
      <c r="I230" s="43"/>
      <c r="J230" s="43"/>
      <c r="K230" s="43"/>
      <c r="L230" s="43"/>
      <c r="M230" s="44"/>
      <c r="N230" s="44"/>
      <c r="O230" s="45"/>
      <c r="P230" s="46"/>
      <c r="Q230" s="47"/>
      <c r="R230" s="48"/>
      <c r="S230" s="49"/>
      <c r="T230" s="50"/>
      <c r="U230" s="51"/>
      <c r="V230" s="51"/>
      <c r="W230" s="51">
        <v>1</v>
      </c>
      <c r="X230" s="52"/>
      <c r="Y230" s="52">
        <v>2</v>
      </c>
      <c r="Z230" s="52"/>
      <c r="AA230" s="53"/>
      <c r="AB230" s="54"/>
      <c r="AC230" s="54"/>
      <c r="AD230" s="55"/>
      <c r="AE230" s="55"/>
      <c r="AF230" s="55"/>
      <c r="AG230" s="55"/>
      <c r="AH230" s="56"/>
      <c r="AI230" s="56"/>
      <c r="AJ230" s="57"/>
      <c r="AK230" s="57"/>
      <c r="AL230" s="57"/>
      <c r="AM230" s="57"/>
      <c r="AN230" s="58"/>
      <c r="AO230" s="58"/>
      <c r="AP230" s="58"/>
      <c r="AQ230" s="59"/>
      <c r="AR230" s="59"/>
      <c r="AS230" s="59"/>
      <c r="AT230" s="59"/>
      <c r="AU230" s="59">
        <v>1</v>
      </c>
      <c r="AV230" s="59"/>
      <c r="AW230" s="36">
        <v>1</v>
      </c>
      <c r="AZ230">
        <f t="shared" si="159"/>
        <v>0</v>
      </c>
      <c r="BA230">
        <f t="shared" si="160"/>
        <v>0</v>
      </c>
      <c r="BB230">
        <f t="shared" si="161"/>
        <v>0</v>
      </c>
      <c r="BC230">
        <f t="shared" si="162"/>
        <v>0</v>
      </c>
      <c r="BD230">
        <f t="shared" si="150"/>
        <v>0</v>
      </c>
      <c r="BE230">
        <f t="shared" si="163"/>
        <v>1</v>
      </c>
      <c r="BF230">
        <f t="shared" si="164"/>
        <v>2</v>
      </c>
      <c r="BG230">
        <f t="shared" si="165"/>
        <v>0</v>
      </c>
      <c r="BH230">
        <f t="shared" si="166"/>
        <v>0</v>
      </c>
      <c r="BI230">
        <f t="shared" si="167"/>
        <v>0</v>
      </c>
      <c r="BJ230">
        <f t="shared" si="168"/>
        <v>0</v>
      </c>
      <c r="BK230">
        <f t="shared" si="169"/>
        <v>0</v>
      </c>
      <c r="BL230">
        <f t="shared" si="170"/>
        <v>1</v>
      </c>
      <c r="BM230">
        <f t="shared" si="151"/>
        <v>1</v>
      </c>
      <c r="BO230" s="185">
        <f t="shared" si="171"/>
        <v>0</v>
      </c>
      <c r="BP230" s="186">
        <f t="shared" si="182"/>
        <v>0</v>
      </c>
      <c r="BQ230" s="187">
        <f t="shared" si="173"/>
        <v>0</v>
      </c>
      <c r="BR230" s="188">
        <f t="shared" si="152"/>
        <v>0</v>
      </c>
      <c r="BS230" s="189">
        <f t="shared" si="172"/>
        <v>0</v>
      </c>
      <c r="BT230" s="190">
        <f t="shared" si="174"/>
        <v>0.112</v>
      </c>
      <c r="BU230" s="191">
        <f t="shared" si="175"/>
        <v>0.06</v>
      </c>
      <c r="BV230" s="192">
        <f t="shared" si="183"/>
        <v>0</v>
      </c>
      <c r="BW230" s="193">
        <f t="shared" si="176"/>
        <v>0</v>
      </c>
      <c r="BX230" s="194">
        <f t="shared" si="177"/>
        <v>0</v>
      </c>
      <c r="BY230" s="195">
        <f t="shared" si="178"/>
        <v>0</v>
      </c>
      <c r="BZ230" s="196">
        <f t="shared" si="179"/>
        <v>0</v>
      </c>
      <c r="CA230" s="197">
        <f t="shared" si="180"/>
        <v>2.9000000000000001E-2</v>
      </c>
      <c r="CB230" s="110">
        <f t="shared" si="181"/>
        <v>4.2000000000000003E-2</v>
      </c>
      <c r="CC230" s="198">
        <v>0</v>
      </c>
      <c r="CD230" s="110">
        <v>0</v>
      </c>
      <c r="CE230" s="110">
        <v>0</v>
      </c>
      <c r="CF230" s="110">
        <v>3</v>
      </c>
      <c r="CG230" s="110">
        <f t="shared" si="153"/>
        <v>0.48</v>
      </c>
      <c r="CH230">
        <f t="shared" si="154"/>
        <v>0.24299999999999999</v>
      </c>
      <c r="CI230">
        <f t="shared" si="155"/>
        <v>6.2399999999999997E-2</v>
      </c>
      <c r="CJ230" s="63">
        <f t="shared" si="156"/>
        <v>2.1377999999999999</v>
      </c>
      <c r="CK230" s="200"/>
      <c r="CL230" s="200">
        <f t="shared" si="157"/>
        <v>0.32066999999999996</v>
      </c>
      <c r="CM230" s="200"/>
      <c r="CN230" s="200"/>
      <c r="CO230" s="201"/>
      <c r="CP230" s="202"/>
      <c r="CQ230" s="203"/>
      <c r="CR230" s="203"/>
      <c r="CS230" s="267"/>
      <c r="CT230" s="268"/>
      <c r="CU230" s="269"/>
      <c r="CV230" s="270"/>
      <c r="CW230" s="279"/>
      <c r="CX230" s="114"/>
      <c r="CY230" s="52"/>
      <c r="CZ230" s="53"/>
      <c r="DA230" s="273"/>
      <c r="DB230" s="274"/>
      <c r="DC230" s="275"/>
      <c r="DD230" s="276"/>
      <c r="DE230" s="59"/>
      <c r="DF230" s="277"/>
    </row>
    <row r="231" spans="3:110" x14ac:dyDescent="0.25">
      <c r="C231" s="1" t="s">
        <v>336</v>
      </c>
      <c r="D231" t="s">
        <v>324</v>
      </c>
      <c r="F231" s="109"/>
      <c r="G231" s="43"/>
      <c r="H231" s="43"/>
      <c r="I231" s="43"/>
      <c r="J231" s="43"/>
      <c r="K231" s="43"/>
      <c r="L231" s="43"/>
      <c r="M231" s="44"/>
      <c r="N231" s="44"/>
      <c r="O231" s="45"/>
      <c r="P231" s="46"/>
      <c r="Q231" s="47"/>
      <c r="R231" s="48"/>
      <c r="S231" s="49"/>
      <c r="T231" s="50"/>
      <c r="U231" s="51">
        <v>1</v>
      </c>
      <c r="V231" s="51"/>
      <c r="W231" s="51"/>
      <c r="X231" s="52"/>
      <c r="Y231" s="52"/>
      <c r="Z231" s="52"/>
      <c r="AA231" s="53"/>
      <c r="AB231" s="54"/>
      <c r="AC231" s="54"/>
      <c r="AD231" s="55"/>
      <c r="AE231" s="55"/>
      <c r="AF231" s="55"/>
      <c r="AG231" s="55"/>
      <c r="AH231" s="56"/>
      <c r="AI231" s="56"/>
      <c r="AJ231" s="57"/>
      <c r="AK231" s="57"/>
      <c r="AL231" s="57"/>
      <c r="AM231" s="57"/>
      <c r="AN231" s="58"/>
      <c r="AO231" s="58"/>
      <c r="AP231" s="58"/>
      <c r="AQ231" s="59">
        <v>2</v>
      </c>
      <c r="AR231" s="59"/>
      <c r="AS231" s="59"/>
      <c r="AT231" s="59"/>
      <c r="AU231" s="59"/>
      <c r="AV231" s="59"/>
      <c r="AW231" s="36">
        <v>2</v>
      </c>
      <c r="AZ231">
        <f t="shared" si="159"/>
        <v>0</v>
      </c>
      <c r="BA231">
        <f t="shared" si="160"/>
        <v>0</v>
      </c>
      <c r="BB231">
        <f t="shared" si="161"/>
        <v>0</v>
      </c>
      <c r="BC231">
        <f t="shared" si="162"/>
        <v>0</v>
      </c>
      <c r="BD231">
        <f t="shared" si="150"/>
        <v>0</v>
      </c>
      <c r="BE231">
        <f t="shared" si="163"/>
        <v>1</v>
      </c>
      <c r="BF231">
        <f t="shared" si="164"/>
        <v>0</v>
      </c>
      <c r="BG231">
        <f t="shared" si="165"/>
        <v>0</v>
      </c>
      <c r="BH231">
        <f t="shared" si="166"/>
        <v>0</v>
      </c>
      <c r="BI231">
        <f t="shared" si="167"/>
        <v>0</v>
      </c>
      <c r="BJ231">
        <f t="shared" si="168"/>
        <v>0</v>
      </c>
      <c r="BK231">
        <f t="shared" si="169"/>
        <v>0</v>
      </c>
      <c r="BL231">
        <f t="shared" si="170"/>
        <v>2</v>
      </c>
      <c r="BM231">
        <f t="shared" si="151"/>
        <v>2</v>
      </c>
      <c r="BO231" s="185">
        <f t="shared" si="171"/>
        <v>0</v>
      </c>
      <c r="BP231" s="186">
        <f t="shared" si="182"/>
        <v>0</v>
      </c>
      <c r="BQ231" s="187">
        <f t="shared" si="173"/>
        <v>0</v>
      </c>
      <c r="BR231" s="188">
        <f t="shared" si="152"/>
        <v>0</v>
      </c>
      <c r="BS231" s="189">
        <f t="shared" si="172"/>
        <v>0</v>
      </c>
      <c r="BT231" s="190">
        <f t="shared" si="174"/>
        <v>0.112</v>
      </c>
      <c r="BU231" s="191">
        <f t="shared" si="175"/>
        <v>0</v>
      </c>
      <c r="BV231" s="192">
        <f t="shared" si="183"/>
        <v>0</v>
      </c>
      <c r="BW231" s="193">
        <f t="shared" si="176"/>
        <v>0</v>
      </c>
      <c r="BX231" s="194">
        <f t="shared" si="177"/>
        <v>0</v>
      </c>
      <c r="BY231" s="195">
        <f t="shared" si="178"/>
        <v>0</v>
      </c>
      <c r="BZ231" s="196">
        <f t="shared" si="179"/>
        <v>0</v>
      </c>
      <c r="CA231" s="197">
        <f t="shared" si="180"/>
        <v>5.8000000000000003E-2</v>
      </c>
      <c r="CB231" s="110">
        <f t="shared" si="181"/>
        <v>8.4000000000000005E-2</v>
      </c>
      <c r="CC231" s="198">
        <v>0</v>
      </c>
      <c r="CD231" s="110">
        <v>0</v>
      </c>
      <c r="CE231" s="110">
        <v>0</v>
      </c>
      <c r="CF231" s="110">
        <v>4</v>
      </c>
      <c r="CG231" s="110">
        <f t="shared" si="153"/>
        <v>0.64</v>
      </c>
      <c r="CH231">
        <f t="shared" si="154"/>
        <v>0.254</v>
      </c>
      <c r="CI231">
        <f t="shared" si="155"/>
        <v>8.320000000000001E-2</v>
      </c>
      <c r="CJ231" s="63">
        <f t="shared" si="156"/>
        <v>2.3603999999999998</v>
      </c>
      <c r="CK231" s="200"/>
      <c r="CL231" s="200">
        <f t="shared" si="157"/>
        <v>0.35405999999999999</v>
      </c>
      <c r="CM231" s="200"/>
      <c r="CN231" s="200"/>
      <c r="CO231" s="201"/>
      <c r="CP231" s="202"/>
      <c r="CQ231" s="203"/>
      <c r="CR231" s="203"/>
      <c r="CS231" s="267"/>
      <c r="CT231" s="268"/>
      <c r="CU231" s="269"/>
      <c r="CV231" s="270"/>
      <c r="CW231" s="279"/>
      <c r="CX231" s="114"/>
      <c r="CY231" s="52"/>
      <c r="CZ231" s="53"/>
      <c r="DA231" s="273"/>
      <c r="DB231" s="274"/>
      <c r="DC231" s="275"/>
      <c r="DD231" s="276"/>
      <c r="DE231" s="59"/>
      <c r="DF231" s="277"/>
    </row>
    <row r="232" spans="3:110" x14ac:dyDescent="0.25">
      <c r="C232" s="1" t="s">
        <v>337</v>
      </c>
      <c r="D232" t="s">
        <v>324</v>
      </c>
      <c r="F232" s="42"/>
      <c r="G232" s="43"/>
      <c r="H232" s="43"/>
      <c r="I232" s="43"/>
      <c r="J232" s="43"/>
      <c r="K232" s="43"/>
      <c r="L232" s="43"/>
      <c r="M232" s="44"/>
      <c r="N232" s="44"/>
      <c r="O232" s="45"/>
      <c r="P232" s="46"/>
      <c r="Q232" s="47"/>
      <c r="R232" s="48"/>
      <c r="S232" s="49"/>
      <c r="T232" s="50"/>
      <c r="U232" s="51">
        <v>1</v>
      </c>
      <c r="V232" s="51"/>
      <c r="W232" s="51"/>
      <c r="X232" s="52"/>
      <c r="Y232" s="52"/>
      <c r="Z232" s="52"/>
      <c r="AA232" s="53"/>
      <c r="AB232" s="54"/>
      <c r="AC232" s="54"/>
      <c r="AD232" s="55"/>
      <c r="AE232" s="55"/>
      <c r="AF232" s="55"/>
      <c r="AG232" s="55"/>
      <c r="AH232" s="56"/>
      <c r="AI232" s="56"/>
      <c r="AJ232" s="57"/>
      <c r="AK232" s="57"/>
      <c r="AL232" s="57"/>
      <c r="AM232" s="57"/>
      <c r="AN232" s="58"/>
      <c r="AO232" s="58"/>
      <c r="AP232" s="58"/>
      <c r="AQ232" s="59"/>
      <c r="AR232" s="59"/>
      <c r="AS232" s="59"/>
      <c r="AT232" s="59"/>
      <c r="AU232" s="59">
        <v>1</v>
      </c>
      <c r="AV232" s="59"/>
      <c r="AZ232">
        <f t="shared" si="159"/>
        <v>0</v>
      </c>
      <c r="BA232">
        <f t="shared" si="160"/>
        <v>0</v>
      </c>
      <c r="BB232">
        <f t="shared" si="161"/>
        <v>0</v>
      </c>
      <c r="BC232">
        <f t="shared" si="162"/>
        <v>0</v>
      </c>
      <c r="BD232">
        <f t="shared" si="150"/>
        <v>0</v>
      </c>
      <c r="BE232">
        <f t="shared" si="163"/>
        <v>1</v>
      </c>
      <c r="BF232">
        <f t="shared" si="164"/>
        <v>0</v>
      </c>
      <c r="BG232">
        <f t="shared" si="165"/>
        <v>0</v>
      </c>
      <c r="BH232">
        <f t="shared" si="166"/>
        <v>0</v>
      </c>
      <c r="BI232">
        <f t="shared" si="167"/>
        <v>0</v>
      </c>
      <c r="BJ232">
        <f t="shared" si="168"/>
        <v>0</v>
      </c>
      <c r="BK232">
        <f t="shared" si="169"/>
        <v>0</v>
      </c>
      <c r="BL232">
        <f t="shared" si="170"/>
        <v>1</v>
      </c>
      <c r="BM232">
        <f t="shared" si="151"/>
        <v>0</v>
      </c>
      <c r="BO232" s="185">
        <f t="shared" si="171"/>
        <v>0</v>
      </c>
      <c r="BP232" s="186">
        <f t="shared" si="182"/>
        <v>0</v>
      </c>
      <c r="BQ232" s="187">
        <f t="shared" si="173"/>
        <v>0</v>
      </c>
      <c r="BR232" s="188">
        <f t="shared" si="152"/>
        <v>0</v>
      </c>
      <c r="BS232" s="189">
        <f t="shared" si="172"/>
        <v>0</v>
      </c>
      <c r="BT232" s="190">
        <f t="shared" si="174"/>
        <v>0.112</v>
      </c>
      <c r="BU232" s="191">
        <f t="shared" si="175"/>
        <v>0</v>
      </c>
      <c r="BV232" s="192">
        <f t="shared" si="183"/>
        <v>0</v>
      </c>
      <c r="BW232" s="193">
        <f t="shared" si="176"/>
        <v>0</v>
      </c>
      <c r="BX232" s="194">
        <f t="shared" si="177"/>
        <v>0</v>
      </c>
      <c r="BY232" s="195">
        <f t="shared" si="178"/>
        <v>0</v>
      </c>
      <c r="BZ232" s="196">
        <f t="shared" si="179"/>
        <v>0</v>
      </c>
      <c r="CA232" s="197">
        <f t="shared" si="180"/>
        <v>2.9000000000000001E-2</v>
      </c>
      <c r="CB232" s="110">
        <f t="shared" si="181"/>
        <v>0</v>
      </c>
      <c r="CC232" s="198">
        <v>0</v>
      </c>
      <c r="CD232" s="110">
        <v>0</v>
      </c>
      <c r="CE232" s="110">
        <v>0</v>
      </c>
      <c r="CF232" s="110">
        <v>2</v>
      </c>
      <c r="CG232" s="110">
        <f t="shared" si="153"/>
        <v>0.32</v>
      </c>
      <c r="CH232">
        <f t="shared" si="154"/>
        <v>0.14100000000000001</v>
      </c>
      <c r="CI232">
        <f t="shared" si="155"/>
        <v>4.1600000000000005E-2</v>
      </c>
      <c r="CJ232" s="63">
        <f t="shared" si="156"/>
        <v>1.2782</v>
      </c>
      <c r="CK232" s="200"/>
      <c r="CL232" s="200">
        <f t="shared" si="157"/>
        <v>0.19172999999999998</v>
      </c>
      <c r="CM232" s="200"/>
      <c r="CN232" s="200"/>
      <c r="CO232" s="201"/>
      <c r="CP232" s="202"/>
      <c r="CQ232" s="203"/>
      <c r="CR232" s="203"/>
      <c r="CS232" s="267"/>
      <c r="CT232" s="268"/>
      <c r="CU232" s="269"/>
      <c r="CV232" s="270"/>
      <c r="CW232" s="281"/>
      <c r="CX232" s="114"/>
      <c r="CY232" s="52"/>
      <c r="CZ232" s="282"/>
      <c r="DA232" s="273"/>
      <c r="DB232" s="274"/>
      <c r="DC232" s="275"/>
      <c r="DD232" s="276"/>
      <c r="DE232" s="59"/>
      <c r="DF232" s="277"/>
    </row>
    <row r="233" spans="3:110" x14ac:dyDescent="0.25">
      <c r="C233" s="1" t="s">
        <v>338</v>
      </c>
      <c r="D233" t="s">
        <v>324</v>
      </c>
      <c r="F233" s="42"/>
      <c r="G233" s="43"/>
      <c r="H233" s="43"/>
      <c r="I233" s="43"/>
      <c r="J233" s="43"/>
      <c r="K233" s="43"/>
      <c r="L233" s="43"/>
      <c r="M233" s="44"/>
      <c r="N233" s="44"/>
      <c r="O233" s="45"/>
      <c r="P233" s="46"/>
      <c r="Q233" s="47"/>
      <c r="R233" s="48"/>
      <c r="S233" s="49"/>
      <c r="T233" s="50"/>
      <c r="U233" s="51"/>
      <c r="V233" s="51"/>
      <c r="W233" s="51"/>
      <c r="X233" s="52"/>
      <c r="Y233" s="52"/>
      <c r="Z233" s="52"/>
      <c r="AA233" s="53"/>
      <c r="AB233" s="54"/>
      <c r="AC233" s="54"/>
      <c r="AD233" s="55"/>
      <c r="AE233" s="55"/>
      <c r="AF233" s="55"/>
      <c r="AG233" s="55"/>
      <c r="AH233" s="56"/>
      <c r="AI233" s="56"/>
      <c r="AJ233" s="57"/>
      <c r="AK233" s="57"/>
      <c r="AL233" s="57"/>
      <c r="AM233" s="57"/>
      <c r="AN233" s="58"/>
      <c r="AO233" s="58">
        <v>1</v>
      </c>
      <c r="AP233" s="58"/>
      <c r="AQ233" s="59"/>
      <c r="AR233" s="59"/>
      <c r="AS233" s="59"/>
      <c r="AT233" s="59"/>
      <c r="AU233" s="59">
        <v>1</v>
      </c>
      <c r="AV233" s="59"/>
      <c r="AW233">
        <v>2</v>
      </c>
      <c r="AZ233">
        <f t="shared" si="159"/>
        <v>0</v>
      </c>
      <c r="BA233">
        <f t="shared" si="160"/>
        <v>0</v>
      </c>
      <c r="BB233">
        <f t="shared" si="161"/>
        <v>0</v>
      </c>
      <c r="BC233">
        <f t="shared" si="162"/>
        <v>0</v>
      </c>
      <c r="BD233">
        <f t="shared" si="150"/>
        <v>0</v>
      </c>
      <c r="BE233">
        <f t="shared" si="163"/>
        <v>0</v>
      </c>
      <c r="BF233">
        <f t="shared" si="164"/>
        <v>0</v>
      </c>
      <c r="BG233">
        <f t="shared" si="165"/>
        <v>0</v>
      </c>
      <c r="BH233">
        <f t="shared" si="166"/>
        <v>0</v>
      </c>
      <c r="BI233">
        <f t="shared" si="167"/>
        <v>0</v>
      </c>
      <c r="BJ233">
        <f t="shared" si="168"/>
        <v>0</v>
      </c>
      <c r="BK233">
        <f t="shared" si="169"/>
        <v>1</v>
      </c>
      <c r="BL233">
        <f t="shared" si="170"/>
        <v>1</v>
      </c>
      <c r="BM233">
        <f t="shared" si="151"/>
        <v>2</v>
      </c>
      <c r="BO233" s="185">
        <f t="shared" si="171"/>
        <v>0</v>
      </c>
      <c r="BP233" s="186">
        <f t="shared" si="182"/>
        <v>0</v>
      </c>
      <c r="BQ233" s="187">
        <f t="shared" si="173"/>
        <v>0</v>
      </c>
      <c r="BR233" s="188">
        <f t="shared" si="152"/>
        <v>0</v>
      </c>
      <c r="BS233" s="189">
        <f t="shared" si="172"/>
        <v>0</v>
      </c>
      <c r="BT233" s="190">
        <f t="shared" si="174"/>
        <v>0</v>
      </c>
      <c r="BU233" s="191">
        <f t="shared" si="175"/>
        <v>0</v>
      </c>
      <c r="BV233" s="192">
        <f t="shared" si="183"/>
        <v>0</v>
      </c>
      <c r="BW233" s="193">
        <f t="shared" si="176"/>
        <v>0</v>
      </c>
      <c r="BX233" s="194">
        <f t="shared" si="177"/>
        <v>0</v>
      </c>
      <c r="BY233" s="195">
        <f t="shared" si="178"/>
        <v>0</v>
      </c>
      <c r="BZ233" s="196">
        <f t="shared" si="179"/>
        <v>3.3000000000000002E-2</v>
      </c>
      <c r="CA233" s="197">
        <f t="shared" si="180"/>
        <v>2.9000000000000001E-2</v>
      </c>
      <c r="CB233" s="110">
        <f t="shared" si="181"/>
        <v>8.4000000000000005E-2</v>
      </c>
      <c r="CC233" s="198">
        <v>0</v>
      </c>
      <c r="CD233" s="110">
        <v>0</v>
      </c>
      <c r="CE233" s="110">
        <v>0</v>
      </c>
      <c r="CF233" s="110">
        <v>1</v>
      </c>
      <c r="CG233" s="110">
        <f t="shared" si="153"/>
        <v>0.16</v>
      </c>
      <c r="CH233">
        <f t="shared" si="154"/>
        <v>0.14600000000000002</v>
      </c>
      <c r="CI233">
        <f t="shared" si="155"/>
        <v>2.0800000000000003E-2</v>
      </c>
      <c r="CJ233" s="63">
        <f t="shared" si="156"/>
        <v>1.1676000000000002</v>
      </c>
      <c r="CK233" s="200"/>
      <c r="CL233" s="200">
        <f t="shared" si="157"/>
        <v>0.17514000000000002</v>
      </c>
      <c r="CM233" s="200"/>
      <c r="CN233" s="200"/>
      <c r="CO233" s="201"/>
      <c r="CP233" s="202"/>
      <c r="CQ233" s="203"/>
      <c r="CR233" s="203"/>
      <c r="CS233" s="267"/>
      <c r="CT233" s="268"/>
      <c r="CU233" s="269"/>
      <c r="CV233" s="270"/>
      <c r="CW233" s="283"/>
      <c r="CX233" s="114"/>
      <c r="CY233" s="52"/>
      <c r="CZ233" s="284"/>
      <c r="DA233" s="273"/>
      <c r="DB233" s="274"/>
      <c r="DC233" s="275"/>
      <c r="DD233" s="276"/>
      <c r="DE233" s="59"/>
      <c r="DF233" s="277"/>
    </row>
    <row r="234" spans="3:110" x14ac:dyDescent="0.25">
      <c r="C234" s="1" t="s">
        <v>339</v>
      </c>
      <c r="D234" t="s">
        <v>324</v>
      </c>
      <c r="F234" s="42"/>
      <c r="G234" s="43"/>
      <c r="H234" s="43"/>
      <c r="I234" s="43"/>
      <c r="J234" s="43"/>
      <c r="K234" s="43"/>
      <c r="L234" s="43"/>
      <c r="M234" s="44"/>
      <c r="N234" s="44"/>
      <c r="O234" s="45"/>
      <c r="P234" s="46"/>
      <c r="Q234" s="47"/>
      <c r="R234" s="48"/>
      <c r="S234" s="49"/>
      <c r="T234" s="50"/>
      <c r="U234" s="51"/>
      <c r="V234" s="51"/>
      <c r="W234" s="51"/>
      <c r="X234" s="52"/>
      <c r="Y234" s="52"/>
      <c r="Z234" s="52"/>
      <c r="AA234" s="53"/>
      <c r="AB234" s="54"/>
      <c r="AC234" s="54"/>
      <c r="AD234" s="55"/>
      <c r="AE234" s="55"/>
      <c r="AF234" s="55"/>
      <c r="AG234" s="55"/>
      <c r="AH234" s="56"/>
      <c r="AI234" s="56"/>
      <c r="AJ234" s="57">
        <v>1</v>
      </c>
      <c r="AK234" s="57"/>
      <c r="AL234" s="57"/>
      <c r="AM234" s="57"/>
      <c r="AN234" s="58"/>
      <c r="AO234" s="58"/>
      <c r="AP234" s="58"/>
      <c r="AQ234" s="59">
        <v>1</v>
      </c>
      <c r="AR234" s="59"/>
      <c r="AS234" s="59"/>
      <c r="AT234" s="59"/>
      <c r="AU234" s="59">
        <v>1</v>
      </c>
      <c r="AV234" s="59"/>
      <c r="AW234">
        <v>1</v>
      </c>
      <c r="AZ234">
        <f t="shared" si="159"/>
        <v>0</v>
      </c>
      <c r="BA234">
        <f t="shared" si="160"/>
        <v>0</v>
      </c>
      <c r="BB234">
        <f t="shared" si="161"/>
        <v>0</v>
      </c>
      <c r="BC234">
        <f t="shared" si="162"/>
        <v>0</v>
      </c>
      <c r="BD234">
        <f t="shared" si="150"/>
        <v>0</v>
      </c>
      <c r="BE234">
        <f t="shared" si="163"/>
        <v>0</v>
      </c>
      <c r="BF234">
        <f t="shared" si="164"/>
        <v>0</v>
      </c>
      <c r="BG234">
        <f t="shared" si="165"/>
        <v>0</v>
      </c>
      <c r="BH234">
        <f t="shared" si="166"/>
        <v>0</v>
      </c>
      <c r="BI234">
        <f t="shared" si="167"/>
        <v>1</v>
      </c>
      <c r="BJ234">
        <f t="shared" si="168"/>
        <v>1</v>
      </c>
      <c r="BK234">
        <f t="shared" si="169"/>
        <v>0</v>
      </c>
      <c r="BL234">
        <f t="shared" si="170"/>
        <v>2</v>
      </c>
      <c r="BM234">
        <f t="shared" si="151"/>
        <v>1</v>
      </c>
      <c r="BO234" s="185">
        <f t="shared" si="171"/>
        <v>0</v>
      </c>
      <c r="BP234" s="186">
        <f t="shared" si="182"/>
        <v>0</v>
      </c>
      <c r="BQ234" s="187">
        <f t="shared" si="173"/>
        <v>0</v>
      </c>
      <c r="BR234" s="188">
        <f t="shared" si="152"/>
        <v>0</v>
      </c>
      <c r="BS234" s="189">
        <f t="shared" si="172"/>
        <v>0</v>
      </c>
      <c r="BT234" s="190">
        <f t="shared" si="174"/>
        <v>0</v>
      </c>
      <c r="BU234" s="191">
        <f t="shared" si="175"/>
        <v>0</v>
      </c>
      <c r="BV234" s="192">
        <f t="shared" si="183"/>
        <v>0</v>
      </c>
      <c r="BW234" s="193">
        <f t="shared" si="176"/>
        <v>0</v>
      </c>
      <c r="BX234" s="194">
        <f t="shared" si="177"/>
        <v>3.0000000000000001E-3</v>
      </c>
      <c r="BY234" s="195">
        <f t="shared" si="178"/>
        <v>0.05</v>
      </c>
      <c r="BZ234" s="196">
        <f t="shared" si="179"/>
        <v>0</v>
      </c>
      <c r="CA234" s="197">
        <f t="shared" si="180"/>
        <v>5.8000000000000003E-2</v>
      </c>
      <c r="CB234" s="110">
        <f t="shared" si="181"/>
        <v>4.2000000000000003E-2</v>
      </c>
      <c r="CC234" s="198">
        <v>0</v>
      </c>
      <c r="CD234" s="110">
        <v>0</v>
      </c>
      <c r="CE234" s="110">
        <v>0</v>
      </c>
      <c r="CF234" s="110">
        <v>4</v>
      </c>
      <c r="CG234" s="110">
        <f t="shared" si="153"/>
        <v>0.64</v>
      </c>
      <c r="CH234">
        <f t="shared" si="154"/>
        <v>0.15300000000000002</v>
      </c>
      <c r="CI234">
        <f t="shared" si="155"/>
        <v>8.320000000000001E-2</v>
      </c>
      <c r="CJ234" s="63">
        <f t="shared" si="156"/>
        <v>1.6534000000000002</v>
      </c>
      <c r="CK234" s="200"/>
      <c r="CL234" s="200">
        <f t="shared" si="157"/>
        <v>0.24801000000000001</v>
      </c>
      <c r="CM234" s="200"/>
      <c r="CN234" s="200"/>
      <c r="CO234" s="201"/>
      <c r="CP234" s="202"/>
      <c r="CQ234" s="203"/>
      <c r="CR234" s="203"/>
      <c r="CS234" s="267"/>
      <c r="CT234" s="268"/>
      <c r="CU234" s="269"/>
      <c r="CV234" s="270"/>
      <c r="CW234" s="283"/>
      <c r="CX234" s="114"/>
      <c r="CY234" s="52"/>
      <c r="CZ234" s="284"/>
      <c r="DA234" s="273"/>
      <c r="DB234" s="274"/>
      <c r="DC234" s="275"/>
      <c r="DD234" s="276"/>
      <c r="DE234" s="59"/>
      <c r="DF234" s="277"/>
    </row>
    <row r="235" spans="3:110" x14ac:dyDescent="0.25">
      <c r="C235" s="1" t="s">
        <v>340</v>
      </c>
      <c r="D235" t="s">
        <v>324</v>
      </c>
      <c r="F235" s="42"/>
      <c r="G235" s="43"/>
      <c r="H235" s="43"/>
      <c r="I235" s="43"/>
      <c r="J235" s="43"/>
      <c r="K235" s="43"/>
      <c r="L235" s="43"/>
      <c r="M235" s="44"/>
      <c r="N235" s="44"/>
      <c r="O235" s="45"/>
      <c r="P235" s="46"/>
      <c r="Q235" s="47"/>
      <c r="R235" s="48"/>
      <c r="S235" s="49"/>
      <c r="T235" s="50"/>
      <c r="U235" s="51">
        <v>1</v>
      </c>
      <c r="V235" s="51"/>
      <c r="W235" s="51"/>
      <c r="X235" s="52"/>
      <c r="Y235" s="52"/>
      <c r="Z235" s="52"/>
      <c r="AA235" s="53"/>
      <c r="AB235" s="54"/>
      <c r="AC235" s="54"/>
      <c r="AD235" s="55"/>
      <c r="AE235" s="55"/>
      <c r="AF235" s="55"/>
      <c r="AG235" s="55"/>
      <c r="AH235" s="56"/>
      <c r="AI235" s="56"/>
      <c r="AJ235" s="57"/>
      <c r="AK235" s="57"/>
      <c r="AL235" s="57"/>
      <c r="AM235" s="57"/>
      <c r="AN235" s="58"/>
      <c r="AO235" s="58"/>
      <c r="AP235" s="58"/>
      <c r="AQ235" s="59"/>
      <c r="AR235" s="59"/>
      <c r="AS235" s="59"/>
      <c r="AT235" s="59"/>
      <c r="AU235" s="59"/>
      <c r="AV235" s="59"/>
      <c r="AW235">
        <v>1</v>
      </c>
      <c r="AZ235">
        <f t="shared" si="159"/>
        <v>0</v>
      </c>
      <c r="BA235">
        <f t="shared" si="160"/>
        <v>0</v>
      </c>
      <c r="BB235">
        <f t="shared" si="161"/>
        <v>0</v>
      </c>
      <c r="BC235">
        <f t="shared" si="162"/>
        <v>0</v>
      </c>
      <c r="BD235">
        <f t="shared" si="150"/>
        <v>0</v>
      </c>
      <c r="BE235">
        <f t="shared" si="163"/>
        <v>1</v>
      </c>
      <c r="BF235">
        <f t="shared" si="164"/>
        <v>0</v>
      </c>
      <c r="BG235">
        <f t="shared" si="165"/>
        <v>0</v>
      </c>
      <c r="BH235">
        <f t="shared" si="166"/>
        <v>0</v>
      </c>
      <c r="BI235">
        <f t="shared" si="167"/>
        <v>0</v>
      </c>
      <c r="BJ235">
        <f t="shared" si="168"/>
        <v>0</v>
      </c>
      <c r="BK235">
        <f t="shared" si="169"/>
        <v>0</v>
      </c>
      <c r="BL235">
        <f t="shared" si="170"/>
        <v>0</v>
      </c>
      <c r="BM235">
        <f t="shared" si="151"/>
        <v>1</v>
      </c>
      <c r="BO235" s="185">
        <f t="shared" si="171"/>
        <v>0</v>
      </c>
      <c r="BP235" s="186">
        <f t="shared" si="182"/>
        <v>0</v>
      </c>
      <c r="BQ235" s="187">
        <f t="shared" si="173"/>
        <v>0</v>
      </c>
      <c r="BR235" s="188">
        <f t="shared" si="152"/>
        <v>0</v>
      </c>
      <c r="BS235" s="189">
        <f t="shared" si="172"/>
        <v>0</v>
      </c>
      <c r="BT235" s="190">
        <f t="shared" si="174"/>
        <v>0.112</v>
      </c>
      <c r="BU235" s="191">
        <f t="shared" si="175"/>
        <v>0</v>
      </c>
      <c r="BV235" s="192">
        <f t="shared" si="183"/>
        <v>0</v>
      </c>
      <c r="BW235" s="193">
        <f t="shared" si="176"/>
        <v>0</v>
      </c>
      <c r="BX235" s="194">
        <f t="shared" si="177"/>
        <v>0</v>
      </c>
      <c r="BY235" s="195">
        <f t="shared" si="178"/>
        <v>0</v>
      </c>
      <c r="BZ235" s="196">
        <f t="shared" si="179"/>
        <v>0</v>
      </c>
      <c r="CA235" s="197">
        <f t="shared" si="180"/>
        <v>0</v>
      </c>
      <c r="CB235" s="110">
        <f t="shared" si="181"/>
        <v>4.2000000000000003E-2</v>
      </c>
      <c r="CC235" s="198">
        <v>0</v>
      </c>
      <c r="CD235" s="110">
        <v>0</v>
      </c>
      <c r="CE235" s="110">
        <v>0</v>
      </c>
      <c r="CF235" s="110">
        <v>4</v>
      </c>
      <c r="CG235" s="110">
        <f t="shared" si="153"/>
        <v>0.64</v>
      </c>
      <c r="CH235">
        <f t="shared" si="154"/>
        <v>0.154</v>
      </c>
      <c r="CI235">
        <f t="shared" si="155"/>
        <v>8.320000000000001E-2</v>
      </c>
      <c r="CJ235" s="63">
        <f t="shared" si="156"/>
        <v>1.6604000000000001</v>
      </c>
      <c r="CK235" s="200"/>
      <c r="CL235" s="200">
        <f t="shared" si="157"/>
        <v>0.24906</v>
      </c>
      <c r="CM235" s="200"/>
      <c r="CN235" s="200"/>
      <c r="CO235" s="201"/>
      <c r="CP235" s="202"/>
      <c r="CQ235" s="203"/>
      <c r="CR235" s="203"/>
      <c r="CS235" s="267"/>
      <c r="CT235" s="268"/>
      <c r="CU235" s="269"/>
      <c r="CV235" s="270"/>
      <c r="CW235" s="283"/>
      <c r="CX235" s="114"/>
      <c r="CY235" s="52"/>
      <c r="CZ235" s="284"/>
      <c r="DA235" s="273"/>
      <c r="DB235" s="274"/>
      <c r="DC235" s="275"/>
      <c r="DD235" s="276"/>
      <c r="DE235" s="59"/>
      <c r="DF235" s="277"/>
    </row>
    <row r="236" spans="3:110" x14ac:dyDescent="0.25">
      <c r="C236" s="1" t="s">
        <v>341</v>
      </c>
      <c r="D236" t="s">
        <v>324</v>
      </c>
      <c r="F236" s="42"/>
      <c r="G236" s="43">
        <v>1</v>
      </c>
      <c r="H236" s="43"/>
      <c r="I236" s="43"/>
      <c r="J236" s="43"/>
      <c r="K236" s="43"/>
      <c r="L236" s="43"/>
      <c r="M236" s="44"/>
      <c r="N236" s="44"/>
      <c r="O236" s="45"/>
      <c r="P236" s="46"/>
      <c r="Q236" s="47"/>
      <c r="R236" s="48"/>
      <c r="S236" s="49"/>
      <c r="T236" s="50"/>
      <c r="U236" s="51">
        <v>1</v>
      </c>
      <c r="V236" s="51"/>
      <c r="W236" s="51"/>
      <c r="X236" s="52"/>
      <c r="Y236" s="52"/>
      <c r="Z236" s="52"/>
      <c r="AA236" s="53"/>
      <c r="AB236" s="54"/>
      <c r="AC236" s="54"/>
      <c r="AD236" s="55"/>
      <c r="AE236" s="55">
        <v>1</v>
      </c>
      <c r="AF236" s="55"/>
      <c r="AG236" s="55"/>
      <c r="AH236" s="56"/>
      <c r="AI236" s="56"/>
      <c r="AJ236" s="57"/>
      <c r="AK236" s="57"/>
      <c r="AL236" s="57"/>
      <c r="AM236" s="57"/>
      <c r="AN236" s="58"/>
      <c r="AO236" s="58"/>
      <c r="AP236" s="58"/>
      <c r="AQ236" s="59"/>
      <c r="AR236" s="59"/>
      <c r="AS236" s="59"/>
      <c r="AT236" s="59"/>
      <c r="AU236" s="59"/>
      <c r="AV236" s="59"/>
      <c r="AW236">
        <v>1</v>
      </c>
      <c r="AZ236">
        <f t="shared" si="159"/>
        <v>1</v>
      </c>
      <c r="BA236">
        <f t="shared" si="160"/>
        <v>0</v>
      </c>
      <c r="BB236">
        <f t="shared" si="161"/>
        <v>0</v>
      </c>
      <c r="BC236">
        <f t="shared" si="162"/>
        <v>0</v>
      </c>
      <c r="BD236">
        <f t="shared" si="150"/>
        <v>0</v>
      </c>
      <c r="BE236">
        <f t="shared" si="163"/>
        <v>1</v>
      </c>
      <c r="BF236">
        <f t="shared" si="164"/>
        <v>0</v>
      </c>
      <c r="BG236">
        <f t="shared" si="165"/>
        <v>0</v>
      </c>
      <c r="BH236">
        <f t="shared" si="166"/>
        <v>1</v>
      </c>
      <c r="BI236">
        <f t="shared" si="167"/>
        <v>0</v>
      </c>
      <c r="BJ236">
        <f t="shared" si="168"/>
        <v>0</v>
      </c>
      <c r="BK236">
        <f t="shared" si="169"/>
        <v>0</v>
      </c>
      <c r="BL236">
        <f t="shared" si="170"/>
        <v>0</v>
      </c>
      <c r="BM236">
        <f t="shared" si="151"/>
        <v>1</v>
      </c>
      <c r="BO236" s="185">
        <f t="shared" si="171"/>
        <v>0.02</v>
      </c>
      <c r="BP236" s="186">
        <f t="shared" si="182"/>
        <v>0</v>
      </c>
      <c r="BQ236" s="187">
        <f t="shared" si="173"/>
        <v>0</v>
      </c>
      <c r="BR236" s="188">
        <f t="shared" si="152"/>
        <v>0</v>
      </c>
      <c r="BS236" s="189">
        <f t="shared" si="172"/>
        <v>0</v>
      </c>
      <c r="BT236" s="190">
        <f t="shared" si="174"/>
        <v>0.112</v>
      </c>
      <c r="BU236" s="191">
        <f t="shared" si="175"/>
        <v>0</v>
      </c>
      <c r="BV236" s="192">
        <f t="shared" si="183"/>
        <v>0</v>
      </c>
      <c r="BW236" s="193">
        <f t="shared" si="176"/>
        <v>0.115</v>
      </c>
      <c r="BX236" s="194">
        <f t="shared" si="177"/>
        <v>0</v>
      </c>
      <c r="BY236" s="195">
        <f t="shared" si="178"/>
        <v>0</v>
      </c>
      <c r="BZ236" s="196">
        <f t="shared" si="179"/>
        <v>0</v>
      </c>
      <c r="CA236" s="197">
        <f t="shared" si="180"/>
        <v>0</v>
      </c>
      <c r="CB236" s="110">
        <f t="shared" si="181"/>
        <v>4.2000000000000003E-2</v>
      </c>
      <c r="CC236" s="198">
        <v>0</v>
      </c>
      <c r="CD236" s="110">
        <v>0</v>
      </c>
      <c r="CE236" s="110">
        <v>0</v>
      </c>
      <c r="CF236" s="110">
        <v>4</v>
      </c>
      <c r="CG236" s="110">
        <f t="shared" si="153"/>
        <v>0.64</v>
      </c>
      <c r="CH236">
        <f t="shared" si="154"/>
        <v>0.28899999999999998</v>
      </c>
      <c r="CI236">
        <f t="shared" si="155"/>
        <v>8.320000000000001E-2</v>
      </c>
      <c r="CJ236" s="63">
        <f t="shared" si="156"/>
        <v>2.6053999999999999</v>
      </c>
      <c r="CK236" s="200"/>
      <c r="CL236" s="200">
        <f t="shared" si="157"/>
        <v>0.39080999999999999</v>
      </c>
      <c r="CM236" s="200"/>
      <c r="CN236" s="200"/>
      <c r="CO236" s="201"/>
      <c r="CP236" s="202"/>
      <c r="CQ236" s="203"/>
      <c r="CR236" s="203"/>
      <c r="CS236" s="267"/>
      <c r="CT236" s="268"/>
      <c r="CU236" s="269"/>
      <c r="CV236" s="270"/>
      <c r="CW236" s="283"/>
      <c r="CX236" s="114"/>
      <c r="CY236" s="52"/>
      <c r="CZ236" s="284"/>
      <c r="DA236" s="273"/>
      <c r="DB236" s="274"/>
      <c r="DC236" s="275"/>
      <c r="DD236" s="276"/>
      <c r="DE236" s="59"/>
      <c r="DF236" s="277"/>
    </row>
    <row r="237" spans="3:110" x14ac:dyDescent="0.25">
      <c r="C237" s="1" t="s">
        <v>342</v>
      </c>
      <c r="D237" t="s">
        <v>324</v>
      </c>
      <c r="F237" s="42"/>
      <c r="G237" s="43"/>
      <c r="H237" s="43">
        <v>1</v>
      </c>
      <c r="I237" s="43"/>
      <c r="J237" s="43"/>
      <c r="K237" s="43"/>
      <c r="L237" s="43"/>
      <c r="M237" s="44"/>
      <c r="N237" s="44"/>
      <c r="O237" s="45"/>
      <c r="P237" s="46"/>
      <c r="Q237" s="47"/>
      <c r="R237" s="48"/>
      <c r="S237" s="49"/>
      <c r="T237" s="50">
        <v>1</v>
      </c>
      <c r="U237" s="51">
        <v>1</v>
      </c>
      <c r="V237" s="51"/>
      <c r="W237" s="51"/>
      <c r="X237" s="52"/>
      <c r="Y237" s="52"/>
      <c r="Z237" s="52"/>
      <c r="AA237" s="53"/>
      <c r="AB237" s="54"/>
      <c r="AC237" s="54"/>
      <c r="AD237" s="55"/>
      <c r="AE237" s="55"/>
      <c r="AF237" s="55"/>
      <c r="AG237" s="55"/>
      <c r="AH237" s="56"/>
      <c r="AI237" s="56"/>
      <c r="AJ237" s="57"/>
      <c r="AK237" s="57"/>
      <c r="AL237" s="57"/>
      <c r="AM237" s="57"/>
      <c r="AN237" s="58"/>
      <c r="AO237" s="58"/>
      <c r="AP237" s="58"/>
      <c r="AQ237" s="59">
        <v>2</v>
      </c>
      <c r="AR237" s="59"/>
      <c r="AS237" s="59"/>
      <c r="AT237" s="59"/>
      <c r="AU237" s="59"/>
      <c r="AV237" s="59"/>
      <c r="AW237">
        <v>1</v>
      </c>
      <c r="AZ237">
        <f t="shared" si="159"/>
        <v>1</v>
      </c>
      <c r="BA237">
        <f t="shared" si="160"/>
        <v>0</v>
      </c>
      <c r="BB237">
        <f t="shared" si="161"/>
        <v>0</v>
      </c>
      <c r="BC237">
        <f t="shared" si="162"/>
        <v>0</v>
      </c>
      <c r="BD237">
        <f t="shared" si="150"/>
        <v>1</v>
      </c>
      <c r="BE237">
        <f t="shared" si="163"/>
        <v>1</v>
      </c>
      <c r="BF237">
        <f t="shared" si="164"/>
        <v>0</v>
      </c>
      <c r="BG237">
        <f t="shared" si="165"/>
        <v>0</v>
      </c>
      <c r="BH237">
        <f t="shared" si="166"/>
        <v>0</v>
      </c>
      <c r="BI237">
        <f t="shared" si="167"/>
        <v>0</v>
      </c>
      <c r="BJ237">
        <f t="shared" si="168"/>
        <v>0</v>
      </c>
      <c r="BK237">
        <f t="shared" si="169"/>
        <v>0</v>
      </c>
      <c r="BL237">
        <f t="shared" si="170"/>
        <v>2</v>
      </c>
      <c r="BM237">
        <f t="shared" si="151"/>
        <v>1</v>
      </c>
      <c r="BO237" s="185">
        <f t="shared" si="171"/>
        <v>0.02</v>
      </c>
      <c r="BP237" s="186">
        <f t="shared" si="182"/>
        <v>0</v>
      </c>
      <c r="BQ237" s="187">
        <f t="shared" si="173"/>
        <v>0</v>
      </c>
      <c r="BR237" s="188">
        <f t="shared" si="152"/>
        <v>0</v>
      </c>
      <c r="BS237" s="189">
        <f t="shared" si="172"/>
        <v>0.437</v>
      </c>
      <c r="BT237" s="190">
        <f t="shared" si="174"/>
        <v>0.112</v>
      </c>
      <c r="BU237" s="191">
        <f t="shared" si="175"/>
        <v>0</v>
      </c>
      <c r="BV237" s="192">
        <f t="shared" si="183"/>
        <v>0</v>
      </c>
      <c r="BW237" s="193">
        <f t="shared" si="176"/>
        <v>0</v>
      </c>
      <c r="BX237" s="194">
        <f t="shared" si="177"/>
        <v>0</v>
      </c>
      <c r="BY237" s="195">
        <f t="shared" si="178"/>
        <v>0</v>
      </c>
      <c r="BZ237" s="196">
        <f t="shared" si="179"/>
        <v>0</v>
      </c>
      <c r="CA237" s="197">
        <f t="shared" si="180"/>
        <v>5.8000000000000003E-2</v>
      </c>
      <c r="CB237" s="110">
        <f t="shared" si="181"/>
        <v>4.2000000000000003E-2</v>
      </c>
      <c r="CC237" s="198">
        <v>0</v>
      </c>
      <c r="CD237" s="110">
        <v>0</v>
      </c>
      <c r="CE237" s="110">
        <v>0</v>
      </c>
      <c r="CF237" s="110">
        <v>2</v>
      </c>
      <c r="CG237" s="110">
        <f t="shared" si="153"/>
        <v>0.32</v>
      </c>
      <c r="CH237">
        <f t="shared" si="154"/>
        <v>0.66900000000000015</v>
      </c>
      <c r="CI237">
        <f t="shared" si="155"/>
        <v>4.1600000000000005E-2</v>
      </c>
      <c r="CJ237" s="63">
        <f t="shared" si="156"/>
        <v>4.9742000000000006</v>
      </c>
      <c r="CK237" s="200"/>
      <c r="CL237" s="200">
        <f t="shared" si="157"/>
        <v>0.74613000000000007</v>
      </c>
      <c r="CM237" s="200"/>
      <c r="CN237" s="200"/>
      <c r="CO237" s="201"/>
      <c r="CP237" s="202"/>
      <c r="CQ237" s="203"/>
      <c r="CR237" s="203"/>
      <c r="CS237" s="267"/>
      <c r="CT237" s="268"/>
      <c r="CU237" s="269"/>
      <c r="CV237" s="270"/>
      <c r="CW237" s="283"/>
      <c r="CX237" s="114"/>
      <c r="CY237" s="52"/>
      <c r="CZ237" s="284"/>
      <c r="DA237" s="273"/>
      <c r="DB237" s="274"/>
      <c r="DC237" s="275"/>
      <c r="DD237" s="276"/>
      <c r="DE237" s="59"/>
      <c r="DF237" s="277"/>
    </row>
    <row r="238" spans="3:110" x14ac:dyDescent="0.25">
      <c r="C238" s="83" t="s">
        <v>343</v>
      </c>
      <c r="D238" s="64" t="s">
        <v>324</v>
      </c>
      <c r="F238" s="42"/>
      <c r="G238" s="43"/>
      <c r="H238" s="43"/>
      <c r="I238" s="43"/>
      <c r="J238" s="43"/>
      <c r="K238" s="43"/>
      <c r="L238" s="43"/>
      <c r="M238" s="44"/>
      <c r="N238" s="44"/>
      <c r="O238" s="45"/>
      <c r="P238" s="46"/>
      <c r="Q238" s="47"/>
      <c r="R238" s="48"/>
      <c r="S238" s="49"/>
      <c r="T238" s="50"/>
      <c r="U238" s="51">
        <v>1</v>
      </c>
      <c r="V238" s="51"/>
      <c r="W238" s="51"/>
      <c r="X238" s="52"/>
      <c r="Y238" s="52"/>
      <c r="Z238" s="52"/>
      <c r="AA238" s="53"/>
      <c r="AB238" s="54"/>
      <c r="AC238" s="54"/>
      <c r="AD238" s="55"/>
      <c r="AE238" s="55"/>
      <c r="AF238" s="55"/>
      <c r="AG238" s="55"/>
      <c r="AH238" s="56"/>
      <c r="AI238" s="56"/>
      <c r="AJ238" s="57"/>
      <c r="AK238" s="57"/>
      <c r="AL238" s="57"/>
      <c r="AM238" s="57"/>
      <c r="AN238" s="58"/>
      <c r="AO238" s="58"/>
      <c r="AP238" s="58"/>
      <c r="AQ238" s="59">
        <v>1</v>
      </c>
      <c r="AR238" s="59"/>
      <c r="AS238" s="59"/>
      <c r="AT238" s="59"/>
      <c r="AU238" s="59">
        <v>1</v>
      </c>
      <c r="AV238" s="59"/>
      <c r="AW238">
        <v>1</v>
      </c>
      <c r="AZ238">
        <f t="shared" si="159"/>
        <v>0</v>
      </c>
      <c r="BA238">
        <f t="shared" si="160"/>
        <v>0</v>
      </c>
      <c r="BB238">
        <f t="shared" si="161"/>
        <v>0</v>
      </c>
      <c r="BC238">
        <f t="shared" si="162"/>
        <v>0</v>
      </c>
      <c r="BD238">
        <f t="shared" si="150"/>
        <v>0</v>
      </c>
      <c r="BE238">
        <f t="shared" si="163"/>
        <v>1</v>
      </c>
      <c r="BF238">
        <f t="shared" si="164"/>
        <v>0</v>
      </c>
      <c r="BG238">
        <f t="shared" si="165"/>
        <v>0</v>
      </c>
      <c r="BH238">
        <f t="shared" si="166"/>
        <v>0</v>
      </c>
      <c r="BI238">
        <f t="shared" si="167"/>
        <v>0</v>
      </c>
      <c r="BJ238" s="87">
        <f t="shared" si="168"/>
        <v>0</v>
      </c>
      <c r="BK238" s="87">
        <f t="shared" si="169"/>
        <v>0</v>
      </c>
      <c r="BL238" s="87">
        <f t="shared" si="170"/>
        <v>2</v>
      </c>
      <c r="BM238" s="87">
        <f t="shared" si="151"/>
        <v>1</v>
      </c>
      <c r="BN238" s="87"/>
      <c r="BO238" s="185">
        <f t="shared" si="171"/>
        <v>0</v>
      </c>
      <c r="BP238" s="186">
        <f t="shared" si="182"/>
        <v>0</v>
      </c>
      <c r="BQ238" s="187">
        <f t="shared" si="173"/>
        <v>0</v>
      </c>
      <c r="BR238" s="188">
        <f t="shared" si="152"/>
        <v>0</v>
      </c>
      <c r="BS238" s="189">
        <f t="shared" si="172"/>
        <v>0</v>
      </c>
      <c r="BT238" s="190">
        <f t="shared" si="174"/>
        <v>0.112</v>
      </c>
      <c r="BU238" s="191">
        <f t="shared" si="175"/>
        <v>0</v>
      </c>
      <c r="BV238" s="192">
        <f t="shared" si="183"/>
        <v>0</v>
      </c>
      <c r="BW238" s="193">
        <f t="shared" si="176"/>
        <v>0</v>
      </c>
      <c r="BX238" s="194">
        <f t="shared" si="177"/>
        <v>0</v>
      </c>
      <c r="BY238" s="195">
        <f t="shared" si="178"/>
        <v>0</v>
      </c>
      <c r="BZ238" s="196">
        <f t="shared" si="179"/>
        <v>0</v>
      </c>
      <c r="CA238" s="197">
        <f t="shared" si="180"/>
        <v>5.8000000000000003E-2</v>
      </c>
      <c r="CB238" s="110">
        <f t="shared" si="181"/>
        <v>4.2000000000000003E-2</v>
      </c>
      <c r="CC238" s="206">
        <v>0</v>
      </c>
      <c r="CD238" s="126">
        <v>0</v>
      </c>
      <c r="CE238" s="126">
        <v>0</v>
      </c>
      <c r="CF238" s="126">
        <v>4</v>
      </c>
      <c r="CG238" s="126">
        <f t="shared" si="153"/>
        <v>0.64</v>
      </c>
      <c r="CH238" s="87">
        <f t="shared" si="154"/>
        <v>0.21200000000000002</v>
      </c>
      <c r="CI238" s="87">
        <f t="shared" si="155"/>
        <v>8.320000000000001E-2</v>
      </c>
      <c r="CJ238" s="108">
        <f t="shared" si="156"/>
        <v>2.0664000000000002</v>
      </c>
      <c r="CK238" s="200"/>
      <c r="CL238" s="200">
        <f t="shared" si="157"/>
        <v>0.30996000000000001</v>
      </c>
      <c r="CM238" s="200"/>
      <c r="CN238" s="200"/>
      <c r="CO238" s="201"/>
      <c r="CP238" s="202"/>
      <c r="CQ238" s="203"/>
      <c r="CR238" s="203"/>
      <c r="CS238" s="267"/>
      <c r="CT238" s="268"/>
      <c r="CU238" s="269"/>
      <c r="CV238" s="270"/>
      <c r="CW238" s="283"/>
      <c r="CX238" s="114"/>
      <c r="CY238" s="52"/>
      <c r="CZ238" s="284"/>
      <c r="DA238" s="273"/>
      <c r="DB238" s="274"/>
      <c r="DC238" s="275"/>
      <c r="DD238" s="276"/>
      <c r="DE238" s="59"/>
      <c r="DF238" s="277"/>
    </row>
    <row r="239" spans="3:110" x14ac:dyDescent="0.25">
      <c r="C239" s="1" t="s">
        <v>344</v>
      </c>
      <c r="D239" t="s">
        <v>345</v>
      </c>
      <c r="F239" s="42"/>
      <c r="G239" s="43"/>
      <c r="H239" s="43"/>
      <c r="I239" s="43"/>
      <c r="J239" s="43"/>
      <c r="K239" s="43"/>
      <c r="L239" s="43"/>
      <c r="M239" s="44"/>
      <c r="N239" s="44"/>
      <c r="O239" s="45"/>
      <c r="P239" s="46"/>
      <c r="Q239" s="47"/>
      <c r="R239" s="48"/>
      <c r="S239" s="49"/>
      <c r="T239" s="50"/>
      <c r="U239" s="51">
        <v>1</v>
      </c>
      <c r="V239" s="51"/>
      <c r="W239" s="51"/>
      <c r="X239" s="52"/>
      <c r="Y239" s="52"/>
      <c r="Z239" s="52"/>
      <c r="AA239" s="53"/>
      <c r="AB239" s="54"/>
      <c r="AC239" s="54"/>
      <c r="AD239" s="55"/>
      <c r="AE239" s="55">
        <v>1</v>
      </c>
      <c r="AF239" s="55"/>
      <c r="AG239" s="55"/>
      <c r="AH239" s="56"/>
      <c r="AI239" s="56"/>
      <c r="AJ239" s="57"/>
      <c r="AK239" s="57"/>
      <c r="AL239" s="57"/>
      <c r="AM239" s="57"/>
      <c r="AN239" s="58"/>
      <c r="AO239" s="58"/>
      <c r="AP239" s="58"/>
      <c r="AQ239" s="59"/>
      <c r="AR239" s="59"/>
      <c r="AS239" s="59"/>
      <c r="AT239" s="59"/>
      <c r="AU239" s="59"/>
      <c r="AV239" s="59"/>
      <c r="AW239">
        <v>4</v>
      </c>
      <c r="AZ239">
        <f t="shared" si="159"/>
        <v>0</v>
      </c>
      <c r="BA239">
        <f t="shared" si="160"/>
        <v>0</v>
      </c>
      <c r="BB239">
        <f t="shared" si="161"/>
        <v>0</v>
      </c>
      <c r="BC239">
        <f t="shared" si="162"/>
        <v>0</v>
      </c>
      <c r="BD239">
        <f t="shared" si="150"/>
        <v>0</v>
      </c>
      <c r="BE239">
        <f t="shared" si="163"/>
        <v>1</v>
      </c>
      <c r="BF239">
        <f t="shared" si="164"/>
        <v>0</v>
      </c>
      <c r="BG239">
        <f t="shared" si="165"/>
        <v>0</v>
      </c>
      <c r="BH239">
        <f t="shared" si="166"/>
        <v>1</v>
      </c>
      <c r="BI239">
        <f t="shared" si="167"/>
        <v>0</v>
      </c>
      <c r="BJ239">
        <f t="shared" si="168"/>
        <v>0</v>
      </c>
      <c r="BK239">
        <f t="shared" si="169"/>
        <v>0</v>
      </c>
      <c r="BL239">
        <f t="shared" si="170"/>
        <v>0</v>
      </c>
      <c r="BM239">
        <f t="shared" si="151"/>
        <v>4</v>
      </c>
      <c r="BO239" s="185">
        <f t="shared" si="171"/>
        <v>0</v>
      </c>
      <c r="BP239" s="186">
        <f t="shared" si="182"/>
        <v>0</v>
      </c>
      <c r="BQ239" s="187">
        <f t="shared" si="173"/>
        <v>0</v>
      </c>
      <c r="BR239" s="188">
        <f t="shared" si="152"/>
        <v>0</v>
      </c>
      <c r="BS239" s="189">
        <f t="shared" si="172"/>
        <v>0</v>
      </c>
      <c r="BT239" s="190">
        <f t="shared" si="174"/>
        <v>0.112</v>
      </c>
      <c r="BU239" s="191">
        <f t="shared" si="175"/>
        <v>0</v>
      </c>
      <c r="BV239" s="192">
        <f t="shared" si="183"/>
        <v>0</v>
      </c>
      <c r="BW239" s="193">
        <f t="shared" si="176"/>
        <v>0.115</v>
      </c>
      <c r="BX239" s="194">
        <f t="shared" si="177"/>
        <v>0</v>
      </c>
      <c r="BY239" s="195">
        <f t="shared" si="178"/>
        <v>0</v>
      </c>
      <c r="BZ239" s="196">
        <f t="shared" si="179"/>
        <v>0</v>
      </c>
      <c r="CA239" s="197">
        <f t="shared" si="180"/>
        <v>0</v>
      </c>
      <c r="CB239" s="110">
        <f t="shared" si="181"/>
        <v>0.16800000000000001</v>
      </c>
      <c r="CC239" s="198">
        <v>0</v>
      </c>
      <c r="CD239" s="110">
        <v>0</v>
      </c>
      <c r="CE239" s="110">
        <v>0</v>
      </c>
      <c r="CF239" s="110">
        <v>1</v>
      </c>
      <c r="CG239" s="110">
        <f t="shared" si="153"/>
        <v>0.16</v>
      </c>
      <c r="CH239">
        <f t="shared" si="154"/>
        <v>0.39500000000000002</v>
      </c>
      <c r="CI239">
        <f t="shared" si="155"/>
        <v>2.0800000000000003E-2</v>
      </c>
      <c r="CJ239" s="63">
        <f t="shared" si="156"/>
        <v>2.9106000000000001</v>
      </c>
      <c r="CK239" s="200"/>
      <c r="CL239" s="200">
        <f t="shared" si="157"/>
        <v>0.43658999999999998</v>
      </c>
      <c r="CM239" s="200"/>
      <c r="CN239" s="200"/>
      <c r="CO239" s="201"/>
      <c r="CP239" s="202"/>
      <c r="CQ239" s="203"/>
      <c r="CR239" s="203"/>
      <c r="CS239" s="267"/>
      <c r="CT239" s="268"/>
      <c r="CU239" s="269"/>
      <c r="CV239" s="270"/>
      <c r="CW239" s="285"/>
      <c r="CX239" s="114"/>
      <c r="CY239" s="52"/>
      <c r="CZ239" s="286"/>
      <c r="DA239" s="273"/>
      <c r="DB239" s="274"/>
      <c r="DC239" s="275"/>
      <c r="DD239" s="276"/>
      <c r="DE239" s="59"/>
      <c r="DF239" s="277"/>
    </row>
    <row r="240" spans="3:110" x14ac:dyDescent="0.25">
      <c r="C240" s="1" t="s">
        <v>346</v>
      </c>
      <c r="D240" t="s">
        <v>345</v>
      </c>
      <c r="F240" s="42"/>
      <c r="G240" s="43"/>
      <c r="H240" s="43"/>
      <c r="I240" s="43"/>
      <c r="J240" s="43"/>
      <c r="K240" s="43"/>
      <c r="L240" s="43"/>
      <c r="M240" s="44"/>
      <c r="N240" s="44"/>
      <c r="O240" s="45"/>
      <c r="P240" s="46"/>
      <c r="Q240" s="47"/>
      <c r="R240" s="48"/>
      <c r="S240" s="49"/>
      <c r="T240" s="50"/>
      <c r="U240" s="51">
        <v>1</v>
      </c>
      <c r="V240" s="51"/>
      <c r="W240" s="51"/>
      <c r="X240" s="52"/>
      <c r="Y240" s="52"/>
      <c r="Z240" s="52"/>
      <c r="AA240" s="53"/>
      <c r="AB240" s="54"/>
      <c r="AC240" s="54"/>
      <c r="AD240" s="55"/>
      <c r="AE240" s="55">
        <v>1</v>
      </c>
      <c r="AF240" s="55"/>
      <c r="AG240" s="55"/>
      <c r="AH240" s="56"/>
      <c r="AI240" s="56"/>
      <c r="AJ240" s="57"/>
      <c r="AK240" s="57"/>
      <c r="AL240" s="57"/>
      <c r="AM240" s="57"/>
      <c r="AN240" s="58"/>
      <c r="AO240" s="58"/>
      <c r="AP240" s="58"/>
      <c r="AQ240" s="59">
        <v>2</v>
      </c>
      <c r="AR240" s="59"/>
      <c r="AS240" s="59"/>
      <c r="AT240" s="59"/>
      <c r="AU240" s="59"/>
      <c r="AV240" s="59"/>
      <c r="AZ240">
        <f t="shared" si="159"/>
        <v>0</v>
      </c>
      <c r="BA240">
        <f t="shared" si="160"/>
        <v>0</v>
      </c>
      <c r="BB240">
        <f t="shared" si="161"/>
        <v>0</v>
      </c>
      <c r="BC240">
        <f t="shared" si="162"/>
        <v>0</v>
      </c>
      <c r="BD240">
        <f t="shared" si="150"/>
        <v>0</v>
      </c>
      <c r="BE240">
        <f t="shared" si="163"/>
        <v>1</v>
      </c>
      <c r="BF240">
        <f t="shared" si="164"/>
        <v>0</v>
      </c>
      <c r="BG240">
        <f t="shared" si="165"/>
        <v>0</v>
      </c>
      <c r="BH240">
        <f t="shared" si="166"/>
        <v>1</v>
      </c>
      <c r="BI240">
        <f t="shared" si="167"/>
        <v>0</v>
      </c>
      <c r="BJ240">
        <f t="shared" si="168"/>
        <v>0</v>
      </c>
      <c r="BK240">
        <f t="shared" si="169"/>
        <v>0</v>
      </c>
      <c r="BL240">
        <f t="shared" si="170"/>
        <v>2</v>
      </c>
      <c r="BM240">
        <f t="shared" si="151"/>
        <v>0</v>
      </c>
      <c r="BO240" s="185">
        <f t="shared" si="171"/>
        <v>0</v>
      </c>
      <c r="BP240" s="186">
        <f t="shared" si="182"/>
        <v>0</v>
      </c>
      <c r="BQ240" s="187">
        <f t="shared" si="173"/>
        <v>0</v>
      </c>
      <c r="BR240" s="188">
        <f t="shared" si="152"/>
        <v>0</v>
      </c>
      <c r="BS240" s="189">
        <f t="shared" si="172"/>
        <v>0</v>
      </c>
      <c r="BT240" s="190">
        <f t="shared" si="174"/>
        <v>0.112</v>
      </c>
      <c r="BU240" s="191">
        <f t="shared" si="175"/>
        <v>0</v>
      </c>
      <c r="BV240" s="192">
        <f t="shared" si="183"/>
        <v>0</v>
      </c>
      <c r="BW240" s="193">
        <f t="shared" si="176"/>
        <v>0.115</v>
      </c>
      <c r="BX240" s="194">
        <f t="shared" si="177"/>
        <v>0</v>
      </c>
      <c r="BY240" s="195">
        <f t="shared" si="178"/>
        <v>0</v>
      </c>
      <c r="BZ240" s="196">
        <f t="shared" si="179"/>
        <v>0</v>
      </c>
      <c r="CA240" s="197">
        <f t="shared" si="180"/>
        <v>5.8000000000000003E-2</v>
      </c>
      <c r="CB240" s="110">
        <f t="shared" si="181"/>
        <v>0</v>
      </c>
      <c r="CC240" s="198">
        <v>0</v>
      </c>
      <c r="CD240" s="110">
        <v>0</v>
      </c>
      <c r="CE240" s="110">
        <v>0</v>
      </c>
      <c r="CF240" s="110">
        <v>3</v>
      </c>
      <c r="CG240" s="110">
        <f t="shared" si="153"/>
        <v>0.48</v>
      </c>
      <c r="CH240">
        <f t="shared" si="154"/>
        <v>0.28500000000000003</v>
      </c>
      <c r="CI240">
        <f t="shared" si="155"/>
        <v>6.2399999999999997E-2</v>
      </c>
      <c r="CJ240" s="63">
        <f t="shared" si="156"/>
        <v>2.4318000000000004</v>
      </c>
      <c r="CK240" s="200"/>
      <c r="CL240" s="200">
        <f t="shared" si="157"/>
        <v>0.36477000000000004</v>
      </c>
      <c r="CM240" s="200"/>
      <c r="CN240" s="200"/>
      <c r="CO240" s="201"/>
      <c r="CP240" s="202"/>
      <c r="CQ240" s="203"/>
      <c r="CR240" s="203"/>
      <c r="CS240" s="267"/>
      <c r="CT240" s="268"/>
      <c r="CU240" s="269"/>
      <c r="CV240" s="270"/>
      <c r="CW240" s="285"/>
      <c r="CX240" s="114"/>
      <c r="CY240" s="52"/>
      <c r="CZ240" s="286"/>
      <c r="DA240" s="273"/>
      <c r="DB240" s="274"/>
      <c r="DC240" s="275"/>
      <c r="DD240" s="276"/>
      <c r="DE240" s="59"/>
      <c r="DF240" s="277"/>
    </row>
    <row r="241" spans="3:110" x14ac:dyDescent="0.25">
      <c r="C241" s="1" t="s">
        <v>347</v>
      </c>
      <c r="D241" t="s">
        <v>345</v>
      </c>
      <c r="F241" s="42"/>
      <c r="G241" s="43"/>
      <c r="H241" s="43"/>
      <c r="I241" s="43"/>
      <c r="J241" s="43"/>
      <c r="K241" s="43"/>
      <c r="L241" s="43"/>
      <c r="M241" s="44"/>
      <c r="N241" s="44"/>
      <c r="O241" s="45"/>
      <c r="P241" s="46"/>
      <c r="Q241" s="47"/>
      <c r="R241" s="48"/>
      <c r="S241" s="49"/>
      <c r="T241" s="50"/>
      <c r="U241" s="51">
        <v>2</v>
      </c>
      <c r="V241" s="51"/>
      <c r="W241" s="51"/>
      <c r="X241" s="52"/>
      <c r="Y241" s="52">
        <v>1</v>
      </c>
      <c r="Z241" s="52"/>
      <c r="AA241" s="53"/>
      <c r="AB241" s="54"/>
      <c r="AC241" s="54"/>
      <c r="AD241" s="55"/>
      <c r="AE241" s="55"/>
      <c r="AF241" s="55"/>
      <c r="AG241" s="55"/>
      <c r="AH241" s="56"/>
      <c r="AI241" s="56"/>
      <c r="AJ241" s="57"/>
      <c r="AK241" s="57"/>
      <c r="AL241" s="57"/>
      <c r="AM241" s="57"/>
      <c r="AN241" s="58"/>
      <c r="AO241" s="58"/>
      <c r="AP241" s="58"/>
      <c r="AQ241" s="59">
        <v>4</v>
      </c>
      <c r="AR241" s="59">
        <v>1</v>
      </c>
      <c r="AS241" s="59"/>
      <c r="AT241" s="59"/>
      <c r="AU241" s="59">
        <v>1</v>
      </c>
      <c r="AV241" s="59"/>
      <c r="AW241">
        <v>1</v>
      </c>
      <c r="AZ241">
        <f t="shared" si="159"/>
        <v>0</v>
      </c>
      <c r="BA241">
        <f t="shared" si="160"/>
        <v>0</v>
      </c>
      <c r="BB241">
        <f t="shared" si="161"/>
        <v>0</v>
      </c>
      <c r="BC241">
        <f t="shared" si="162"/>
        <v>0</v>
      </c>
      <c r="BD241">
        <f t="shared" si="150"/>
        <v>0</v>
      </c>
      <c r="BE241">
        <f t="shared" si="163"/>
        <v>2</v>
      </c>
      <c r="BF241">
        <f t="shared" si="164"/>
        <v>1</v>
      </c>
      <c r="BG241">
        <f t="shared" si="165"/>
        <v>0</v>
      </c>
      <c r="BH241">
        <f t="shared" si="166"/>
        <v>0</v>
      </c>
      <c r="BI241">
        <f t="shared" si="167"/>
        <v>0</v>
      </c>
      <c r="BJ241">
        <f t="shared" si="168"/>
        <v>0</v>
      </c>
      <c r="BK241">
        <f t="shared" si="169"/>
        <v>0</v>
      </c>
      <c r="BL241">
        <f t="shared" si="170"/>
        <v>6</v>
      </c>
      <c r="BM241">
        <f t="shared" si="151"/>
        <v>1</v>
      </c>
      <c r="BO241" s="185">
        <f t="shared" si="171"/>
        <v>0</v>
      </c>
      <c r="BP241" s="186">
        <f t="shared" si="182"/>
        <v>0</v>
      </c>
      <c r="BQ241" s="187">
        <f t="shared" si="173"/>
        <v>0</v>
      </c>
      <c r="BR241" s="188">
        <f t="shared" si="152"/>
        <v>0</v>
      </c>
      <c r="BS241" s="189">
        <f t="shared" si="172"/>
        <v>0</v>
      </c>
      <c r="BT241" s="190">
        <f t="shared" si="174"/>
        <v>0.224</v>
      </c>
      <c r="BU241" s="191">
        <f t="shared" si="175"/>
        <v>0.03</v>
      </c>
      <c r="BV241" s="192">
        <f t="shared" si="183"/>
        <v>0</v>
      </c>
      <c r="BW241" s="193">
        <f t="shared" si="176"/>
        <v>0</v>
      </c>
      <c r="BX241" s="194">
        <f t="shared" si="177"/>
        <v>0</v>
      </c>
      <c r="BY241" s="195">
        <f t="shared" si="178"/>
        <v>0</v>
      </c>
      <c r="BZ241" s="196">
        <f t="shared" si="179"/>
        <v>0</v>
      </c>
      <c r="CA241" s="197">
        <f t="shared" si="180"/>
        <v>0.17400000000000002</v>
      </c>
      <c r="CB241" s="110">
        <f t="shared" si="181"/>
        <v>4.2000000000000003E-2</v>
      </c>
      <c r="CC241" s="198">
        <v>0</v>
      </c>
      <c r="CD241" s="110">
        <v>0</v>
      </c>
      <c r="CE241" s="110">
        <v>0</v>
      </c>
      <c r="CF241" s="110">
        <v>1</v>
      </c>
      <c r="CG241" s="110">
        <f t="shared" si="153"/>
        <v>0.16</v>
      </c>
      <c r="CH241">
        <f t="shared" si="154"/>
        <v>0.47000000000000003</v>
      </c>
      <c r="CI241">
        <f t="shared" si="155"/>
        <v>2.0800000000000003E-2</v>
      </c>
      <c r="CJ241" s="63">
        <f t="shared" si="156"/>
        <v>3.4356</v>
      </c>
      <c r="CK241" s="200"/>
      <c r="CL241" s="200">
        <f t="shared" si="157"/>
        <v>0.51534000000000002</v>
      </c>
      <c r="CM241" s="200"/>
      <c r="CN241" s="200"/>
      <c r="CO241" s="201"/>
      <c r="CP241" s="202"/>
      <c r="CQ241" s="203"/>
      <c r="CR241" s="203"/>
      <c r="CS241" s="267"/>
      <c r="CT241" s="268"/>
      <c r="CU241" s="269"/>
      <c r="CV241" s="270"/>
      <c r="CW241" s="285"/>
      <c r="CX241" s="114"/>
      <c r="CY241" s="52"/>
      <c r="CZ241" s="286"/>
      <c r="DA241" s="273"/>
      <c r="DB241" s="274"/>
      <c r="DC241" s="275"/>
      <c r="DD241" s="276"/>
      <c r="DE241" s="59"/>
      <c r="DF241" s="277"/>
    </row>
    <row r="242" spans="3:110" x14ac:dyDescent="0.25">
      <c r="C242" s="1" t="s">
        <v>348</v>
      </c>
      <c r="D242" t="s">
        <v>345</v>
      </c>
      <c r="F242" s="109"/>
      <c r="G242" s="112">
        <v>1</v>
      </c>
      <c r="H242" s="112"/>
      <c r="I242" s="112"/>
      <c r="J242" s="112"/>
      <c r="K242" s="112"/>
      <c r="L242" s="112"/>
      <c r="M242" s="45"/>
      <c r="N242" s="45"/>
      <c r="O242" s="45"/>
      <c r="P242" s="47"/>
      <c r="Q242" s="47"/>
      <c r="R242" s="48"/>
      <c r="S242" s="48"/>
      <c r="T242" s="113"/>
      <c r="U242" s="114">
        <v>1</v>
      </c>
      <c r="V242" s="114"/>
      <c r="W242" s="114"/>
      <c r="X242" s="115"/>
      <c r="Y242" s="115"/>
      <c r="Z242" s="115"/>
      <c r="AA242" s="53"/>
      <c r="AB242" s="53"/>
      <c r="AC242" s="53"/>
      <c r="AD242" s="116"/>
      <c r="AE242" s="116"/>
      <c r="AF242" s="116"/>
      <c r="AG242" s="116"/>
      <c r="AH242" s="117"/>
      <c r="AI242" s="117"/>
      <c r="AJ242" s="118"/>
      <c r="AK242" s="118"/>
      <c r="AL242" s="118"/>
      <c r="AM242" s="118"/>
      <c r="AN242" s="119"/>
      <c r="AO242" s="119">
        <v>1</v>
      </c>
      <c r="AP242" s="119"/>
      <c r="AQ242" s="120"/>
      <c r="AR242" s="120"/>
      <c r="AS242" s="120"/>
      <c r="AT242" s="120"/>
      <c r="AU242" s="120">
        <v>1</v>
      </c>
      <c r="AV242" s="120"/>
      <c r="AW242" s="60"/>
      <c r="AZ242">
        <f t="shared" si="159"/>
        <v>1</v>
      </c>
      <c r="BA242">
        <f t="shared" si="160"/>
        <v>0</v>
      </c>
      <c r="BB242">
        <f t="shared" si="161"/>
        <v>0</v>
      </c>
      <c r="BC242">
        <f t="shared" si="162"/>
        <v>0</v>
      </c>
      <c r="BD242">
        <f t="shared" si="150"/>
        <v>0</v>
      </c>
      <c r="BE242">
        <f t="shared" si="163"/>
        <v>1</v>
      </c>
      <c r="BF242">
        <f t="shared" si="164"/>
        <v>0</v>
      </c>
      <c r="BG242">
        <f t="shared" si="165"/>
        <v>0</v>
      </c>
      <c r="BH242">
        <f t="shared" si="166"/>
        <v>0</v>
      </c>
      <c r="BI242">
        <f t="shared" si="167"/>
        <v>0</v>
      </c>
      <c r="BJ242">
        <f t="shared" si="168"/>
        <v>0</v>
      </c>
      <c r="BK242">
        <f t="shared" si="169"/>
        <v>1</v>
      </c>
      <c r="BL242">
        <f t="shared" si="170"/>
        <v>1</v>
      </c>
      <c r="BM242">
        <f t="shared" si="151"/>
        <v>0</v>
      </c>
      <c r="BO242" s="185">
        <f t="shared" si="171"/>
        <v>0.02</v>
      </c>
      <c r="BP242" s="186">
        <f t="shared" si="182"/>
        <v>0</v>
      </c>
      <c r="BQ242" s="187">
        <f t="shared" si="173"/>
        <v>0</v>
      </c>
      <c r="BR242" s="188">
        <f t="shared" si="152"/>
        <v>0</v>
      </c>
      <c r="BS242" s="189">
        <f t="shared" si="172"/>
        <v>0</v>
      </c>
      <c r="BT242" s="190">
        <f t="shared" si="174"/>
        <v>0.112</v>
      </c>
      <c r="BU242" s="191">
        <f t="shared" si="175"/>
        <v>0</v>
      </c>
      <c r="BV242" s="192">
        <f t="shared" si="183"/>
        <v>0</v>
      </c>
      <c r="BW242" s="193">
        <f t="shared" si="176"/>
        <v>0</v>
      </c>
      <c r="BX242" s="194">
        <f t="shared" si="177"/>
        <v>0</v>
      </c>
      <c r="BY242" s="195">
        <f t="shared" si="178"/>
        <v>0</v>
      </c>
      <c r="BZ242" s="196">
        <f t="shared" si="179"/>
        <v>3.3000000000000002E-2</v>
      </c>
      <c r="CA242" s="197">
        <f t="shared" si="180"/>
        <v>2.9000000000000001E-2</v>
      </c>
      <c r="CB242" s="110">
        <f t="shared" si="181"/>
        <v>0</v>
      </c>
      <c r="CC242" s="198">
        <v>0</v>
      </c>
      <c r="CD242" s="110">
        <v>0</v>
      </c>
      <c r="CE242" s="110">
        <v>0</v>
      </c>
      <c r="CF242" s="110">
        <v>3</v>
      </c>
      <c r="CG242" s="110">
        <f t="shared" si="153"/>
        <v>0.48</v>
      </c>
      <c r="CH242">
        <f t="shared" si="154"/>
        <v>0.19400000000000001</v>
      </c>
      <c r="CI242">
        <f t="shared" si="155"/>
        <v>6.2399999999999997E-2</v>
      </c>
      <c r="CJ242" s="63">
        <f t="shared" si="156"/>
        <v>1.7948000000000002</v>
      </c>
      <c r="CK242" s="200"/>
      <c r="CL242" s="200">
        <f t="shared" si="157"/>
        <v>0.26922000000000001</v>
      </c>
      <c r="CM242" s="200"/>
      <c r="CN242" s="200"/>
      <c r="CO242" s="201"/>
      <c r="CP242" s="202"/>
      <c r="CQ242" s="203"/>
      <c r="CR242" s="203"/>
      <c r="CS242" s="267"/>
      <c r="CT242" s="268"/>
      <c r="CU242" s="269"/>
      <c r="CV242" s="270"/>
      <c r="CW242" s="285"/>
      <c r="CX242" s="114"/>
      <c r="CY242" s="52"/>
      <c r="CZ242" s="286"/>
      <c r="DA242" s="273"/>
      <c r="DB242" s="274"/>
      <c r="DC242" s="275"/>
      <c r="DD242" s="276"/>
      <c r="DE242" s="59"/>
      <c r="DF242" s="277"/>
    </row>
    <row r="243" spans="3:110" x14ac:dyDescent="0.25">
      <c r="C243" s="1" t="s">
        <v>349</v>
      </c>
      <c r="D243" t="s">
        <v>345</v>
      </c>
      <c r="F243" s="109"/>
      <c r="G243" s="112"/>
      <c r="H243" s="112"/>
      <c r="I243" s="112"/>
      <c r="J243" s="112"/>
      <c r="K243" s="112"/>
      <c r="L243" s="112"/>
      <c r="M243" s="45"/>
      <c r="N243" s="45"/>
      <c r="O243" s="45"/>
      <c r="P243" s="47"/>
      <c r="Q243" s="47"/>
      <c r="R243" s="48"/>
      <c r="S243" s="48"/>
      <c r="T243" s="113"/>
      <c r="U243" s="114"/>
      <c r="V243" s="114"/>
      <c r="W243" s="114"/>
      <c r="X243" s="115"/>
      <c r="Y243" s="115">
        <v>1</v>
      </c>
      <c r="Z243" s="115"/>
      <c r="AA243" s="53"/>
      <c r="AB243" s="53"/>
      <c r="AC243" s="53"/>
      <c r="AD243" s="116"/>
      <c r="AE243" s="116"/>
      <c r="AF243" s="116"/>
      <c r="AG243" s="116"/>
      <c r="AH243" s="117"/>
      <c r="AI243" s="117"/>
      <c r="AJ243" s="118"/>
      <c r="AK243" s="118"/>
      <c r="AL243" s="118"/>
      <c r="AM243" s="118"/>
      <c r="AN243" s="119"/>
      <c r="AO243" s="119"/>
      <c r="AP243" s="119"/>
      <c r="AQ243" s="120">
        <v>1</v>
      </c>
      <c r="AR243" s="120"/>
      <c r="AS243" s="120"/>
      <c r="AT243" s="120"/>
      <c r="AU243" s="120"/>
      <c r="AV243" s="120"/>
      <c r="AW243" s="36">
        <v>2</v>
      </c>
      <c r="AZ243">
        <f t="shared" si="159"/>
        <v>0</v>
      </c>
      <c r="BA243">
        <f t="shared" si="160"/>
        <v>0</v>
      </c>
      <c r="BB243">
        <f t="shared" si="161"/>
        <v>0</v>
      </c>
      <c r="BC243">
        <f t="shared" si="162"/>
        <v>0</v>
      </c>
      <c r="BD243">
        <f t="shared" si="150"/>
        <v>0</v>
      </c>
      <c r="BE243">
        <f t="shared" si="163"/>
        <v>0</v>
      </c>
      <c r="BF243">
        <f t="shared" si="164"/>
        <v>1</v>
      </c>
      <c r="BG243">
        <f t="shared" si="165"/>
        <v>0</v>
      </c>
      <c r="BH243">
        <f t="shared" si="166"/>
        <v>0</v>
      </c>
      <c r="BI243">
        <f t="shared" si="167"/>
        <v>0</v>
      </c>
      <c r="BJ243">
        <f t="shared" si="168"/>
        <v>0</v>
      </c>
      <c r="BK243">
        <f t="shared" si="169"/>
        <v>0</v>
      </c>
      <c r="BL243">
        <f t="shared" si="170"/>
        <v>1</v>
      </c>
      <c r="BM243">
        <f t="shared" si="151"/>
        <v>2</v>
      </c>
      <c r="BO243" s="185">
        <f t="shared" si="171"/>
        <v>0</v>
      </c>
      <c r="BP243" s="186">
        <f t="shared" si="182"/>
        <v>0</v>
      </c>
      <c r="BQ243" s="187">
        <f t="shared" si="173"/>
        <v>0</v>
      </c>
      <c r="BR243" s="188">
        <f t="shared" si="152"/>
        <v>0</v>
      </c>
      <c r="BS243" s="189">
        <f t="shared" si="172"/>
        <v>0</v>
      </c>
      <c r="BT243" s="190">
        <f t="shared" si="174"/>
        <v>0</v>
      </c>
      <c r="BU243" s="191">
        <f t="shared" si="175"/>
        <v>0.03</v>
      </c>
      <c r="BV243" s="192">
        <f t="shared" si="183"/>
        <v>0</v>
      </c>
      <c r="BW243" s="193">
        <f t="shared" si="176"/>
        <v>0</v>
      </c>
      <c r="BX243" s="194">
        <f t="shared" si="177"/>
        <v>0</v>
      </c>
      <c r="BY243" s="195">
        <f t="shared" si="178"/>
        <v>0</v>
      </c>
      <c r="BZ243" s="196">
        <f t="shared" si="179"/>
        <v>0</v>
      </c>
      <c r="CA243" s="197">
        <f t="shared" si="180"/>
        <v>2.9000000000000001E-2</v>
      </c>
      <c r="CB243" s="110">
        <f t="shared" si="181"/>
        <v>8.4000000000000005E-2</v>
      </c>
      <c r="CC243" s="198">
        <v>0</v>
      </c>
      <c r="CD243" s="110">
        <v>0</v>
      </c>
      <c r="CE243" s="110">
        <v>0</v>
      </c>
      <c r="CF243" s="110">
        <v>1</v>
      </c>
      <c r="CG243" s="110">
        <f t="shared" si="153"/>
        <v>0.16</v>
      </c>
      <c r="CH243">
        <f t="shared" si="154"/>
        <v>0.14300000000000002</v>
      </c>
      <c r="CI243">
        <f t="shared" si="155"/>
        <v>2.0800000000000003E-2</v>
      </c>
      <c r="CJ243" s="63">
        <f t="shared" si="156"/>
        <v>1.1466000000000003</v>
      </c>
      <c r="CK243" s="200"/>
      <c r="CL243" s="200">
        <f t="shared" si="157"/>
        <v>0.17199000000000003</v>
      </c>
      <c r="CM243" s="200"/>
      <c r="CN243" s="200"/>
      <c r="CO243" s="201"/>
      <c r="CP243" s="202"/>
      <c r="CQ243" s="203"/>
      <c r="CR243" s="203"/>
      <c r="CS243" s="267"/>
      <c r="CT243" s="268"/>
      <c r="CU243" s="269"/>
      <c r="CV243" s="270"/>
      <c r="CW243" s="285"/>
      <c r="CX243" s="114"/>
      <c r="CY243" s="52"/>
      <c r="CZ243" s="286"/>
      <c r="DA243" s="273"/>
      <c r="DB243" s="274"/>
      <c r="DC243" s="275"/>
      <c r="DD243" s="276"/>
      <c r="DE243" s="59"/>
      <c r="DF243" s="277"/>
    </row>
    <row r="244" spans="3:110" x14ac:dyDescent="0.25">
      <c r="C244" s="1" t="s">
        <v>350</v>
      </c>
      <c r="D244" t="s">
        <v>345</v>
      </c>
      <c r="F244" s="109"/>
      <c r="G244" s="112"/>
      <c r="H244" s="112"/>
      <c r="I244" s="112"/>
      <c r="J244" s="112"/>
      <c r="K244" s="112"/>
      <c r="L244" s="112"/>
      <c r="M244" s="45"/>
      <c r="N244" s="45">
        <v>1</v>
      </c>
      <c r="O244" s="45"/>
      <c r="P244" s="47"/>
      <c r="Q244" s="47"/>
      <c r="R244" s="48"/>
      <c r="S244" s="48"/>
      <c r="T244" s="113"/>
      <c r="U244" s="114">
        <v>1</v>
      </c>
      <c r="V244" s="114"/>
      <c r="W244" s="114"/>
      <c r="X244" s="115"/>
      <c r="Y244" s="115"/>
      <c r="Z244" s="115"/>
      <c r="AA244" s="53"/>
      <c r="AB244" s="53"/>
      <c r="AC244" s="53"/>
      <c r="AD244" s="116"/>
      <c r="AE244" s="116"/>
      <c r="AF244" s="116"/>
      <c r="AG244" s="116"/>
      <c r="AH244" s="117"/>
      <c r="AI244" s="117"/>
      <c r="AJ244" s="118"/>
      <c r="AK244" s="118"/>
      <c r="AL244" s="118"/>
      <c r="AM244" s="118"/>
      <c r="AN244" s="119"/>
      <c r="AO244" s="119"/>
      <c r="AP244" s="119"/>
      <c r="AQ244" s="120">
        <v>1</v>
      </c>
      <c r="AR244" s="120"/>
      <c r="AS244" s="120"/>
      <c r="AT244" s="120"/>
      <c r="AU244" s="120"/>
      <c r="AV244" s="120"/>
      <c r="AW244" s="36">
        <v>1</v>
      </c>
      <c r="AZ244">
        <f t="shared" si="159"/>
        <v>0</v>
      </c>
      <c r="BA244">
        <f t="shared" si="160"/>
        <v>1</v>
      </c>
      <c r="BB244">
        <f t="shared" si="161"/>
        <v>0</v>
      </c>
      <c r="BC244">
        <f t="shared" si="162"/>
        <v>0</v>
      </c>
      <c r="BD244">
        <f t="shared" si="150"/>
        <v>0</v>
      </c>
      <c r="BE244">
        <f t="shared" si="163"/>
        <v>1</v>
      </c>
      <c r="BF244">
        <f t="shared" si="164"/>
        <v>0</v>
      </c>
      <c r="BG244">
        <f t="shared" si="165"/>
        <v>0</v>
      </c>
      <c r="BH244">
        <f t="shared" si="166"/>
        <v>0</v>
      </c>
      <c r="BI244">
        <f t="shared" si="167"/>
        <v>0</v>
      </c>
      <c r="BJ244">
        <f t="shared" si="168"/>
        <v>0</v>
      </c>
      <c r="BK244">
        <f t="shared" si="169"/>
        <v>0</v>
      </c>
      <c r="BL244">
        <f t="shared" si="170"/>
        <v>1</v>
      </c>
      <c r="BM244">
        <f t="shared" si="151"/>
        <v>1</v>
      </c>
      <c r="BO244" s="185">
        <f t="shared" si="171"/>
        <v>0</v>
      </c>
      <c r="BP244" s="186">
        <f t="shared" si="182"/>
        <v>0.95399999999999996</v>
      </c>
      <c r="BQ244" s="187">
        <f t="shared" si="173"/>
        <v>0</v>
      </c>
      <c r="BR244" s="188">
        <f t="shared" si="152"/>
        <v>0</v>
      </c>
      <c r="BS244" s="189">
        <f t="shared" si="172"/>
        <v>0</v>
      </c>
      <c r="BT244" s="190">
        <f t="shared" si="174"/>
        <v>0.112</v>
      </c>
      <c r="BU244" s="191">
        <f t="shared" si="175"/>
        <v>0</v>
      </c>
      <c r="BV244" s="192">
        <f t="shared" si="183"/>
        <v>0</v>
      </c>
      <c r="BW244" s="193">
        <f t="shared" si="176"/>
        <v>0</v>
      </c>
      <c r="BX244" s="194">
        <f t="shared" si="177"/>
        <v>0</v>
      </c>
      <c r="BY244" s="195">
        <f t="shared" si="178"/>
        <v>0</v>
      </c>
      <c r="BZ244" s="196">
        <f t="shared" si="179"/>
        <v>0</v>
      </c>
      <c r="CA244" s="197">
        <f t="shared" si="180"/>
        <v>2.9000000000000001E-2</v>
      </c>
      <c r="CB244" s="110">
        <f t="shared" si="181"/>
        <v>4.2000000000000003E-2</v>
      </c>
      <c r="CC244" s="198">
        <v>1</v>
      </c>
      <c r="CD244" s="110">
        <v>0</v>
      </c>
      <c r="CE244" s="110">
        <v>0</v>
      </c>
      <c r="CF244" s="110">
        <v>3</v>
      </c>
      <c r="CG244" s="110">
        <f t="shared" si="153"/>
        <v>0.7</v>
      </c>
      <c r="CH244">
        <f t="shared" si="154"/>
        <v>1.137</v>
      </c>
      <c r="CI244">
        <f t="shared" si="155"/>
        <v>9.0999999999999998E-2</v>
      </c>
      <c r="CJ244" s="63">
        <f t="shared" si="156"/>
        <v>8.5960000000000001</v>
      </c>
      <c r="CK244" s="200"/>
      <c r="CL244" s="200">
        <f t="shared" si="157"/>
        <v>1.2893999999999999</v>
      </c>
      <c r="CM244" s="200"/>
      <c r="CN244" s="200"/>
      <c r="CO244" s="201"/>
      <c r="CP244" s="202"/>
      <c r="CQ244" s="203"/>
      <c r="CR244" s="203"/>
      <c r="CS244" s="267"/>
      <c r="CT244" s="268"/>
      <c r="CU244" s="269"/>
      <c r="CV244" s="270"/>
      <c r="CW244" s="287"/>
      <c r="CX244" s="114"/>
      <c r="CY244" s="52"/>
      <c r="CZ244" s="286"/>
      <c r="DA244" s="273"/>
      <c r="DB244" s="274"/>
      <c r="DC244" s="275"/>
      <c r="DD244" s="276"/>
      <c r="DE244" s="59"/>
      <c r="DF244" s="277"/>
    </row>
    <row r="245" spans="3:110" x14ac:dyDescent="0.25">
      <c r="C245" s="1" t="s">
        <v>351</v>
      </c>
      <c r="D245" t="s">
        <v>345</v>
      </c>
      <c r="F245" s="42"/>
      <c r="G245" s="43"/>
      <c r="H245" s="43"/>
      <c r="I245" s="43"/>
      <c r="J245" s="43"/>
      <c r="K245" s="43"/>
      <c r="L245" s="43"/>
      <c r="M245" s="44"/>
      <c r="N245" s="44"/>
      <c r="O245" s="45"/>
      <c r="P245" s="46"/>
      <c r="Q245" s="47"/>
      <c r="R245" s="48"/>
      <c r="S245" s="49"/>
      <c r="T245" s="50"/>
      <c r="U245" s="51"/>
      <c r="V245" s="51"/>
      <c r="W245" s="51"/>
      <c r="X245" s="52"/>
      <c r="Y245" s="52"/>
      <c r="Z245" s="52"/>
      <c r="AA245" s="53"/>
      <c r="AB245" s="54"/>
      <c r="AC245" s="54"/>
      <c r="AD245" s="55"/>
      <c r="AE245" s="55"/>
      <c r="AF245" s="55"/>
      <c r="AG245" s="55"/>
      <c r="AH245" s="56"/>
      <c r="AI245" s="56"/>
      <c r="AJ245" s="57"/>
      <c r="AK245" s="57"/>
      <c r="AL245" s="57"/>
      <c r="AM245" s="57"/>
      <c r="AN245" s="58"/>
      <c r="AO245" s="58"/>
      <c r="AP245" s="58"/>
      <c r="AQ245" s="59"/>
      <c r="AR245" s="59"/>
      <c r="AS245" s="59"/>
      <c r="AT245" s="59"/>
      <c r="AU245" s="59">
        <v>1</v>
      </c>
      <c r="AV245" s="59"/>
      <c r="AW245" s="36">
        <v>2</v>
      </c>
      <c r="AZ245">
        <f t="shared" si="159"/>
        <v>0</v>
      </c>
      <c r="BA245">
        <f t="shared" si="160"/>
        <v>0</v>
      </c>
      <c r="BB245">
        <f t="shared" si="161"/>
        <v>0</v>
      </c>
      <c r="BC245">
        <f t="shared" si="162"/>
        <v>0</v>
      </c>
      <c r="BD245">
        <f t="shared" si="150"/>
        <v>0</v>
      </c>
      <c r="BE245">
        <f t="shared" si="163"/>
        <v>0</v>
      </c>
      <c r="BF245">
        <f t="shared" si="164"/>
        <v>0</v>
      </c>
      <c r="BG245">
        <f t="shared" si="165"/>
        <v>0</v>
      </c>
      <c r="BH245">
        <f t="shared" si="166"/>
        <v>0</v>
      </c>
      <c r="BI245">
        <f t="shared" si="167"/>
        <v>0</v>
      </c>
      <c r="BJ245">
        <f t="shared" si="168"/>
        <v>0</v>
      </c>
      <c r="BK245">
        <f t="shared" si="169"/>
        <v>0</v>
      </c>
      <c r="BL245">
        <f t="shared" si="170"/>
        <v>1</v>
      </c>
      <c r="BM245">
        <f t="shared" si="151"/>
        <v>2</v>
      </c>
      <c r="BO245" s="185">
        <f t="shared" si="171"/>
        <v>0</v>
      </c>
      <c r="BP245" s="186">
        <f t="shared" si="182"/>
        <v>0</v>
      </c>
      <c r="BQ245" s="187">
        <f t="shared" si="173"/>
        <v>0</v>
      </c>
      <c r="BR245" s="188">
        <f t="shared" si="152"/>
        <v>0</v>
      </c>
      <c r="BS245" s="189">
        <f t="shared" si="172"/>
        <v>0</v>
      </c>
      <c r="BT245" s="190">
        <f t="shared" si="174"/>
        <v>0</v>
      </c>
      <c r="BU245" s="191">
        <f t="shared" si="175"/>
        <v>0</v>
      </c>
      <c r="BV245" s="192">
        <f t="shared" si="183"/>
        <v>0</v>
      </c>
      <c r="BW245" s="193">
        <f t="shared" si="176"/>
        <v>0</v>
      </c>
      <c r="BX245" s="194">
        <f t="shared" si="177"/>
        <v>0</v>
      </c>
      <c r="BY245" s="195">
        <f t="shared" si="178"/>
        <v>0</v>
      </c>
      <c r="BZ245" s="196">
        <f t="shared" si="179"/>
        <v>0</v>
      </c>
      <c r="CA245" s="197">
        <f t="shared" si="180"/>
        <v>2.9000000000000001E-2</v>
      </c>
      <c r="CB245" s="110">
        <f t="shared" si="181"/>
        <v>8.4000000000000005E-2</v>
      </c>
      <c r="CC245" s="198">
        <v>0</v>
      </c>
      <c r="CD245" s="110">
        <v>0</v>
      </c>
      <c r="CE245" s="110">
        <v>0</v>
      </c>
      <c r="CF245" s="110">
        <v>3</v>
      </c>
      <c r="CG245" s="110">
        <f t="shared" si="153"/>
        <v>0.48</v>
      </c>
      <c r="CH245">
        <f t="shared" si="154"/>
        <v>0.113</v>
      </c>
      <c r="CI245">
        <f t="shared" si="155"/>
        <v>6.2399999999999997E-2</v>
      </c>
      <c r="CJ245" s="63">
        <f t="shared" si="156"/>
        <v>1.2278</v>
      </c>
      <c r="CK245" s="200"/>
      <c r="CL245" s="200">
        <f t="shared" si="157"/>
        <v>0.18417</v>
      </c>
      <c r="CM245" s="200"/>
      <c r="CN245" s="200"/>
      <c r="CO245" s="201"/>
      <c r="CP245" s="202"/>
      <c r="CQ245" s="203"/>
      <c r="CR245" s="203"/>
      <c r="CS245" s="267"/>
      <c r="CT245" s="268"/>
      <c r="CU245" s="269"/>
      <c r="CV245" s="270"/>
      <c r="CW245" s="287"/>
      <c r="CX245" s="114"/>
      <c r="CY245" s="52"/>
      <c r="CZ245" s="286"/>
      <c r="DA245" s="273"/>
      <c r="DB245" s="274"/>
      <c r="DC245" s="275"/>
      <c r="DD245" s="276"/>
      <c r="DE245" s="59"/>
      <c r="DF245" s="277"/>
    </row>
    <row r="246" spans="3:110" x14ac:dyDescent="0.25">
      <c r="C246" s="1" t="s">
        <v>352</v>
      </c>
      <c r="D246" t="s">
        <v>345</v>
      </c>
      <c r="F246" s="42"/>
      <c r="G246" s="43">
        <v>1</v>
      </c>
      <c r="H246" s="43"/>
      <c r="I246" s="43"/>
      <c r="J246" s="43"/>
      <c r="K246" s="43"/>
      <c r="L246" s="43"/>
      <c r="M246" s="44"/>
      <c r="N246" s="44"/>
      <c r="O246" s="45"/>
      <c r="P246" s="46"/>
      <c r="Q246" s="47"/>
      <c r="R246" s="48"/>
      <c r="S246" s="49"/>
      <c r="T246" s="50"/>
      <c r="U246" s="51"/>
      <c r="V246" s="51"/>
      <c r="W246" s="51"/>
      <c r="X246" s="52"/>
      <c r="Y246" s="52"/>
      <c r="Z246" s="52"/>
      <c r="AA246" s="53"/>
      <c r="AB246" s="54"/>
      <c r="AC246" s="54"/>
      <c r="AD246" s="55"/>
      <c r="AE246" s="55">
        <v>1</v>
      </c>
      <c r="AF246" s="55"/>
      <c r="AG246" s="55"/>
      <c r="AH246" s="56"/>
      <c r="AI246" s="56"/>
      <c r="AJ246" s="57"/>
      <c r="AK246" s="57"/>
      <c r="AL246" s="57"/>
      <c r="AM246" s="57"/>
      <c r="AN246" s="58"/>
      <c r="AO246" s="58">
        <v>1</v>
      </c>
      <c r="AP246" s="58"/>
      <c r="AQ246" s="59"/>
      <c r="AR246" s="59"/>
      <c r="AS246" s="59"/>
      <c r="AT246" s="59"/>
      <c r="AU246" s="59"/>
      <c r="AV246" s="59"/>
      <c r="AW246" s="36">
        <v>2</v>
      </c>
      <c r="AZ246">
        <f t="shared" si="159"/>
        <v>1</v>
      </c>
      <c r="BA246">
        <f t="shared" si="160"/>
        <v>0</v>
      </c>
      <c r="BB246">
        <f t="shared" si="161"/>
        <v>0</v>
      </c>
      <c r="BC246">
        <f t="shared" si="162"/>
        <v>0</v>
      </c>
      <c r="BD246">
        <f t="shared" si="150"/>
        <v>0</v>
      </c>
      <c r="BE246">
        <f t="shared" si="163"/>
        <v>0</v>
      </c>
      <c r="BF246">
        <f t="shared" si="164"/>
        <v>0</v>
      </c>
      <c r="BG246">
        <f t="shared" si="165"/>
        <v>0</v>
      </c>
      <c r="BH246">
        <f t="shared" si="166"/>
        <v>1</v>
      </c>
      <c r="BI246">
        <f t="shared" si="167"/>
        <v>0</v>
      </c>
      <c r="BJ246">
        <f t="shared" si="168"/>
        <v>0</v>
      </c>
      <c r="BK246">
        <f t="shared" si="169"/>
        <v>1</v>
      </c>
      <c r="BL246">
        <f t="shared" si="170"/>
        <v>0</v>
      </c>
      <c r="BM246">
        <f t="shared" si="151"/>
        <v>2</v>
      </c>
      <c r="BO246" s="185">
        <f t="shared" si="171"/>
        <v>0.02</v>
      </c>
      <c r="BP246" s="186">
        <f t="shared" si="182"/>
        <v>0</v>
      </c>
      <c r="BQ246" s="187">
        <f t="shared" si="173"/>
        <v>0</v>
      </c>
      <c r="BR246" s="188">
        <f t="shared" si="152"/>
        <v>0</v>
      </c>
      <c r="BS246" s="189">
        <f t="shared" si="172"/>
        <v>0</v>
      </c>
      <c r="BT246" s="190">
        <f t="shared" si="174"/>
        <v>0</v>
      </c>
      <c r="BU246" s="191">
        <f t="shared" si="175"/>
        <v>0</v>
      </c>
      <c r="BV246" s="192">
        <f t="shared" si="183"/>
        <v>0</v>
      </c>
      <c r="BW246" s="193">
        <f t="shared" si="176"/>
        <v>0.115</v>
      </c>
      <c r="BX246" s="194">
        <f t="shared" si="177"/>
        <v>0</v>
      </c>
      <c r="BY246" s="195">
        <f t="shared" si="178"/>
        <v>0</v>
      </c>
      <c r="BZ246" s="196">
        <f t="shared" si="179"/>
        <v>3.3000000000000002E-2</v>
      </c>
      <c r="CA246" s="197">
        <f t="shared" si="180"/>
        <v>0</v>
      </c>
      <c r="CB246" s="110">
        <f t="shared" si="181"/>
        <v>8.4000000000000005E-2</v>
      </c>
      <c r="CC246" s="198">
        <v>0</v>
      </c>
      <c r="CD246" s="110">
        <v>0</v>
      </c>
      <c r="CE246" s="110">
        <v>0</v>
      </c>
      <c r="CF246" s="110">
        <v>2</v>
      </c>
      <c r="CG246" s="110">
        <f t="shared" si="153"/>
        <v>0.32</v>
      </c>
      <c r="CH246">
        <f t="shared" si="154"/>
        <v>0.252</v>
      </c>
      <c r="CI246">
        <f t="shared" si="155"/>
        <v>4.1600000000000005E-2</v>
      </c>
      <c r="CJ246" s="63">
        <f t="shared" si="156"/>
        <v>2.0552000000000001</v>
      </c>
      <c r="CK246" s="200"/>
      <c r="CL246" s="200">
        <f t="shared" si="157"/>
        <v>0.30828</v>
      </c>
      <c r="CM246" s="200"/>
      <c r="CN246" s="200"/>
      <c r="CO246" s="201"/>
      <c r="CP246" s="202"/>
      <c r="CQ246" s="203"/>
      <c r="CR246" s="203"/>
      <c r="CS246" s="267"/>
      <c r="CT246" s="268"/>
      <c r="CU246" s="269"/>
      <c r="CV246" s="270"/>
      <c r="CW246" s="287"/>
      <c r="CX246" s="114"/>
      <c r="CY246" s="52"/>
      <c r="CZ246" s="286"/>
      <c r="DA246" s="273"/>
      <c r="DB246" s="274"/>
      <c r="DC246" s="275"/>
      <c r="DD246" s="276"/>
      <c r="DE246" s="59"/>
      <c r="DF246" s="277"/>
    </row>
    <row r="247" spans="3:110" x14ac:dyDescent="0.25">
      <c r="C247" s="1" t="s">
        <v>353</v>
      </c>
      <c r="D247" t="s">
        <v>345</v>
      </c>
      <c r="F247" s="42"/>
      <c r="G247" s="43"/>
      <c r="H247" s="43"/>
      <c r="I247" s="43"/>
      <c r="J247" s="43"/>
      <c r="K247" s="43"/>
      <c r="L247" s="43"/>
      <c r="M247" s="44"/>
      <c r="N247" s="44"/>
      <c r="O247" s="45"/>
      <c r="P247" s="46"/>
      <c r="Q247" s="47"/>
      <c r="R247" s="48"/>
      <c r="S247" s="49"/>
      <c r="T247" s="50"/>
      <c r="U247" s="51">
        <v>1</v>
      </c>
      <c r="V247" s="51"/>
      <c r="W247" s="51"/>
      <c r="X247" s="52"/>
      <c r="Y247" s="52">
        <v>2</v>
      </c>
      <c r="Z247" s="52"/>
      <c r="AA247" s="53"/>
      <c r="AB247" s="54"/>
      <c r="AC247" s="54"/>
      <c r="AD247" s="55"/>
      <c r="AE247" s="55">
        <v>1</v>
      </c>
      <c r="AF247" s="55"/>
      <c r="AG247" s="55"/>
      <c r="AH247" s="56"/>
      <c r="AI247" s="56"/>
      <c r="AJ247" s="57"/>
      <c r="AK247" s="57"/>
      <c r="AL247" s="57"/>
      <c r="AM247" s="57"/>
      <c r="AN247" s="58"/>
      <c r="AO247" s="58"/>
      <c r="AP247" s="58"/>
      <c r="AQ247" s="59"/>
      <c r="AR247" s="59"/>
      <c r="AS247" s="59"/>
      <c r="AT247" s="59"/>
      <c r="AU247" s="59"/>
      <c r="AV247" s="59"/>
      <c r="AW247" s="36">
        <v>1</v>
      </c>
      <c r="AZ247">
        <f t="shared" si="159"/>
        <v>0</v>
      </c>
      <c r="BA247">
        <f t="shared" si="160"/>
        <v>0</v>
      </c>
      <c r="BB247">
        <f t="shared" si="161"/>
        <v>0</v>
      </c>
      <c r="BC247">
        <f t="shared" si="162"/>
        <v>0</v>
      </c>
      <c r="BD247">
        <f t="shared" si="150"/>
        <v>0</v>
      </c>
      <c r="BE247">
        <f t="shared" si="163"/>
        <v>1</v>
      </c>
      <c r="BF247">
        <f t="shared" si="164"/>
        <v>2</v>
      </c>
      <c r="BG247">
        <f t="shared" si="165"/>
        <v>0</v>
      </c>
      <c r="BH247">
        <f t="shared" si="166"/>
        <v>1</v>
      </c>
      <c r="BI247">
        <f t="shared" si="167"/>
        <v>0</v>
      </c>
      <c r="BJ247">
        <f t="shared" si="168"/>
        <v>0</v>
      </c>
      <c r="BK247">
        <f t="shared" si="169"/>
        <v>0</v>
      </c>
      <c r="BL247">
        <f t="shared" si="170"/>
        <v>0</v>
      </c>
      <c r="BM247">
        <f t="shared" si="151"/>
        <v>1</v>
      </c>
      <c r="BO247" s="185">
        <f t="shared" si="171"/>
        <v>0</v>
      </c>
      <c r="BP247" s="186">
        <f t="shared" si="182"/>
        <v>0</v>
      </c>
      <c r="BQ247" s="187">
        <f t="shared" si="173"/>
        <v>0</v>
      </c>
      <c r="BR247" s="188">
        <f t="shared" si="152"/>
        <v>0</v>
      </c>
      <c r="BS247" s="189">
        <f t="shared" si="172"/>
        <v>0</v>
      </c>
      <c r="BT247" s="190">
        <f t="shared" si="174"/>
        <v>0.112</v>
      </c>
      <c r="BU247" s="191">
        <f t="shared" si="175"/>
        <v>0.06</v>
      </c>
      <c r="BV247" s="192">
        <f t="shared" si="183"/>
        <v>0</v>
      </c>
      <c r="BW247" s="193">
        <f t="shared" si="176"/>
        <v>0.115</v>
      </c>
      <c r="BX247" s="194">
        <f t="shared" si="177"/>
        <v>0</v>
      </c>
      <c r="BY247" s="195">
        <f t="shared" si="178"/>
        <v>0</v>
      </c>
      <c r="BZ247" s="196">
        <f t="shared" si="179"/>
        <v>0</v>
      </c>
      <c r="CA247" s="197">
        <f t="shared" si="180"/>
        <v>0</v>
      </c>
      <c r="CB247" s="110">
        <f t="shared" si="181"/>
        <v>4.2000000000000003E-2</v>
      </c>
      <c r="CC247" s="198">
        <v>0</v>
      </c>
      <c r="CD247" s="110">
        <v>0</v>
      </c>
      <c r="CE247" s="110">
        <v>0</v>
      </c>
      <c r="CF247" s="110">
        <v>2</v>
      </c>
      <c r="CG247" s="110">
        <f t="shared" si="153"/>
        <v>0.32</v>
      </c>
      <c r="CH247">
        <f t="shared" si="154"/>
        <v>0.32899999999999996</v>
      </c>
      <c r="CI247">
        <f t="shared" si="155"/>
        <v>4.1600000000000005E-2</v>
      </c>
      <c r="CJ247" s="63">
        <f t="shared" si="156"/>
        <v>2.5941999999999998</v>
      </c>
      <c r="CK247" s="200"/>
      <c r="CL247" s="200">
        <f t="shared" si="157"/>
        <v>0.38912999999999998</v>
      </c>
      <c r="CM247" s="200"/>
      <c r="CN247" s="200"/>
      <c r="CO247" s="201"/>
      <c r="CP247" s="202"/>
      <c r="CQ247" s="203"/>
      <c r="CR247" s="203"/>
      <c r="CS247" s="267"/>
      <c r="CT247" s="268"/>
      <c r="CU247" s="269"/>
      <c r="CV247" s="270"/>
      <c r="CW247" s="287"/>
      <c r="CX247" s="114"/>
      <c r="CY247" s="52"/>
      <c r="CZ247" s="286"/>
      <c r="DA247" s="273"/>
      <c r="DB247" s="274"/>
      <c r="DC247" s="275"/>
      <c r="DD247" s="276"/>
      <c r="DE247" s="59"/>
      <c r="DF247" s="277"/>
    </row>
    <row r="248" spans="3:110" x14ac:dyDescent="0.25">
      <c r="C248" s="1" t="s">
        <v>354</v>
      </c>
      <c r="D248" t="s">
        <v>345</v>
      </c>
      <c r="F248" s="42"/>
      <c r="G248" s="43"/>
      <c r="H248" s="43"/>
      <c r="I248" s="43"/>
      <c r="J248" s="43"/>
      <c r="K248" s="43"/>
      <c r="L248" s="43"/>
      <c r="M248" s="44"/>
      <c r="N248" s="44"/>
      <c r="O248" s="45"/>
      <c r="P248" s="46"/>
      <c r="Q248" s="47"/>
      <c r="R248" s="48"/>
      <c r="S248" s="49"/>
      <c r="T248" s="50"/>
      <c r="U248" s="51"/>
      <c r="V248" s="51"/>
      <c r="W248" s="51"/>
      <c r="X248" s="52"/>
      <c r="Y248" s="52"/>
      <c r="Z248" s="52"/>
      <c r="AA248" s="53"/>
      <c r="AB248" s="54"/>
      <c r="AC248" s="54"/>
      <c r="AD248" s="55"/>
      <c r="AE248" s="55">
        <v>1</v>
      </c>
      <c r="AF248" s="55"/>
      <c r="AG248" s="55"/>
      <c r="AH248" s="56"/>
      <c r="AI248" s="56"/>
      <c r="AJ248" s="57"/>
      <c r="AK248" s="57"/>
      <c r="AL248" s="57"/>
      <c r="AM248" s="57"/>
      <c r="AN248" s="58"/>
      <c r="AO248" s="58">
        <v>1</v>
      </c>
      <c r="AP248" s="58"/>
      <c r="AQ248" s="59"/>
      <c r="AR248" s="59"/>
      <c r="AS248" s="59"/>
      <c r="AT248" s="59"/>
      <c r="AU248" s="59"/>
      <c r="AV248" s="59"/>
      <c r="AW248" s="36">
        <v>1</v>
      </c>
      <c r="AZ248">
        <f t="shared" si="159"/>
        <v>0</v>
      </c>
      <c r="BA248">
        <f t="shared" si="160"/>
        <v>0</v>
      </c>
      <c r="BB248">
        <f t="shared" si="161"/>
        <v>0</v>
      </c>
      <c r="BC248">
        <f t="shared" si="162"/>
        <v>0</v>
      </c>
      <c r="BD248">
        <f t="shared" si="150"/>
        <v>0</v>
      </c>
      <c r="BE248">
        <f t="shared" si="163"/>
        <v>0</v>
      </c>
      <c r="BF248">
        <f t="shared" si="164"/>
        <v>0</v>
      </c>
      <c r="BG248">
        <f t="shared" si="165"/>
        <v>0</v>
      </c>
      <c r="BH248">
        <f t="shared" si="166"/>
        <v>1</v>
      </c>
      <c r="BI248">
        <f t="shared" si="167"/>
        <v>0</v>
      </c>
      <c r="BJ248">
        <f t="shared" si="168"/>
        <v>0</v>
      </c>
      <c r="BK248">
        <f t="shared" si="169"/>
        <v>1</v>
      </c>
      <c r="BL248">
        <f t="shared" si="170"/>
        <v>0</v>
      </c>
      <c r="BM248">
        <f t="shared" si="151"/>
        <v>1</v>
      </c>
      <c r="BO248" s="185">
        <f t="shared" si="171"/>
        <v>0</v>
      </c>
      <c r="BP248" s="186">
        <f t="shared" si="182"/>
        <v>0</v>
      </c>
      <c r="BQ248" s="187">
        <f t="shared" si="173"/>
        <v>0</v>
      </c>
      <c r="BR248" s="188">
        <f t="shared" si="152"/>
        <v>0</v>
      </c>
      <c r="BS248" s="189">
        <f t="shared" si="172"/>
        <v>0</v>
      </c>
      <c r="BT248" s="190">
        <f t="shared" si="174"/>
        <v>0</v>
      </c>
      <c r="BU248" s="191">
        <f t="shared" si="175"/>
        <v>0</v>
      </c>
      <c r="BV248" s="192">
        <f t="shared" si="183"/>
        <v>0</v>
      </c>
      <c r="BW248" s="193">
        <f t="shared" si="176"/>
        <v>0.115</v>
      </c>
      <c r="BX248" s="194">
        <f t="shared" si="177"/>
        <v>0</v>
      </c>
      <c r="BY248" s="195">
        <f t="shared" si="178"/>
        <v>0</v>
      </c>
      <c r="BZ248" s="196">
        <f t="shared" si="179"/>
        <v>3.3000000000000002E-2</v>
      </c>
      <c r="CA248" s="197">
        <f t="shared" si="180"/>
        <v>0</v>
      </c>
      <c r="CB248" s="110">
        <f t="shared" si="181"/>
        <v>4.2000000000000003E-2</v>
      </c>
      <c r="CC248" s="198">
        <v>0</v>
      </c>
      <c r="CD248" s="110">
        <v>0</v>
      </c>
      <c r="CE248" s="110">
        <v>0</v>
      </c>
      <c r="CF248" s="110">
        <v>2</v>
      </c>
      <c r="CG248" s="110">
        <f t="shared" si="153"/>
        <v>0.32</v>
      </c>
      <c r="CH248">
        <f t="shared" si="154"/>
        <v>0.19000000000000003</v>
      </c>
      <c r="CI248">
        <f t="shared" si="155"/>
        <v>4.1600000000000005E-2</v>
      </c>
      <c r="CJ248" s="63">
        <f t="shared" si="156"/>
        <v>1.6212000000000002</v>
      </c>
      <c r="CK248" s="200"/>
      <c r="CL248" s="200">
        <f t="shared" si="157"/>
        <v>0.24318000000000001</v>
      </c>
      <c r="CM248" s="200"/>
      <c r="CN248" s="200"/>
      <c r="CO248" s="201"/>
      <c r="CP248" s="202"/>
      <c r="CQ248" s="203"/>
      <c r="CR248" s="203"/>
      <c r="CS248" s="267"/>
      <c r="CT248" s="268"/>
      <c r="CU248" s="269"/>
      <c r="CV248" s="270"/>
      <c r="CW248" s="287"/>
      <c r="CX248" s="114"/>
      <c r="CY248" s="52"/>
      <c r="CZ248" s="286"/>
      <c r="DA248" s="273"/>
      <c r="DB248" s="274"/>
      <c r="DC248" s="275"/>
      <c r="DD248" s="276"/>
      <c r="DE248" s="59"/>
      <c r="DF248" s="277"/>
    </row>
    <row r="249" spans="3:110" x14ac:dyDescent="0.25">
      <c r="C249" s="1" t="s">
        <v>355</v>
      </c>
      <c r="D249" t="s">
        <v>345</v>
      </c>
      <c r="F249" s="42"/>
      <c r="G249" s="43"/>
      <c r="H249" s="43"/>
      <c r="I249" s="43"/>
      <c r="J249" s="43"/>
      <c r="K249" s="43"/>
      <c r="L249" s="43"/>
      <c r="M249" s="44"/>
      <c r="N249" s="44"/>
      <c r="O249" s="45"/>
      <c r="P249" s="46"/>
      <c r="Q249" s="47"/>
      <c r="R249" s="48"/>
      <c r="S249" s="49"/>
      <c r="T249" s="50"/>
      <c r="U249" s="51">
        <v>1</v>
      </c>
      <c r="V249" s="51"/>
      <c r="W249" s="51"/>
      <c r="X249" s="52"/>
      <c r="Y249" s="52"/>
      <c r="Z249" s="52"/>
      <c r="AA249" s="53"/>
      <c r="AB249" s="54"/>
      <c r="AC249" s="54"/>
      <c r="AD249" s="55"/>
      <c r="AE249" s="55"/>
      <c r="AF249" s="55"/>
      <c r="AG249" s="55"/>
      <c r="AH249" s="56"/>
      <c r="AI249" s="56"/>
      <c r="AJ249" s="57"/>
      <c r="AK249" s="57"/>
      <c r="AL249" s="57"/>
      <c r="AM249" s="57"/>
      <c r="AN249" s="58"/>
      <c r="AO249" s="58"/>
      <c r="AP249" s="58"/>
      <c r="AQ249" s="59">
        <v>1</v>
      </c>
      <c r="AR249" s="59"/>
      <c r="AS249" s="59"/>
      <c r="AT249" s="59"/>
      <c r="AU249" s="59">
        <v>1</v>
      </c>
      <c r="AV249" s="59"/>
      <c r="AZ249">
        <f t="shared" si="159"/>
        <v>0</v>
      </c>
      <c r="BA249">
        <f t="shared" si="160"/>
        <v>0</v>
      </c>
      <c r="BB249">
        <f t="shared" si="161"/>
        <v>0</v>
      </c>
      <c r="BC249">
        <f t="shared" si="162"/>
        <v>0</v>
      </c>
      <c r="BD249">
        <f t="shared" si="150"/>
        <v>0</v>
      </c>
      <c r="BE249">
        <f t="shared" si="163"/>
        <v>1</v>
      </c>
      <c r="BF249">
        <f t="shared" si="164"/>
        <v>0</v>
      </c>
      <c r="BG249">
        <f t="shared" si="165"/>
        <v>0</v>
      </c>
      <c r="BH249">
        <f t="shared" si="166"/>
        <v>0</v>
      </c>
      <c r="BI249">
        <f t="shared" si="167"/>
        <v>0</v>
      </c>
      <c r="BJ249">
        <f t="shared" si="168"/>
        <v>0</v>
      </c>
      <c r="BK249">
        <f t="shared" si="169"/>
        <v>0</v>
      </c>
      <c r="BL249">
        <f t="shared" si="170"/>
        <v>2</v>
      </c>
      <c r="BM249">
        <f t="shared" si="151"/>
        <v>0</v>
      </c>
      <c r="BO249" s="185">
        <f t="shared" si="171"/>
        <v>0</v>
      </c>
      <c r="BP249" s="186">
        <f t="shared" si="182"/>
        <v>0</v>
      </c>
      <c r="BQ249" s="187">
        <f t="shared" si="173"/>
        <v>0</v>
      </c>
      <c r="BR249" s="188">
        <f t="shared" si="152"/>
        <v>0</v>
      </c>
      <c r="BS249" s="189">
        <f t="shared" si="172"/>
        <v>0</v>
      </c>
      <c r="BT249" s="190">
        <f t="shared" si="174"/>
        <v>0.112</v>
      </c>
      <c r="BU249" s="191">
        <f t="shared" si="175"/>
        <v>0</v>
      </c>
      <c r="BV249" s="192">
        <f t="shared" si="183"/>
        <v>0</v>
      </c>
      <c r="BW249" s="193">
        <f t="shared" si="176"/>
        <v>0</v>
      </c>
      <c r="BX249" s="194">
        <f t="shared" si="177"/>
        <v>0</v>
      </c>
      <c r="BY249" s="195">
        <f t="shared" si="178"/>
        <v>0</v>
      </c>
      <c r="BZ249" s="196">
        <f t="shared" si="179"/>
        <v>0</v>
      </c>
      <c r="CA249" s="197">
        <f t="shared" si="180"/>
        <v>5.8000000000000003E-2</v>
      </c>
      <c r="CB249" s="110">
        <f t="shared" si="181"/>
        <v>0</v>
      </c>
      <c r="CC249" s="198">
        <v>0</v>
      </c>
      <c r="CD249" s="110">
        <v>0</v>
      </c>
      <c r="CE249" s="110">
        <v>0</v>
      </c>
      <c r="CF249" s="110">
        <v>2</v>
      </c>
      <c r="CG249" s="110">
        <f t="shared" si="153"/>
        <v>0.32</v>
      </c>
      <c r="CH249">
        <f t="shared" si="154"/>
        <v>0.17</v>
      </c>
      <c r="CI249">
        <f t="shared" si="155"/>
        <v>4.1600000000000005E-2</v>
      </c>
      <c r="CJ249" s="63">
        <f t="shared" si="156"/>
        <v>1.4812000000000001</v>
      </c>
      <c r="CK249" s="200"/>
      <c r="CL249" s="200">
        <f t="shared" si="157"/>
        <v>0.22218000000000002</v>
      </c>
      <c r="CM249" s="200"/>
      <c r="CN249" s="200"/>
      <c r="CO249" s="201"/>
      <c r="CP249" s="202"/>
      <c r="CQ249" s="203"/>
      <c r="CR249" s="203"/>
      <c r="CS249" s="267"/>
      <c r="CT249" s="268"/>
      <c r="CU249" s="269"/>
      <c r="CV249" s="270"/>
      <c r="CW249" s="288"/>
      <c r="CX249" s="114"/>
      <c r="CY249" s="52"/>
      <c r="CZ249" s="289"/>
      <c r="DA249" s="273"/>
      <c r="DB249" s="274"/>
      <c r="DC249" s="275"/>
      <c r="DD249" s="276"/>
      <c r="DE249" s="59"/>
      <c r="DF249" s="277"/>
    </row>
    <row r="250" spans="3:110" x14ac:dyDescent="0.25">
      <c r="C250" s="1" t="s">
        <v>356</v>
      </c>
      <c r="D250" t="s">
        <v>345</v>
      </c>
      <c r="F250" s="42"/>
      <c r="G250" s="43"/>
      <c r="H250" s="43"/>
      <c r="I250" s="43"/>
      <c r="J250" s="43"/>
      <c r="K250" s="43"/>
      <c r="L250" s="43"/>
      <c r="M250" s="44"/>
      <c r="N250" s="44"/>
      <c r="O250" s="45"/>
      <c r="P250" s="46"/>
      <c r="Q250" s="47"/>
      <c r="R250" s="48"/>
      <c r="S250" s="49"/>
      <c r="T250" s="50"/>
      <c r="U250" s="51"/>
      <c r="V250" s="51"/>
      <c r="W250" s="51"/>
      <c r="X250" s="52"/>
      <c r="Y250" s="52"/>
      <c r="Z250" s="52"/>
      <c r="AA250" s="53"/>
      <c r="AB250" s="54"/>
      <c r="AC250" s="54"/>
      <c r="AD250" s="55"/>
      <c r="AE250" s="55"/>
      <c r="AF250" s="55"/>
      <c r="AG250" s="55"/>
      <c r="AH250" s="56"/>
      <c r="AI250" s="56"/>
      <c r="AJ250" s="57"/>
      <c r="AK250" s="57"/>
      <c r="AL250" s="57"/>
      <c r="AM250" s="57"/>
      <c r="AN250" s="58"/>
      <c r="AO250" s="58"/>
      <c r="AP250" s="58"/>
      <c r="AQ250" s="59"/>
      <c r="AR250" s="59">
        <v>1</v>
      </c>
      <c r="AS250" s="59"/>
      <c r="AT250" s="59"/>
      <c r="AU250" s="59"/>
      <c r="AV250" s="59"/>
      <c r="AW250">
        <v>2</v>
      </c>
      <c r="AZ250">
        <f t="shared" si="159"/>
        <v>0</v>
      </c>
      <c r="BA250">
        <f t="shared" si="160"/>
        <v>0</v>
      </c>
      <c r="BB250">
        <f t="shared" si="161"/>
        <v>0</v>
      </c>
      <c r="BC250">
        <f t="shared" si="162"/>
        <v>0</v>
      </c>
      <c r="BD250">
        <f t="shared" si="150"/>
        <v>0</v>
      </c>
      <c r="BE250">
        <f t="shared" si="163"/>
        <v>0</v>
      </c>
      <c r="BF250">
        <f t="shared" si="164"/>
        <v>0</v>
      </c>
      <c r="BG250">
        <f t="shared" si="165"/>
        <v>0</v>
      </c>
      <c r="BH250">
        <f t="shared" si="166"/>
        <v>0</v>
      </c>
      <c r="BI250">
        <f t="shared" si="167"/>
        <v>0</v>
      </c>
      <c r="BJ250">
        <f t="shared" si="168"/>
        <v>0</v>
      </c>
      <c r="BK250">
        <f t="shared" si="169"/>
        <v>0</v>
      </c>
      <c r="BL250">
        <f t="shared" si="170"/>
        <v>1</v>
      </c>
      <c r="BM250">
        <f t="shared" si="151"/>
        <v>2</v>
      </c>
      <c r="BO250" s="185">
        <f t="shared" si="171"/>
        <v>0</v>
      </c>
      <c r="BP250" s="186">
        <f t="shared" si="182"/>
        <v>0</v>
      </c>
      <c r="BQ250" s="187">
        <f t="shared" si="173"/>
        <v>0</v>
      </c>
      <c r="BR250" s="188">
        <f t="shared" si="152"/>
        <v>0</v>
      </c>
      <c r="BS250" s="189">
        <f t="shared" si="172"/>
        <v>0</v>
      </c>
      <c r="BT250" s="190">
        <f t="shared" si="174"/>
        <v>0</v>
      </c>
      <c r="BU250" s="191">
        <f t="shared" si="175"/>
        <v>0</v>
      </c>
      <c r="BV250" s="192">
        <f t="shared" si="183"/>
        <v>0</v>
      </c>
      <c r="BW250" s="193">
        <f t="shared" si="176"/>
        <v>0</v>
      </c>
      <c r="BX250" s="194">
        <f t="shared" si="177"/>
        <v>0</v>
      </c>
      <c r="BY250" s="195">
        <f t="shared" si="178"/>
        <v>0</v>
      </c>
      <c r="BZ250" s="196">
        <f t="shared" si="179"/>
        <v>0</v>
      </c>
      <c r="CA250" s="197">
        <f t="shared" si="180"/>
        <v>2.9000000000000001E-2</v>
      </c>
      <c r="CB250" s="110">
        <f t="shared" si="181"/>
        <v>8.4000000000000005E-2</v>
      </c>
      <c r="CC250" s="198">
        <v>0</v>
      </c>
      <c r="CD250" s="110">
        <v>0</v>
      </c>
      <c r="CE250" s="110">
        <v>0</v>
      </c>
      <c r="CF250" s="110">
        <v>0</v>
      </c>
      <c r="CG250" s="110">
        <f t="shared" si="153"/>
        <v>0</v>
      </c>
      <c r="CH250">
        <f t="shared" si="154"/>
        <v>0.113</v>
      </c>
      <c r="CI250">
        <f t="shared" si="155"/>
        <v>0</v>
      </c>
      <c r="CJ250" s="63">
        <f t="shared" si="156"/>
        <v>0.79100000000000004</v>
      </c>
      <c r="CK250" s="200"/>
      <c r="CL250" s="200">
        <f t="shared" si="157"/>
        <v>0.11865000000000001</v>
      </c>
      <c r="CM250" s="200"/>
      <c r="CN250" s="200"/>
      <c r="CO250" s="201"/>
      <c r="CP250" s="202"/>
      <c r="CQ250" s="203"/>
      <c r="CR250" s="203"/>
      <c r="CS250" s="267"/>
      <c r="CT250" s="268"/>
      <c r="CU250" s="269"/>
      <c r="CV250" s="270"/>
      <c r="CW250" s="290"/>
      <c r="CX250" s="114"/>
      <c r="CY250" s="52"/>
      <c r="CZ250" s="291"/>
      <c r="DA250" s="273"/>
      <c r="DB250" s="274"/>
      <c r="DC250" s="275"/>
      <c r="DD250" s="276"/>
      <c r="DE250" s="59"/>
      <c r="DF250" s="277"/>
    </row>
    <row r="251" spans="3:110" x14ac:dyDescent="0.25">
      <c r="C251" s="1" t="s">
        <v>357</v>
      </c>
      <c r="D251" t="s">
        <v>345</v>
      </c>
      <c r="F251" s="42"/>
      <c r="G251" s="43"/>
      <c r="H251" s="43"/>
      <c r="I251" s="43"/>
      <c r="J251" s="43"/>
      <c r="K251" s="43"/>
      <c r="L251" s="43"/>
      <c r="M251" s="44"/>
      <c r="N251" s="44"/>
      <c r="O251" s="45"/>
      <c r="P251" s="46"/>
      <c r="Q251" s="47"/>
      <c r="R251" s="48"/>
      <c r="S251" s="49"/>
      <c r="T251" s="50"/>
      <c r="U251" s="51">
        <v>2</v>
      </c>
      <c r="V251" s="51"/>
      <c r="W251" s="51"/>
      <c r="X251" s="52"/>
      <c r="Y251" s="52"/>
      <c r="Z251" s="52"/>
      <c r="AA251" s="53"/>
      <c r="AB251" s="54"/>
      <c r="AC251" s="54"/>
      <c r="AD251" s="55"/>
      <c r="AE251" s="55"/>
      <c r="AF251" s="55"/>
      <c r="AG251" s="55"/>
      <c r="AH251" s="56"/>
      <c r="AI251" s="56"/>
      <c r="AJ251" s="57"/>
      <c r="AK251" s="57"/>
      <c r="AL251" s="57"/>
      <c r="AM251" s="57"/>
      <c r="AN251" s="58"/>
      <c r="AO251" s="58"/>
      <c r="AP251" s="58"/>
      <c r="AQ251" s="59"/>
      <c r="AR251" s="59"/>
      <c r="AS251" s="59"/>
      <c r="AT251" s="59"/>
      <c r="AU251" s="59">
        <v>1</v>
      </c>
      <c r="AV251" s="59"/>
      <c r="AW251">
        <v>2</v>
      </c>
      <c r="AZ251">
        <f t="shared" si="159"/>
        <v>0</v>
      </c>
      <c r="BA251">
        <f t="shared" si="160"/>
        <v>0</v>
      </c>
      <c r="BB251">
        <f t="shared" si="161"/>
        <v>0</v>
      </c>
      <c r="BC251">
        <f t="shared" si="162"/>
        <v>0</v>
      </c>
      <c r="BD251">
        <f t="shared" si="150"/>
        <v>0</v>
      </c>
      <c r="BE251">
        <f t="shared" si="163"/>
        <v>2</v>
      </c>
      <c r="BF251">
        <f t="shared" si="164"/>
        <v>0</v>
      </c>
      <c r="BG251">
        <f t="shared" si="165"/>
        <v>0</v>
      </c>
      <c r="BH251">
        <f t="shared" si="166"/>
        <v>0</v>
      </c>
      <c r="BI251">
        <f t="shared" si="167"/>
        <v>0</v>
      </c>
      <c r="BJ251">
        <f t="shared" si="168"/>
        <v>0</v>
      </c>
      <c r="BK251">
        <f t="shared" si="169"/>
        <v>0</v>
      </c>
      <c r="BL251">
        <f t="shared" si="170"/>
        <v>1</v>
      </c>
      <c r="BM251">
        <f t="shared" si="151"/>
        <v>2</v>
      </c>
      <c r="BO251" s="185">
        <f t="shared" si="171"/>
        <v>0</v>
      </c>
      <c r="BP251" s="186">
        <f t="shared" si="182"/>
        <v>0</v>
      </c>
      <c r="BQ251" s="187">
        <f t="shared" si="173"/>
        <v>0</v>
      </c>
      <c r="BR251" s="188">
        <f t="shared" si="152"/>
        <v>0</v>
      </c>
      <c r="BS251" s="189">
        <f t="shared" si="172"/>
        <v>0</v>
      </c>
      <c r="BT251" s="190">
        <f t="shared" si="174"/>
        <v>0.224</v>
      </c>
      <c r="BU251" s="191">
        <f t="shared" si="175"/>
        <v>0</v>
      </c>
      <c r="BV251" s="192">
        <f t="shared" si="183"/>
        <v>0</v>
      </c>
      <c r="BW251" s="193">
        <f t="shared" si="176"/>
        <v>0</v>
      </c>
      <c r="BX251" s="194">
        <f t="shared" si="177"/>
        <v>0</v>
      </c>
      <c r="BY251" s="195">
        <f t="shared" si="178"/>
        <v>0</v>
      </c>
      <c r="BZ251" s="196">
        <f t="shared" si="179"/>
        <v>0</v>
      </c>
      <c r="CA251" s="197">
        <f t="shared" si="180"/>
        <v>2.9000000000000001E-2</v>
      </c>
      <c r="CB251" s="110">
        <f t="shared" si="181"/>
        <v>8.4000000000000005E-2</v>
      </c>
      <c r="CC251" s="198">
        <v>0</v>
      </c>
      <c r="CD251" s="110">
        <v>0</v>
      </c>
      <c r="CE251" s="110">
        <v>0</v>
      </c>
      <c r="CF251" s="110">
        <v>0</v>
      </c>
      <c r="CG251" s="110">
        <f t="shared" si="153"/>
        <v>0</v>
      </c>
      <c r="CH251">
        <f t="shared" si="154"/>
        <v>0.33700000000000002</v>
      </c>
      <c r="CI251">
        <f t="shared" si="155"/>
        <v>0</v>
      </c>
      <c r="CJ251" s="63">
        <f t="shared" si="156"/>
        <v>2.359</v>
      </c>
      <c r="CK251" s="200"/>
      <c r="CL251" s="200">
        <f t="shared" si="157"/>
        <v>0.35385</v>
      </c>
      <c r="CM251" s="200"/>
      <c r="CN251" s="200"/>
      <c r="CO251" s="201"/>
      <c r="CP251" s="202"/>
      <c r="CQ251" s="203"/>
      <c r="CR251" s="203"/>
      <c r="CS251" s="267"/>
      <c r="CT251" s="268"/>
      <c r="CU251" s="269"/>
      <c r="CV251" s="270"/>
      <c r="CW251" s="290"/>
      <c r="CX251" s="114"/>
      <c r="CY251" s="52"/>
      <c r="CZ251" s="291"/>
      <c r="DA251" s="273"/>
      <c r="DB251" s="274"/>
      <c r="DC251" s="275"/>
      <c r="DD251" s="276"/>
      <c r="DE251" s="59"/>
      <c r="DF251" s="277"/>
    </row>
    <row r="252" spans="3:110" x14ac:dyDescent="0.25">
      <c r="C252" s="1" t="s">
        <v>358</v>
      </c>
      <c r="D252" t="s">
        <v>345</v>
      </c>
      <c r="F252" s="42"/>
      <c r="G252" s="43"/>
      <c r="H252" s="43"/>
      <c r="I252" s="43"/>
      <c r="J252" s="43"/>
      <c r="K252" s="43"/>
      <c r="L252" s="43"/>
      <c r="M252" s="44"/>
      <c r="N252" s="44"/>
      <c r="O252" s="45"/>
      <c r="P252" s="46"/>
      <c r="Q252" s="47"/>
      <c r="R252" s="48"/>
      <c r="S252" s="49"/>
      <c r="T252" s="50"/>
      <c r="U252" s="51"/>
      <c r="V252" s="51"/>
      <c r="W252" s="51"/>
      <c r="X252" s="52"/>
      <c r="Y252" s="52"/>
      <c r="Z252" s="52"/>
      <c r="AA252" s="53"/>
      <c r="AB252" s="54"/>
      <c r="AC252" s="54"/>
      <c r="AD252" s="55">
        <v>1</v>
      </c>
      <c r="AE252" s="55"/>
      <c r="AF252" s="55"/>
      <c r="AG252" s="55"/>
      <c r="AH252" s="56"/>
      <c r="AI252" s="56"/>
      <c r="AJ252" s="57"/>
      <c r="AK252" s="57"/>
      <c r="AL252" s="57"/>
      <c r="AM252" s="57"/>
      <c r="AN252" s="58"/>
      <c r="AO252" s="58"/>
      <c r="AP252" s="58"/>
      <c r="AQ252" s="59"/>
      <c r="AR252" s="59"/>
      <c r="AS252" s="59"/>
      <c r="AT252" s="59"/>
      <c r="AU252" s="59"/>
      <c r="AV252" s="59"/>
      <c r="AW252">
        <v>2</v>
      </c>
      <c r="AZ252">
        <f t="shared" si="159"/>
        <v>0</v>
      </c>
      <c r="BA252">
        <f t="shared" si="160"/>
        <v>0</v>
      </c>
      <c r="BB252">
        <f t="shared" si="161"/>
        <v>0</v>
      </c>
      <c r="BC252">
        <f t="shared" si="162"/>
        <v>0</v>
      </c>
      <c r="BD252">
        <f t="shared" si="150"/>
        <v>0</v>
      </c>
      <c r="BE252">
        <f t="shared" si="163"/>
        <v>0</v>
      </c>
      <c r="BF252">
        <f t="shared" si="164"/>
        <v>0</v>
      </c>
      <c r="BG252">
        <f t="shared" si="165"/>
        <v>0</v>
      </c>
      <c r="BH252">
        <f t="shared" si="166"/>
        <v>1</v>
      </c>
      <c r="BI252">
        <f t="shared" si="167"/>
        <v>0</v>
      </c>
      <c r="BJ252">
        <f t="shared" si="168"/>
        <v>0</v>
      </c>
      <c r="BK252">
        <f t="shared" si="169"/>
        <v>0</v>
      </c>
      <c r="BL252">
        <f t="shared" si="170"/>
        <v>0</v>
      </c>
      <c r="BM252">
        <f t="shared" si="151"/>
        <v>2</v>
      </c>
      <c r="BO252" s="185">
        <f t="shared" si="171"/>
        <v>0</v>
      </c>
      <c r="BP252" s="186">
        <f t="shared" si="182"/>
        <v>0</v>
      </c>
      <c r="BQ252" s="187">
        <f t="shared" si="173"/>
        <v>0</v>
      </c>
      <c r="BR252" s="188">
        <f t="shared" si="152"/>
        <v>0</v>
      </c>
      <c r="BS252" s="189">
        <f t="shared" si="172"/>
        <v>0</v>
      </c>
      <c r="BT252" s="190">
        <f t="shared" si="174"/>
        <v>0</v>
      </c>
      <c r="BU252" s="191">
        <f t="shared" si="175"/>
        <v>0</v>
      </c>
      <c r="BV252" s="192">
        <f t="shared" si="183"/>
        <v>0</v>
      </c>
      <c r="BW252" s="193">
        <f t="shared" si="176"/>
        <v>0.115</v>
      </c>
      <c r="BX252" s="194">
        <f t="shared" si="177"/>
        <v>0</v>
      </c>
      <c r="BY252" s="195">
        <f t="shared" si="178"/>
        <v>0</v>
      </c>
      <c r="BZ252" s="196">
        <f t="shared" si="179"/>
        <v>0</v>
      </c>
      <c r="CA252" s="197">
        <f t="shared" si="180"/>
        <v>0</v>
      </c>
      <c r="CB252" s="110">
        <f t="shared" si="181"/>
        <v>8.4000000000000005E-2</v>
      </c>
      <c r="CC252" s="198">
        <v>0</v>
      </c>
      <c r="CD252" s="110">
        <v>0</v>
      </c>
      <c r="CE252" s="110">
        <v>0</v>
      </c>
      <c r="CF252" s="110">
        <v>3</v>
      </c>
      <c r="CG252" s="110">
        <f t="shared" si="153"/>
        <v>0.48</v>
      </c>
      <c r="CH252">
        <f t="shared" si="154"/>
        <v>0.19900000000000001</v>
      </c>
      <c r="CI252">
        <f t="shared" si="155"/>
        <v>6.2399999999999997E-2</v>
      </c>
      <c r="CJ252" s="63">
        <f t="shared" si="156"/>
        <v>1.8298000000000001</v>
      </c>
      <c r="CK252" s="200"/>
      <c r="CL252" s="200">
        <f t="shared" si="157"/>
        <v>0.27446999999999999</v>
      </c>
      <c r="CM252" s="200"/>
      <c r="CN252" s="200"/>
      <c r="CO252" s="201"/>
      <c r="CP252" s="202"/>
      <c r="CQ252" s="203"/>
      <c r="CR252" s="203"/>
      <c r="CS252" s="267"/>
      <c r="CT252" s="268"/>
      <c r="CU252" s="269"/>
      <c r="CV252" s="270"/>
      <c r="CW252" s="290"/>
      <c r="CX252" s="114"/>
      <c r="CY252" s="52"/>
      <c r="CZ252" s="291"/>
      <c r="DA252" s="273"/>
      <c r="DB252" s="274"/>
      <c r="DC252" s="275"/>
      <c r="DD252" s="276"/>
      <c r="DE252" s="59"/>
      <c r="DF252" s="277"/>
    </row>
    <row r="253" spans="3:110" x14ac:dyDescent="0.25">
      <c r="C253" s="1" t="s">
        <v>359</v>
      </c>
      <c r="D253" t="s">
        <v>345</v>
      </c>
      <c r="F253" s="42"/>
      <c r="G253" s="43"/>
      <c r="H253" s="43"/>
      <c r="I253" s="43"/>
      <c r="J253" s="43"/>
      <c r="K253" s="43">
        <v>1</v>
      </c>
      <c r="L253" s="43"/>
      <c r="M253" s="44"/>
      <c r="N253" s="44"/>
      <c r="O253" s="45"/>
      <c r="P253" s="46"/>
      <c r="Q253" s="47"/>
      <c r="R253" s="48"/>
      <c r="S253" s="49"/>
      <c r="T253" s="50"/>
      <c r="U253" s="51"/>
      <c r="V253" s="51"/>
      <c r="W253" s="51"/>
      <c r="X253" s="52">
        <v>1</v>
      </c>
      <c r="Y253" s="52"/>
      <c r="Z253" s="52"/>
      <c r="AA253" s="53"/>
      <c r="AB253" s="54"/>
      <c r="AC253" s="54"/>
      <c r="AD253" s="55">
        <v>1</v>
      </c>
      <c r="AE253" s="55">
        <v>1</v>
      </c>
      <c r="AF253" s="55"/>
      <c r="AG253" s="55"/>
      <c r="AH253" s="56"/>
      <c r="AI253" s="56"/>
      <c r="AJ253" s="57"/>
      <c r="AK253" s="57"/>
      <c r="AL253" s="57"/>
      <c r="AM253" s="57"/>
      <c r="AN253" s="58"/>
      <c r="AO253" s="58"/>
      <c r="AP253" s="58"/>
      <c r="AQ253" s="59"/>
      <c r="AR253" s="59"/>
      <c r="AS253" s="59"/>
      <c r="AT253" s="59"/>
      <c r="AU253" s="59">
        <v>2</v>
      </c>
      <c r="AV253" s="59"/>
      <c r="AW253">
        <v>2</v>
      </c>
      <c r="AZ253">
        <f t="shared" si="159"/>
        <v>1</v>
      </c>
      <c r="BA253">
        <f t="shared" si="160"/>
        <v>0</v>
      </c>
      <c r="BB253">
        <f t="shared" si="161"/>
        <v>0</v>
      </c>
      <c r="BC253">
        <f t="shared" si="162"/>
        <v>0</v>
      </c>
      <c r="BD253">
        <f t="shared" si="150"/>
        <v>0</v>
      </c>
      <c r="BE253">
        <f t="shared" si="163"/>
        <v>0</v>
      </c>
      <c r="BF253">
        <f t="shared" si="164"/>
        <v>1</v>
      </c>
      <c r="BG253">
        <f t="shared" si="165"/>
        <v>0</v>
      </c>
      <c r="BH253">
        <f t="shared" si="166"/>
        <v>2</v>
      </c>
      <c r="BI253">
        <f t="shared" si="167"/>
        <v>0</v>
      </c>
      <c r="BJ253">
        <f t="shared" si="168"/>
        <v>0</v>
      </c>
      <c r="BK253">
        <f t="shared" si="169"/>
        <v>0</v>
      </c>
      <c r="BL253">
        <f t="shared" si="170"/>
        <v>2</v>
      </c>
      <c r="BM253">
        <f t="shared" si="151"/>
        <v>2</v>
      </c>
      <c r="BO253" s="185">
        <f t="shared" si="171"/>
        <v>0.02</v>
      </c>
      <c r="BP253" s="186">
        <f t="shared" si="182"/>
        <v>0</v>
      </c>
      <c r="BQ253" s="187">
        <f t="shared" si="173"/>
        <v>0</v>
      </c>
      <c r="BR253" s="188">
        <f t="shared" si="152"/>
        <v>0</v>
      </c>
      <c r="BS253" s="189">
        <f t="shared" si="172"/>
        <v>0</v>
      </c>
      <c r="BT253" s="190">
        <f t="shared" si="174"/>
        <v>0</v>
      </c>
      <c r="BU253" s="191">
        <f t="shared" si="175"/>
        <v>0.03</v>
      </c>
      <c r="BV253" s="192">
        <f t="shared" si="183"/>
        <v>0</v>
      </c>
      <c r="BW253" s="193">
        <f t="shared" si="176"/>
        <v>0.23</v>
      </c>
      <c r="BX253" s="194">
        <f t="shared" si="177"/>
        <v>0</v>
      </c>
      <c r="BY253" s="195">
        <f t="shared" si="178"/>
        <v>0</v>
      </c>
      <c r="BZ253" s="196">
        <f t="shared" si="179"/>
        <v>0</v>
      </c>
      <c r="CA253" s="197">
        <f t="shared" si="180"/>
        <v>5.8000000000000003E-2</v>
      </c>
      <c r="CB253" s="110">
        <f t="shared" si="181"/>
        <v>8.4000000000000005E-2</v>
      </c>
      <c r="CC253" s="198">
        <v>0</v>
      </c>
      <c r="CD253" s="110">
        <v>0</v>
      </c>
      <c r="CE253" s="110">
        <v>0</v>
      </c>
      <c r="CF253" s="110">
        <v>3</v>
      </c>
      <c r="CG253" s="110">
        <f t="shared" si="153"/>
        <v>0.48</v>
      </c>
      <c r="CH253">
        <f t="shared" si="154"/>
        <v>0.42200000000000004</v>
      </c>
      <c r="CI253">
        <f t="shared" si="155"/>
        <v>6.2399999999999997E-2</v>
      </c>
      <c r="CJ253" s="63">
        <f t="shared" si="156"/>
        <v>3.3908000000000005</v>
      </c>
      <c r="CK253" s="200"/>
      <c r="CL253" s="200">
        <f t="shared" si="157"/>
        <v>0.50862000000000007</v>
      </c>
      <c r="CM253" s="200"/>
      <c r="CN253" s="200"/>
      <c r="CO253" s="201"/>
      <c r="CP253" s="202"/>
      <c r="CQ253" s="203"/>
      <c r="CR253" s="203"/>
      <c r="CS253" s="267"/>
      <c r="CT253" s="268"/>
      <c r="CU253" s="269"/>
      <c r="CV253" s="270"/>
      <c r="CW253" s="290"/>
      <c r="CX253" s="114"/>
      <c r="CY253" s="52"/>
      <c r="CZ253" s="291"/>
      <c r="DA253" s="273"/>
      <c r="DB253" s="274"/>
      <c r="DC253" s="275"/>
      <c r="DD253" s="276"/>
      <c r="DE253" s="59"/>
      <c r="DF253" s="277"/>
    </row>
    <row r="254" spans="3:110" x14ac:dyDescent="0.25">
      <c r="C254" s="1" t="s">
        <v>360</v>
      </c>
      <c r="D254" t="s">
        <v>345</v>
      </c>
      <c r="F254" s="42"/>
      <c r="G254" s="43"/>
      <c r="H254" s="43"/>
      <c r="I254" s="43"/>
      <c r="J254" s="43"/>
      <c r="K254" s="43"/>
      <c r="L254" s="43"/>
      <c r="M254" s="44"/>
      <c r="N254" s="44"/>
      <c r="O254" s="45"/>
      <c r="P254" s="46"/>
      <c r="Q254" s="47"/>
      <c r="R254" s="48"/>
      <c r="S254" s="49"/>
      <c r="T254" s="50"/>
      <c r="U254" s="51">
        <v>1</v>
      </c>
      <c r="V254" s="51"/>
      <c r="W254" s="51"/>
      <c r="X254" s="52"/>
      <c r="Y254" s="52"/>
      <c r="Z254" s="52"/>
      <c r="AA254" s="53"/>
      <c r="AB254" s="54"/>
      <c r="AC254" s="54"/>
      <c r="AD254" s="55"/>
      <c r="AE254" s="55"/>
      <c r="AF254" s="55"/>
      <c r="AG254" s="55"/>
      <c r="AH254" s="56"/>
      <c r="AI254" s="56"/>
      <c r="AJ254" s="57"/>
      <c r="AK254" s="57"/>
      <c r="AL254" s="57"/>
      <c r="AM254" s="57"/>
      <c r="AN254" s="58">
        <v>1</v>
      </c>
      <c r="AO254" s="58"/>
      <c r="AP254" s="58"/>
      <c r="AQ254" s="59"/>
      <c r="AR254" s="59"/>
      <c r="AS254" s="59"/>
      <c r="AT254" s="59"/>
      <c r="AU254" s="59">
        <v>1</v>
      </c>
      <c r="AV254" s="59"/>
      <c r="AW254">
        <v>3</v>
      </c>
      <c r="AZ254">
        <f t="shared" si="159"/>
        <v>0</v>
      </c>
      <c r="BA254">
        <f t="shared" si="160"/>
        <v>0</v>
      </c>
      <c r="BB254">
        <f t="shared" si="161"/>
        <v>0</v>
      </c>
      <c r="BC254">
        <f t="shared" si="162"/>
        <v>0</v>
      </c>
      <c r="BD254">
        <f t="shared" si="150"/>
        <v>0</v>
      </c>
      <c r="BE254">
        <f t="shared" si="163"/>
        <v>1</v>
      </c>
      <c r="BF254">
        <f t="shared" si="164"/>
        <v>0</v>
      </c>
      <c r="BG254">
        <f t="shared" si="165"/>
        <v>0</v>
      </c>
      <c r="BH254">
        <f t="shared" si="166"/>
        <v>0</v>
      </c>
      <c r="BI254">
        <f t="shared" si="167"/>
        <v>0</v>
      </c>
      <c r="BJ254">
        <f t="shared" si="168"/>
        <v>0</v>
      </c>
      <c r="BK254">
        <f t="shared" si="169"/>
        <v>1</v>
      </c>
      <c r="BL254">
        <f t="shared" si="170"/>
        <v>1</v>
      </c>
      <c r="BM254">
        <f t="shared" si="151"/>
        <v>3</v>
      </c>
      <c r="BO254" s="185">
        <f t="shared" si="171"/>
        <v>0</v>
      </c>
      <c r="BP254" s="186">
        <f t="shared" si="182"/>
        <v>0</v>
      </c>
      <c r="BQ254" s="187">
        <f t="shared" si="173"/>
        <v>0</v>
      </c>
      <c r="BR254" s="188">
        <f t="shared" si="152"/>
        <v>0</v>
      </c>
      <c r="BS254" s="189">
        <f t="shared" si="172"/>
        <v>0</v>
      </c>
      <c r="BT254" s="190">
        <f t="shared" si="174"/>
        <v>0.112</v>
      </c>
      <c r="BU254" s="191">
        <f t="shared" si="175"/>
        <v>0</v>
      </c>
      <c r="BV254" s="192">
        <f t="shared" si="183"/>
        <v>0</v>
      </c>
      <c r="BW254" s="193">
        <f t="shared" si="176"/>
        <v>0</v>
      </c>
      <c r="BX254" s="194">
        <f t="shared" si="177"/>
        <v>0</v>
      </c>
      <c r="BY254" s="195">
        <f t="shared" si="178"/>
        <v>0</v>
      </c>
      <c r="BZ254" s="196">
        <f t="shared" si="179"/>
        <v>3.3000000000000002E-2</v>
      </c>
      <c r="CA254" s="197">
        <f t="shared" si="180"/>
        <v>2.9000000000000001E-2</v>
      </c>
      <c r="CB254" s="110">
        <f t="shared" si="181"/>
        <v>0.126</v>
      </c>
      <c r="CC254" s="198">
        <v>0</v>
      </c>
      <c r="CD254" s="110">
        <v>0</v>
      </c>
      <c r="CE254" s="110">
        <v>0</v>
      </c>
      <c r="CF254" s="110">
        <v>8</v>
      </c>
      <c r="CG254" s="110">
        <f t="shared" si="153"/>
        <v>1.28</v>
      </c>
      <c r="CH254">
        <f t="shared" si="154"/>
        <v>0.30000000000000004</v>
      </c>
      <c r="CI254">
        <f t="shared" si="155"/>
        <v>0.16640000000000002</v>
      </c>
      <c r="CJ254" s="63">
        <f t="shared" si="156"/>
        <v>3.2648000000000001</v>
      </c>
      <c r="CK254" s="200"/>
      <c r="CL254" s="200">
        <f t="shared" si="157"/>
        <v>0.48971999999999999</v>
      </c>
      <c r="CM254" s="200"/>
      <c r="CN254" s="200"/>
      <c r="CO254" s="201"/>
      <c r="CP254" s="202"/>
      <c r="CQ254" s="203"/>
      <c r="CR254" s="203"/>
      <c r="CS254" s="267"/>
      <c r="CT254" s="268"/>
      <c r="CU254" s="269"/>
      <c r="CV254" s="270"/>
      <c r="CW254" s="292"/>
      <c r="CX254" s="114"/>
      <c r="CY254" s="52"/>
      <c r="CZ254" s="293"/>
      <c r="DA254" s="273"/>
      <c r="DB254" s="274"/>
      <c r="DC254" s="275"/>
      <c r="DD254" s="276"/>
      <c r="DE254" s="59"/>
      <c r="DF254" s="277"/>
    </row>
    <row r="255" spans="3:110" x14ac:dyDescent="0.25">
      <c r="C255" s="1" t="s">
        <v>361</v>
      </c>
      <c r="D255" t="s">
        <v>345</v>
      </c>
      <c r="F255" s="42"/>
      <c r="G255" s="43"/>
      <c r="H255" s="43"/>
      <c r="I255" s="43"/>
      <c r="J255" s="43"/>
      <c r="K255" s="43"/>
      <c r="L255" s="43"/>
      <c r="M255" s="44"/>
      <c r="N255" s="44"/>
      <c r="O255" s="45"/>
      <c r="P255" s="46"/>
      <c r="Q255" s="47"/>
      <c r="R255" s="48"/>
      <c r="S255" s="49"/>
      <c r="T255" s="50"/>
      <c r="U255" s="51">
        <v>1</v>
      </c>
      <c r="V255" s="51"/>
      <c r="W255" s="51"/>
      <c r="X255" s="52"/>
      <c r="Y255" s="52"/>
      <c r="Z255" s="52"/>
      <c r="AA255" s="53"/>
      <c r="AB255" s="54"/>
      <c r="AC255" s="54"/>
      <c r="AD255" s="55">
        <v>1</v>
      </c>
      <c r="AE255" s="55"/>
      <c r="AF255" s="55"/>
      <c r="AG255" s="55"/>
      <c r="AH255" s="56"/>
      <c r="AI255" s="56"/>
      <c r="AJ255" s="57"/>
      <c r="AK255" s="57"/>
      <c r="AL255" s="57"/>
      <c r="AM255" s="57"/>
      <c r="AN255" s="58"/>
      <c r="AO255" s="58"/>
      <c r="AP255" s="58"/>
      <c r="AQ255" s="59">
        <v>1</v>
      </c>
      <c r="AR255" s="59"/>
      <c r="AS255" s="59"/>
      <c r="AT255" s="59"/>
      <c r="AU255" s="59">
        <v>1</v>
      </c>
      <c r="AV255" s="59"/>
      <c r="AZ255">
        <f t="shared" si="159"/>
        <v>0</v>
      </c>
      <c r="BA255">
        <f t="shared" si="160"/>
        <v>0</v>
      </c>
      <c r="BB255">
        <f t="shared" si="161"/>
        <v>0</v>
      </c>
      <c r="BC255">
        <f t="shared" si="162"/>
        <v>0</v>
      </c>
      <c r="BD255">
        <f t="shared" si="150"/>
        <v>0</v>
      </c>
      <c r="BE255">
        <f t="shared" si="163"/>
        <v>1</v>
      </c>
      <c r="BF255">
        <f t="shared" si="164"/>
        <v>0</v>
      </c>
      <c r="BG255">
        <f t="shared" si="165"/>
        <v>0</v>
      </c>
      <c r="BH255">
        <f t="shared" si="166"/>
        <v>1</v>
      </c>
      <c r="BI255">
        <f t="shared" si="167"/>
        <v>0</v>
      </c>
      <c r="BJ255">
        <f t="shared" si="168"/>
        <v>0</v>
      </c>
      <c r="BK255">
        <f t="shared" si="169"/>
        <v>0</v>
      </c>
      <c r="BL255">
        <f t="shared" si="170"/>
        <v>2</v>
      </c>
      <c r="BM255">
        <f t="shared" si="151"/>
        <v>0</v>
      </c>
      <c r="BO255" s="185">
        <f t="shared" si="171"/>
        <v>0</v>
      </c>
      <c r="BP255" s="186">
        <f t="shared" si="182"/>
        <v>0</v>
      </c>
      <c r="BQ255" s="187">
        <f t="shared" si="173"/>
        <v>0</v>
      </c>
      <c r="BR255" s="188">
        <f t="shared" si="152"/>
        <v>0</v>
      </c>
      <c r="BS255" s="189">
        <f t="shared" si="172"/>
        <v>0</v>
      </c>
      <c r="BT255" s="190">
        <f t="shared" si="174"/>
        <v>0.112</v>
      </c>
      <c r="BU255" s="191">
        <f t="shared" si="175"/>
        <v>0</v>
      </c>
      <c r="BV255" s="192">
        <f t="shared" si="183"/>
        <v>0</v>
      </c>
      <c r="BW255" s="193">
        <f t="shared" si="176"/>
        <v>0.115</v>
      </c>
      <c r="BX255" s="194">
        <f t="shared" si="177"/>
        <v>0</v>
      </c>
      <c r="BY255" s="195">
        <f t="shared" si="178"/>
        <v>0</v>
      </c>
      <c r="BZ255" s="196">
        <f t="shared" si="179"/>
        <v>0</v>
      </c>
      <c r="CA255" s="197">
        <f t="shared" si="180"/>
        <v>5.8000000000000003E-2</v>
      </c>
      <c r="CB255" s="110">
        <f t="shared" si="181"/>
        <v>0</v>
      </c>
      <c r="CC255" s="198">
        <v>0</v>
      </c>
      <c r="CD255" s="110">
        <v>0</v>
      </c>
      <c r="CE255" s="110">
        <v>0</v>
      </c>
      <c r="CF255" s="110">
        <v>2</v>
      </c>
      <c r="CG255" s="110">
        <f t="shared" si="153"/>
        <v>0.32</v>
      </c>
      <c r="CH255">
        <f t="shared" si="154"/>
        <v>0.28500000000000003</v>
      </c>
      <c r="CI255">
        <f t="shared" si="155"/>
        <v>4.1600000000000005E-2</v>
      </c>
      <c r="CJ255" s="63">
        <f t="shared" si="156"/>
        <v>2.2862000000000005</v>
      </c>
      <c r="CK255" s="200"/>
      <c r="CL255" s="200">
        <f t="shared" si="157"/>
        <v>0.34293000000000007</v>
      </c>
      <c r="CM255" s="200"/>
      <c r="CN255" s="200"/>
      <c r="CO255" s="201"/>
      <c r="CP255" s="202"/>
      <c r="CQ255" s="203"/>
      <c r="CR255" s="203"/>
      <c r="CS255" s="267"/>
      <c r="CT255" s="268"/>
      <c r="CU255" s="269"/>
      <c r="CV255" s="270"/>
      <c r="CW255" s="271"/>
      <c r="CX255" s="114"/>
      <c r="CY255" s="52"/>
      <c r="CZ255" s="272"/>
      <c r="DA255" s="273"/>
      <c r="DB255" s="274"/>
      <c r="DC255" s="275"/>
      <c r="DD255" s="276"/>
      <c r="DE255" s="59"/>
      <c r="DF255" s="277"/>
    </row>
    <row r="256" spans="3:110" x14ac:dyDescent="0.25">
      <c r="C256" s="1" t="s">
        <v>362</v>
      </c>
      <c r="D256" t="s">
        <v>345</v>
      </c>
      <c r="F256" s="42"/>
      <c r="G256" s="43"/>
      <c r="H256" s="43"/>
      <c r="I256" s="43"/>
      <c r="J256" s="43"/>
      <c r="K256" s="43"/>
      <c r="L256" s="43"/>
      <c r="M256" s="44"/>
      <c r="N256" s="44"/>
      <c r="O256" s="45"/>
      <c r="P256" s="46"/>
      <c r="Q256" s="47"/>
      <c r="R256" s="48"/>
      <c r="S256" s="49"/>
      <c r="T256" s="50"/>
      <c r="U256" s="51">
        <v>2</v>
      </c>
      <c r="V256" s="51"/>
      <c r="W256" s="51"/>
      <c r="X256" s="52"/>
      <c r="Y256" s="52"/>
      <c r="Z256" s="52"/>
      <c r="AA256" s="53"/>
      <c r="AB256" s="54"/>
      <c r="AC256" s="54"/>
      <c r="AD256" s="55"/>
      <c r="AE256" s="55"/>
      <c r="AF256" s="55"/>
      <c r="AG256" s="55"/>
      <c r="AH256" s="56"/>
      <c r="AI256" s="56"/>
      <c r="AJ256" s="57"/>
      <c r="AK256" s="57"/>
      <c r="AL256" s="57"/>
      <c r="AM256" s="57"/>
      <c r="AN256" s="58"/>
      <c r="AO256" s="58"/>
      <c r="AP256" s="58"/>
      <c r="AQ256" s="59">
        <v>2</v>
      </c>
      <c r="AR256" s="59"/>
      <c r="AS256" s="59"/>
      <c r="AT256" s="59"/>
      <c r="AU256" s="59">
        <v>1</v>
      </c>
      <c r="AV256" s="59"/>
      <c r="AW256">
        <v>3</v>
      </c>
      <c r="AZ256">
        <f t="shared" si="159"/>
        <v>0</v>
      </c>
      <c r="BA256">
        <f t="shared" si="160"/>
        <v>0</v>
      </c>
      <c r="BB256">
        <f t="shared" si="161"/>
        <v>0</v>
      </c>
      <c r="BC256">
        <f t="shared" si="162"/>
        <v>0</v>
      </c>
      <c r="BD256">
        <f t="shared" si="150"/>
        <v>0</v>
      </c>
      <c r="BE256">
        <f t="shared" si="163"/>
        <v>2</v>
      </c>
      <c r="BF256">
        <f t="shared" si="164"/>
        <v>0</v>
      </c>
      <c r="BG256">
        <f t="shared" si="165"/>
        <v>0</v>
      </c>
      <c r="BH256">
        <f t="shared" si="166"/>
        <v>0</v>
      </c>
      <c r="BI256">
        <f t="shared" si="167"/>
        <v>0</v>
      </c>
      <c r="BJ256">
        <f t="shared" si="168"/>
        <v>0</v>
      </c>
      <c r="BK256">
        <f t="shared" si="169"/>
        <v>0</v>
      </c>
      <c r="BL256">
        <f t="shared" si="170"/>
        <v>3</v>
      </c>
      <c r="BM256">
        <f t="shared" si="151"/>
        <v>3</v>
      </c>
      <c r="BO256" s="185">
        <f t="shared" si="171"/>
        <v>0</v>
      </c>
      <c r="BP256" s="186">
        <f t="shared" si="182"/>
        <v>0</v>
      </c>
      <c r="BQ256" s="187">
        <f t="shared" si="173"/>
        <v>0</v>
      </c>
      <c r="BR256" s="188">
        <f t="shared" si="152"/>
        <v>0</v>
      </c>
      <c r="BS256" s="189">
        <f t="shared" si="172"/>
        <v>0</v>
      </c>
      <c r="BT256" s="190">
        <f t="shared" si="174"/>
        <v>0.224</v>
      </c>
      <c r="BU256" s="191">
        <f t="shared" si="175"/>
        <v>0</v>
      </c>
      <c r="BV256" s="192">
        <f t="shared" si="183"/>
        <v>0</v>
      </c>
      <c r="BW256" s="193">
        <f t="shared" si="176"/>
        <v>0</v>
      </c>
      <c r="BX256" s="194">
        <f t="shared" si="177"/>
        <v>0</v>
      </c>
      <c r="BY256" s="195">
        <f t="shared" si="178"/>
        <v>0</v>
      </c>
      <c r="BZ256" s="196">
        <f t="shared" si="179"/>
        <v>0</v>
      </c>
      <c r="CA256" s="197">
        <f t="shared" si="180"/>
        <v>8.7000000000000008E-2</v>
      </c>
      <c r="CB256" s="110">
        <f t="shared" si="181"/>
        <v>0.126</v>
      </c>
      <c r="CC256" s="198">
        <v>0</v>
      </c>
      <c r="CD256" s="110">
        <v>0</v>
      </c>
      <c r="CE256" s="110">
        <v>0</v>
      </c>
      <c r="CF256" s="110">
        <v>2</v>
      </c>
      <c r="CG256" s="110">
        <f t="shared" si="153"/>
        <v>0.32</v>
      </c>
      <c r="CH256">
        <f t="shared" si="154"/>
        <v>0.437</v>
      </c>
      <c r="CI256">
        <f t="shared" si="155"/>
        <v>4.1600000000000005E-2</v>
      </c>
      <c r="CJ256" s="63">
        <f t="shared" si="156"/>
        <v>3.3502000000000001</v>
      </c>
      <c r="CK256" s="200"/>
      <c r="CL256" s="200">
        <f t="shared" si="157"/>
        <v>0.50253000000000003</v>
      </c>
      <c r="CM256" s="200"/>
      <c r="CN256" s="200"/>
      <c r="CO256" s="201"/>
      <c r="CP256" s="202"/>
      <c r="CQ256" s="203"/>
      <c r="CR256" s="203"/>
      <c r="CS256" s="267"/>
      <c r="CT256" s="268"/>
      <c r="CU256" s="269"/>
      <c r="CV256" s="270"/>
      <c r="CW256" s="273"/>
      <c r="CX256" s="114"/>
      <c r="CY256" s="52"/>
      <c r="CZ256" s="54"/>
      <c r="DA256" s="273"/>
      <c r="DB256" s="274"/>
      <c r="DC256" s="275"/>
      <c r="DD256" s="276"/>
      <c r="DE256" s="59"/>
      <c r="DF256" s="277"/>
    </row>
    <row r="257" spans="3:110" x14ac:dyDescent="0.25">
      <c r="C257" s="1" t="s">
        <v>363</v>
      </c>
      <c r="D257" t="s">
        <v>345</v>
      </c>
      <c r="F257" s="42"/>
      <c r="G257" s="43"/>
      <c r="H257" s="43"/>
      <c r="I257" s="43"/>
      <c r="J257" s="43"/>
      <c r="K257" s="43"/>
      <c r="L257" s="43"/>
      <c r="M257" s="44"/>
      <c r="N257" s="44"/>
      <c r="O257" s="45"/>
      <c r="P257" s="46"/>
      <c r="Q257" s="47"/>
      <c r="R257" s="48"/>
      <c r="S257" s="49"/>
      <c r="T257" s="50"/>
      <c r="U257" s="51">
        <v>2</v>
      </c>
      <c r="V257" s="51"/>
      <c r="W257" s="51"/>
      <c r="X257" s="52"/>
      <c r="Y257" s="52"/>
      <c r="Z257" s="52"/>
      <c r="AA257" s="53"/>
      <c r="AB257" s="54"/>
      <c r="AC257" s="54"/>
      <c r="AD257" s="55"/>
      <c r="AE257" s="55"/>
      <c r="AF257" s="55"/>
      <c r="AG257" s="55"/>
      <c r="AH257" s="56"/>
      <c r="AI257" s="56"/>
      <c r="AJ257" s="57"/>
      <c r="AK257" s="57"/>
      <c r="AL257" s="57"/>
      <c r="AM257" s="57"/>
      <c r="AN257" s="58"/>
      <c r="AO257" s="58"/>
      <c r="AP257" s="58"/>
      <c r="AQ257" s="59">
        <v>2</v>
      </c>
      <c r="AR257" s="59"/>
      <c r="AS257" s="59"/>
      <c r="AT257" s="59"/>
      <c r="AU257" s="59">
        <v>3</v>
      </c>
      <c r="AV257" s="59"/>
      <c r="AW257">
        <v>4</v>
      </c>
      <c r="AZ257">
        <f t="shared" si="159"/>
        <v>0</v>
      </c>
      <c r="BA257">
        <f t="shared" si="160"/>
        <v>0</v>
      </c>
      <c r="BB257">
        <f t="shared" si="161"/>
        <v>0</v>
      </c>
      <c r="BC257">
        <f t="shared" si="162"/>
        <v>0</v>
      </c>
      <c r="BD257">
        <f t="shared" si="150"/>
        <v>0</v>
      </c>
      <c r="BE257">
        <f t="shared" si="163"/>
        <v>2</v>
      </c>
      <c r="BF257">
        <f t="shared" si="164"/>
        <v>0</v>
      </c>
      <c r="BG257">
        <f t="shared" si="165"/>
        <v>0</v>
      </c>
      <c r="BH257">
        <f t="shared" si="166"/>
        <v>0</v>
      </c>
      <c r="BI257">
        <f t="shared" si="167"/>
        <v>0</v>
      </c>
      <c r="BJ257">
        <f t="shared" si="168"/>
        <v>0</v>
      </c>
      <c r="BK257">
        <f t="shared" si="169"/>
        <v>0</v>
      </c>
      <c r="BL257">
        <f t="shared" si="170"/>
        <v>5</v>
      </c>
      <c r="BM257">
        <f t="shared" si="151"/>
        <v>4</v>
      </c>
      <c r="BO257" s="185">
        <f t="shared" si="171"/>
        <v>0</v>
      </c>
      <c r="BP257" s="186">
        <f t="shared" si="182"/>
        <v>0</v>
      </c>
      <c r="BQ257" s="187">
        <f t="shared" si="173"/>
        <v>0</v>
      </c>
      <c r="BR257" s="188">
        <f t="shared" si="152"/>
        <v>0</v>
      </c>
      <c r="BS257" s="189">
        <f t="shared" si="172"/>
        <v>0</v>
      </c>
      <c r="BT257" s="190">
        <f t="shared" si="174"/>
        <v>0.224</v>
      </c>
      <c r="BU257" s="191">
        <f t="shared" si="175"/>
        <v>0</v>
      </c>
      <c r="BV257" s="192">
        <f t="shared" si="183"/>
        <v>0</v>
      </c>
      <c r="BW257" s="193">
        <f t="shared" si="176"/>
        <v>0</v>
      </c>
      <c r="BX257" s="194">
        <f t="shared" si="177"/>
        <v>0</v>
      </c>
      <c r="BY257" s="195">
        <f t="shared" si="178"/>
        <v>0</v>
      </c>
      <c r="BZ257" s="196">
        <f t="shared" si="179"/>
        <v>0</v>
      </c>
      <c r="CA257" s="197">
        <f t="shared" si="180"/>
        <v>0.14500000000000002</v>
      </c>
      <c r="CB257" s="110">
        <f t="shared" si="181"/>
        <v>0.16800000000000001</v>
      </c>
      <c r="CC257" s="198">
        <v>2</v>
      </c>
      <c r="CD257" s="110">
        <v>0</v>
      </c>
      <c r="CE257" s="110">
        <v>0</v>
      </c>
      <c r="CF257" s="110">
        <v>3</v>
      </c>
      <c r="CG257" s="110">
        <f t="shared" si="153"/>
        <v>0.91999999999999993</v>
      </c>
      <c r="CH257">
        <f t="shared" si="154"/>
        <v>0.53700000000000003</v>
      </c>
      <c r="CI257">
        <f t="shared" si="155"/>
        <v>0.1196</v>
      </c>
      <c r="CJ257" s="63">
        <f t="shared" si="156"/>
        <v>4.5962000000000005</v>
      </c>
      <c r="CK257" s="200"/>
      <c r="CL257" s="200">
        <f t="shared" si="157"/>
        <v>0.6894300000000001</v>
      </c>
      <c r="CM257" s="200"/>
      <c r="CN257" s="200"/>
      <c r="CO257" s="201"/>
      <c r="CP257" s="202"/>
      <c r="CQ257" s="203"/>
      <c r="CR257" s="203"/>
      <c r="CS257" s="267"/>
      <c r="CT257" s="268"/>
      <c r="CU257" s="269"/>
      <c r="CV257" s="270"/>
      <c r="CW257" s="273"/>
      <c r="CX257" s="114"/>
      <c r="CY257" s="52"/>
      <c r="CZ257" s="54"/>
      <c r="DA257" s="273"/>
      <c r="DB257" s="274"/>
      <c r="DC257" s="275"/>
      <c r="DD257" s="276"/>
      <c r="DE257" s="59"/>
      <c r="DF257" s="277"/>
    </row>
    <row r="258" spans="3:110" x14ac:dyDescent="0.25">
      <c r="C258" s="84" t="s">
        <v>364</v>
      </c>
      <c r="D258" s="87" t="s">
        <v>365</v>
      </c>
      <c r="E258" s="87"/>
      <c r="F258" s="93"/>
      <c r="G258" s="94"/>
      <c r="H258" s="94"/>
      <c r="I258" s="94"/>
      <c r="J258" s="94"/>
      <c r="K258" s="94"/>
      <c r="L258" s="94"/>
      <c r="M258" s="95"/>
      <c r="N258" s="95"/>
      <c r="O258" s="95"/>
      <c r="P258" s="96"/>
      <c r="Q258" s="96"/>
      <c r="R258" s="97"/>
      <c r="S258" s="97"/>
      <c r="T258" s="98"/>
      <c r="U258" s="99"/>
      <c r="V258" s="99"/>
      <c r="W258" s="99"/>
      <c r="X258" s="100"/>
      <c r="Y258" s="100"/>
      <c r="Z258" s="100"/>
      <c r="AA258" s="101"/>
      <c r="AB258" s="101"/>
      <c r="AC258" s="101"/>
      <c r="AD258" s="102"/>
      <c r="AE258" s="102"/>
      <c r="AF258" s="102"/>
      <c r="AG258" s="102"/>
      <c r="AH258" s="103"/>
      <c r="AI258" s="103"/>
      <c r="AJ258" s="104"/>
      <c r="AK258" s="104"/>
      <c r="AL258" s="104"/>
      <c r="AM258" s="104"/>
      <c r="AN258" s="105"/>
      <c r="AO258" s="105"/>
      <c r="AP258" s="105">
        <v>2</v>
      </c>
      <c r="AQ258" s="106">
        <v>1</v>
      </c>
      <c r="AR258" s="106"/>
      <c r="AS258" s="106"/>
      <c r="AT258" s="106"/>
      <c r="AU258" s="106">
        <v>1</v>
      </c>
      <c r="AV258" s="106"/>
      <c r="AW258" s="87">
        <v>1</v>
      </c>
      <c r="AX258" s="87"/>
      <c r="AY258" s="87"/>
      <c r="AZ258" s="87">
        <f t="shared" si="159"/>
        <v>0</v>
      </c>
      <c r="BA258" s="87">
        <f t="shared" si="160"/>
        <v>0</v>
      </c>
      <c r="BB258" s="87">
        <f t="shared" si="161"/>
        <v>0</v>
      </c>
      <c r="BC258" s="87">
        <f t="shared" si="162"/>
        <v>0</v>
      </c>
      <c r="BD258" s="87">
        <f t="shared" si="150"/>
        <v>0</v>
      </c>
      <c r="BE258" s="87">
        <f t="shared" si="163"/>
        <v>0</v>
      </c>
      <c r="BF258" s="87">
        <f t="shared" si="164"/>
        <v>0</v>
      </c>
      <c r="BG258" s="87">
        <f t="shared" si="165"/>
        <v>0</v>
      </c>
      <c r="BH258" s="87">
        <f t="shared" si="166"/>
        <v>0</v>
      </c>
      <c r="BI258" s="87">
        <f t="shared" si="167"/>
        <v>0</v>
      </c>
      <c r="BJ258" s="87">
        <f t="shared" si="168"/>
        <v>0</v>
      </c>
      <c r="BK258" s="87">
        <f t="shared" si="169"/>
        <v>2</v>
      </c>
      <c r="BL258" s="87">
        <f t="shared" si="170"/>
        <v>2</v>
      </c>
      <c r="BM258" s="87">
        <f t="shared" si="151"/>
        <v>1</v>
      </c>
      <c r="BN258" s="87"/>
      <c r="BO258" s="185">
        <f t="shared" si="171"/>
        <v>0</v>
      </c>
      <c r="BP258" s="186">
        <f t="shared" si="182"/>
        <v>0</v>
      </c>
      <c r="BQ258" s="187">
        <f t="shared" si="173"/>
        <v>0</v>
      </c>
      <c r="BR258" s="188">
        <f t="shared" si="152"/>
        <v>0</v>
      </c>
      <c r="BS258" s="189">
        <f t="shared" si="172"/>
        <v>0</v>
      </c>
      <c r="BT258" s="190">
        <f t="shared" si="174"/>
        <v>0</v>
      </c>
      <c r="BU258" s="191">
        <f t="shared" si="175"/>
        <v>0</v>
      </c>
      <c r="BV258" s="192">
        <f t="shared" si="183"/>
        <v>0</v>
      </c>
      <c r="BW258" s="193">
        <f t="shared" si="176"/>
        <v>0</v>
      </c>
      <c r="BX258" s="194">
        <f t="shared" si="177"/>
        <v>0</v>
      </c>
      <c r="BY258" s="195">
        <f t="shared" si="178"/>
        <v>0</v>
      </c>
      <c r="BZ258" s="196">
        <f t="shared" si="179"/>
        <v>6.6000000000000003E-2</v>
      </c>
      <c r="CA258" s="197">
        <f t="shared" si="180"/>
        <v>5.8000000000000003E-2</v>
      </c>
      <c r="CB258" s="110">
        <f t="shared" si="181"/>
        <v>4.2000000000000003E-2</v>
      </c>
      <c r="CC258" s="206">
        <v>0</v>
      </c>
      <c r="CD258" s="126">
        <v>0</v>
      </c>
      <c r="CE258" s="126">
        <v>0</v>
      </c>
      <c r="CF258" s="126">
        <v>5</v>
      </c>
      <c r="CG258" s="126">
        <f t="shared" si="153"/>
        <v>0.8</v>
      </c>
      <c r="CH258" s="87">
        <f t="shared" si="154"/>
        <v>0.16600000000000001</v>
      </c>
      <c r="CI258" s="87">
        <f t="shared" si="155"/>
        <v>0.10400000000000001</v>
      </c>
      <c r="CJ258" s="108">
        <f t="shared" si="156"/>
        <v>1.8900000000000001</v>
      </c>
      <c r="CK258" s="200"/>
      <c r="CL258" s="200">
        <f t="shared" si="157"/>
        <v>0.28350000000000003</v>
      </c>
      <c r="CM258" s="200"/>
      <c r="CN258" s="200"/>
      <c r="CO258" s="201"/>
      <c r="CP258" s="202"/>
      <c r="CQ258" s="203"/>
      <c r="CR258" s="203"/>
      <c r="CS258" s="267"/>
      <c r="CT258" s="268"/>
      <c r="CU258" s="269"/>
      <c r="CV258" s="270"/>
      <c r="CW258" s="273"/>
      <c r="CX258" s="114"/>
      <c r="CY258" s="52"/>
      <c r="CZ258" s="54"/>
      <c r="DA258" s="273"/>
      <c r="DB258" s="274"/>
      <c r="DC258" s="275"/>
      <c r="DD258" s="276"/>
      <c r="DE258" s="59"/>
      <c r="DF258" s="277"/>
    </row>
    <row r="259" spans="3:110" x14ac:dyDescent="0.25">
      <c r="C259" s="1" t="s">
        <v>366</v>
      </c>
      <c r="D259" t="s">
        <v>367</v>
      </c>
      <c r="F259" s="42"/>
      <c r="G259" s="43"/>
      <c r="H259" s="43"/>
      <c r="I259" s="43"/>
      <c r="J259" s="43"/>
      <c r="K259" s="43"/>
      <c r="L259" s="43"/>
      <c r="M259" s="44"/>
      <c r="N259" s="44"/>
      <c r="O259" s="45"/>
      <c r="P259" s="46"/>
      <c r="Q259" s="47"/>
      <c r="R259" s="48"/>
      <c r="S259" s="49"/>
      <c r="T259" s="50"/>
      <c r="U259" s="51">
        <v>2</v>
      </c>
      <c r="V259" s="51"/>
      <c r="W259" s="51"/>
      <c r="X259" s="52"/>
      <c r="Y259" s="52">
        <v>1</v>
      </c>
      <c r="Z259" s="52"/>
      <c r="AA259" s="53"/>
      <c r="AB259" s="54"/>
      <c r="AC259" s="54"/>
      <c r="AD259" s="55"/>
      <c r="AE259" s="55"/>
      <c r="AF259" s="55"/>
      <c r="AG259" s="55"/>
      <c r="AH259" s="56"/>
      <c r="AI259" s="56"/>
      <c r="AJ259" s="57"/>
      <c r="AK259" s="57"/>
      <c r="AL259" s="57"/>
      <c r="AM259" s="57"/>
      <c r="AN259" s="58"/>
      <c r="AO259" s="58"/>
      <c r="AP259" s="58"/>
      <c r="AQ259" s="59"/>
      <c r="AR259" s="59"/>
      <c r="AS259" s="59"/>
      <c r="AT259" s="59"/>
      <c r="AU259" s="59"/>
      <c r="AV259" s="59"/>
      <c r="AW259">
        <v>2</v>
      </c>
      <c r="AZ259">
        <f t="shared" si="159"/>
        <v>0</v>
      </c>
      <c r="BA259">
        <f t="shared" si="160"/>
        <v>0</v>
      </c>
      <c r="BB259">
        <f t="shared" si="161"/>
        <v>0</v>
      </c>
      <c r="BC259">
        <f t="shared" si="162"/>
        <v>0</v>
      </c>
      <c r="BD259">
        <f t="shared" ref="BD259:BD322" si="184">SUM(T259)</f>
        <v>0</v>
      </c>
      <c r="BE259">
        <f t="shared" si="163"/>
        <v>2</v>
      </c>
      <c r="BF259">
        <f t="shared" si="164"/>
        <v>1</v>
      </c>
      <c r="BG259">
        <f t="shared" si="165"/>
        <v>0</v>
      </c>
      <c r="BH259">
        <f t="shared" si="166"/>
        <v>0</v>
      </c>
      <c r="BI259">
        <f t="shared" si="167"/>
        <v>0</v>
      </c>
      <c r="BJ259">
        <f t="shared" si="168"/>
        <v>0</v>
      </c>
      <c r="BK259">
        <f t="shared" si="169"/>
        <v>0</v>
      </c>
      <c r="BL259">
        <f t="shared" si="170"/>
        <v>0</v>
      </c>
      <c r="BM259">
        <f t="shared" ref="BM259:BM322" si="185">SUM(AW259)</f>
        <v>2</v>
      </c>
      <c r="BO259" s="185">
        <f t="shared" si="171"/>
        <v>0</v>
      </c>
      <c r="BP259" s="186">
        <f t="shared" si="182"/>
        <v>0</v>
      </c>
      <c r="BQ259" s="187">
        <f t="shared" si="173"/>
        <v>0</v>
      </c>
      <c r="BR259" s="188">
        <f t="shared" ref="BR259:BR322" si="186">BC259*0.02</f>
        <v>0</v>
      </c>
      <c r="BS259" s="189">
        <f t="shared" si="172"/>
        <v>0</v>
      </c>
      <c r="BT259" s="190">
        <f t="shared" si="174"/>
        <v>0.224</v>
      </c>
      <c r="BU259" s="191">
        <f t="shared" si="175"/>
        <v>0.03</v>
      </c>
      <c r="BV259" s="192">
        <f t="shared" si="183"/>
        <v>0</v>
      </c>
      <c r="BW259" s="193">
        <f t="shared" si="176"/>
        <v>0</v>
      </c>
      <c r="BX259" s="194">
        <f t="shared" si="177"/>
        <v>0</v>
      </c>
      <c r="BY259" s="195">
        <f t="shared" si="178"/>
        <v>0</v>
      </c>
      <c r="BZ259" s="196">
        <f t="shared" si="179"/>
        <v>0</v>
      </c>
      <c r="CA259" s="197">
        <f t="shared" si="180"/>
        <v>0</v>
      </c>
      <c r="CB259" s="110">
        <f t="shared" si="181"/>
        <v>8.4000000000000005E-2</v>
      </c>
      <c r="CC259" s="198">
        <v>0</v>
      </c>
      <c r="CD259" s="110">
        <v>0</v>
      </c>
      <c r="CE259" s="110">
        <v>0</v>
      </c>
      <c r="CF259" s="110">
        <v>2</v>
      </c>
      <c r="CG259" s="110">
        <f t="shared" ref="CG259:CG322" si="187">((CC259*0.22)+(CD259*0.13)+(CE259*0.51)+(CF259*0.16))</f>
        <v>0.32</v>
      </c>
      <c r="CH259">
        <f t="shared" ref="CH259:CH322" si="188">SUM(BO259:CB259)</f>
        <v>0.33800000000000002</v>
      </c>
      <c r="CI259">
        <f t="shared" ref="CI259:CI322" si="189">(CG259*0.13)</f>
        <v>4.1600000000000005E-2</v>
      </c>
      <c r="CJ259" s="63">
        <f t="shared" ref="CJ259:CJ322" si="190">SUM((CH259)+(CI259))*7</f>
        <v>2.6572000000000005</v>
      </c>
      <c r="CK259" s="200"/>
      <c r="CL259" s="200">
        <f t="shared" ref="CL259:CL322" si="191">CK259+(CJ259*0.15)</f>
        <v>0.39858000000000005</v>
      </c>
      <c r="CM259" s="200"/>
      <c r="CN259" s="200"/>
      <c r="CO259" s="201"/>
      <c r="CP259" s="202"/>
      <c r="CQ259" s="203"/>
      <c r="CR259" s="203"/>
      <c r="CS259" s="267"/>
      <c r="CT259" s="268"/>
      <c r="CU259" s="269"/>
      <c r="CV259" s="270"/>
      <c r="CW259" s="273"/>
      <c r="CX259" s="114"/>
      <c r="CY259" s="52"/>
      <c r="CZ259" s="54"/>
      <c r="DA259" s="273"/>
      <c r="DB259" s="274"/>
      <c r="DC259" s="275"/>
      <c r="DD259" s="276"/>
      <c r="DE259" s="59"/>
      <c r="DF259" s="277"/>
    </row>
    <row r="260" spans="3:110" x14ac:dyDescent="0.25">
      <c r="C260" s="1" t="s">
        <v>368</v>
      </c>
      <c r="D260" t="s">
        <v>367</v>
      </c>
      <c r="F260" s="42"/>
      <c r="G260" s="43"/>
      <c r="H260" s="43"/>
      <c r="I260" s="43"/>
      <c r="J260" s="43"/>
      <c r="K260" s="43"/>
      <c r="L260" s="43"/>
      <c r="M260" s="44"/>
      <c r="N260" s="44"/>
      <c r="O260" s="45"/>
      <c r="P260" s="46"/>
      <c r="Q260" s="47"/>
      <c r="R260" s="48"/>
      <c r="S260" s="49"/>
      <c r="T260" s="50"/>
      <c r="U260" s="51"/>
      <c r="V260" s="51"/>
      <c r="W260" s="51">
        <v>1</v>
      </c>
      <c r="X260" s="52"/>
      <c r="Y260" s="52"/>
      <c r="Z260" s="52"/>
      <c r="AA260" s="53"/>
      <c r="AB260" s="54"/>
      <c r="AC260" s="54"/>
      <c r="AD260" s="55"/>
      <c r="AE260" s="55"/>
      <c r="AF260" s="55"/>
      <c r="AG260" s="55"/>
      <c r="AH260" s="56"/>
      <c r="AI260" s="56"/>
      <c r="AJ260" s="57"/>
      <c r="AK260" s="57"/>
      <c r="AL260" s="57"/>
      <c r="AM260" s="57"/>
      <c r="AN260" s="58"/>
      <c r="AO260" s="58"/>
      <c r="AP260" s="58"/>
      <c r="AQ260" s="59"/>
      <c r="AR260" s="59"/>
      <c r="AS260" s="59"/>
      <c r="AT260" s="59"/>
      <c r="AU260" s="59">
        <v>1</v>
      </c>
      <c r="AV260" s="59"/>
      <c r="AW260">
        <v>1</v>
      </c>
      <c r="AZ260">
        <f t="shared" si="159"/>
        <v>0</v>
      </c>
      <c r="BA260">
        <f t="shared" si="160"/>
        <v>0</v>
      </c>
      <c r="BB260">
        <f t="shared" si="161"/>
        <v>0</v>
      </c>
      <c r="BC260">
        <f t="shared" si="162"/>
        <v>0</v>
      </c>
      <c r="BD260">
        <f t="shared" si="184"/>
        <v>0</v>
      </c>
      <c r="BE260">
        <f t="shared" si="163"/>
        <v>1</v>
      </c>
      <c r="BF260">
        <f t="shared" si="164"/>
        <v>0</v>
      </c>
      <c r="BG260">
        <f t="shared" si="165"/>
        <v>0</v>
      </c>
      <c r="BH260">
        <f t="shared" si="166"/>
        <v>0</v>
      </c>
      <c r="BI260">
        <f t="shared" si="167"/>
        <v>0</v>
      </c>
      <c r="BJ260">
        <f t="shared" si="168"/>
        <v>0</v>
      </c>
      <c r="BK260">
        <f t="shared" si="169"/>
        <v>0</v>
      </c>
      <c r="BL260">
        <f t="shared" si="170"/>
        <v>1</v>
      </c>
      <c r="BM260">
        <f t="shared" si="185"/>
        <v>1</v>
      </c>
      <c r="BO260" s="185">
        <f t="shared" si="171"/>
        <v>0</v>
      </c>
      <c r="BP260" s="186">
        <f t="shared" si="182"/>
        <v>0</v>
      </c>
      <c r="BQ260" s="187">
        <f t="shared" si="173"/>
        <v>0</v>
      </c>
      <c r="BR260" s="188">
        <f t="shared" si="186"/>
        <v>0</v>
      </c>
      <c r="BS260" s="189">
        <f t="shared" si="172"/>
        <v>0</v>
      </c>
      <c r="BT260" s="190">
        <f t="shared" si="174"/>
        <v>0.112</v>
      </c>
      <c r="BU260" s="191">
        <f t="shared" si="175"/>
        <v>0</v>
      </c>
      <c r="BV260" s="192">
        <f t="shared" si="183"/>
        <v>0</v>
      </c>
      <c r="BW260" s="193">
        <f t="shared" si="176"/>
        <v>0</v>
      </c>
      <c r="BX260" s="194">
        <f t="shared" si="177"/>
        <v>0</v>
      </c>
      <c r="BY260" s="195">
        <f t="shared" si="178"/>
        <v>0</v>
      </c>
      <c r="BZ260" s="196">
        <f t="shared" si="179"/>
        <v>0</v>
      </c>
      <c r="CA260" s="197">
        <f t="shared" si="180"/>
        <v>2.9000000000000001E-2</v>
      </c>
      <c r="CB260" s="110">
        <f t="shared" si="181"/>
        <v>4.2000000000000003E-2</v>
      </c>
      <c r="CC260" s="198">
        <v>0</v>
      </c>
      <c r="CD260" s="110">
        <v>0</v>
      </c>
      <c r="CE260" s="110">
        <v>0</v>
      </c>
      <c r="CF260" s="110">
        <v>3</v>
      </c>
      <c r="CG260" s="110">
        <f t="shared" si="187"/>
        <v>0.48</v>
      </c>
      <c r="CH260">
        <f t="shared" si="188"/>
        <v>0.18300000000000002</v>
      </c>
      <c r="CI260">
        <f t="shared" si="189"/>
        <v>6.2399999999999997E-2</v>
      </c>
      <c r="CJ260" s="63">
        <f t="shared" si="190"/>
        <v>1.7178</v>
      </c>
      <c r="CK260" s="200"/>
      <c r="CL260" s="200">
        <f t="shared" si="191"/>
        <v>0.25767000000000001</v>
      </c>
      <c r="CM260" s="200"/>
      <c r="CN260" s="200"/>
      <c r="CO260" s="201"/>
      <c r="CP260" s="202"/>
      <c r="CQ260" s="203"/>
      <c r="CR260" s="203"/>
      <c r="CS260" s="267"/>
      <c r="CT260" s="268"/>
      <c r="CU260" s="269"/>
      <c r="CV260" s="270"/>
      <c r="CW260" s="273"/>
      <c r="CX260" s="114"/>
      <c r="CY260" s="52"/>
      <c r="CZ260" s="54"/>
      <c r="DA260" s="273"/>
      <c r="DB260" s="274"/>
      <c r="DC260" s="275"/>
      <c r="DD260" s="276"/>
      <c r="DE260" s="59"/>
      <c r="DF260" s="277"/>
    </row>
    <row r="261" spans="3:110" x14ac:dyDescent="0.25">
      <c r="C261" s="1" t="s">
        <v>369</v>
      </c>
      <c r="D261" t="s">
        <v>367</v>
      </c>
      <c r="F261" s="42"/>
      <c r="G261" s="43"/>
      <c r="H261" s="43"/>
      <c r="I261" s="43"/>
      <c r="J261" s="43"/>
      <c r="K261" s="43"/>
      <c r="L261" s="43"/>
      <c r="M261" s="44"/>
      <c r="N261" s="44"/>
      <c r="O261" s="45"/>
      <c r="P261" s="46"/>
      <c r="Q261" s="47"/>
      <c r="R261" s="48"/>
      <c r="S261" s="49"/>
      <c r="T261" s="50"/>
      <c r="U261" s="51">
        <v>1</v>
      </c>
      <c r="V261" s="51"/>
      <c r="W261" s="51"/>
      <c r="X261" s="52"/>
      <c r="Y261" s="52"/>
      <c r="Z261" s="52"/>
      <c r="AA261" s="53"/>
      <c r="AB261" s="54"/>
      <c r="AC261" s="54"/>
      <c r="AD261" s="55"/>
      <c r="AE261" s="55"/>
      <c r="AF261" s="55"/>
      <c r="AG261" s="55"/>
      <c r="AH261" s="56"/>
      <c r="AI261" s="56"/>
      <c r="AJ261" s="57"/>
      <c r="AK261" s="57"/>
      <c r="AL261" s="57"/>
      <c r="AM261" s="57"/>
      <c r="AN261" s="58"/>
      <c r="AO261" s="58"/>
      <c r="AP261" s="58"/>
      <c r="AQ261" s="59">
        <v>1</v>
      </c>
      <c r="AR261" s="59"/>
      <c r="AS261" s="59"/>
      <c r="AT261" s="59"/>
      <c r="AU261" s="59">
        <v>1</v>
      </c>
      <c r="AV261" s="59"/>
      <c r="AZ261">
        <f t="shared" si="159"/>
        <v>0</v>
      </c>
      <c r="BA261">
        <f t="shared" si="160"/>
        <v>0</v>
      </c>
      <c r="BB261">
        <f t="shared" si="161"/>
        <v>0</v>
      </c>
      <c r="BC261">
        <f t="shared" si="162"/>
        <v>0</v>
      </c>
      <c r="BD261">
        <f t="shared" si="184"/>
        <v>0</v>
      </c>
      <c r="BE261">
        <f t="shared" si="163"/>
        <v>1</v>
      </c>
      <c r="BF261">
        <f t="shared" si="164"/>
        <v>0</v>
      </c>
      <c r="BG261">
        <f t="shared" si="165"/>
        <v>0</v>
      </c>
      <c r="BH261">
        <f t="shared" si="166"/>
        <v>0</v>
      </c>
      <c r="BI261">
        <f t="shared" si="167"/>
        <v>0</v>
      </c>
      <c r="BJ261">
        <f t="shared" si="168"/>
        <v>0</v>
      </c>
      <c r="BK261">
        <f t="shared" si="169"/>
        <v>0</v>
      </c>
      <c r="BL261">
        <f t="shared" si="170"/>
        <v>2</v>
      </c>
      <c r="BM261">
        <f t="shared" si="185"/>
        <v>0</v>
      </c>
      <c r="BO261" s="185">
        <f t="shared" si="171"/>
        <v>0</v>
      </c>
      <c r="BP261" s="186">
        <f t="shared" si="182"/>
        <v>0</v>
      </c>
      <c r="BQ261" s="187">
        <f t="shared" si="173"/>
        <v>0</v>
      </c>
      <c r="BR261" s="188">
        <f t="shared" si="186"/>
        <v>0</v>
      </c>
      <c r="BS261" s="189">
        <f t="shared" si="172"/>
        <v>0</v>
      </c>
      <c r="BT261" s="190">
        <f t="shared" si="174"/>
        <v>0.112</v>
      </c>
      <c r="BU261" s="191">
        <f t="shared" si="175"/>
        <v>0</v>
      </c>
      <c r="BV261" s="192">
        <f t="shared" si="183"/>
        <v>0</v>
      </c>
      <c r="BW261" s="193">
        <f t="shared" si="176"/>
        <v>0</v>
      </c>
      <c r="BX261" s="194">
        <f t="shared" si="177"/>
        <v>0</v>
      </c>
      <c r="BY261" s="195">
        <f t="shared" si="178"/>
        <v>0</v>
      </c>
      <c r="BZ261" s="196">
        <f t="shared" si="179"/>
        <v>0</v>
      </c>
      <c r="CA261" s="197">
        <f t="shared" si="180"/>
        <v>5.8000000000000003E-2</v>
      </c>
      <c r="CB261" s="110">
        <f t="shared" si="181"/>
        <v>0</v>
      </c>
      <c r="CC261" s="198">
        <v>0</v>
      </c>
      <c r="CD261" s="110">
        <v>0</v>
      </c>
      <c r="CE261" s="110">
        <v>0</v>
      </c>
      <c r="CF261" s="110">
        <v>2</v>
      </c>
      <c r="CG261" s="110">
        <f t="shared" si="187"/>
        <v>0.32</v>
      </c>
      <c r="CH261">
        <f t="shared" si="188"/>
        <v>0.17</v>
      </c>
      <c r="CI261">
        <f t="shared" si="189"/>
        <v>4.1600000000000005E-2</v>
      </c>
      <c r="CJ261" s="63">
        <f t="shared" si="190"/>
        <v>1.4812000000000001</v>
      </c>
      <c r="CK261" s="200"/>
      <c r="CL261" s="200">
        <f t="shared" si="191"/>
        <v>0.22218000000000002</v>
      </c>
      <c r="CM261" s="200"/>
      <c r="CN261" s="200"/>
      <c r="CO261" s="201"/>
      <c r="CP261" s="202"/>
      <c r="CQ261" s="203"/>
      <c r="CR261" s="203"/>
      <c r="CS261" s="267"/>
      <c r="CT261" s="268"/>
      <c r="CU261" s="269"/>
      <c r="CV261" s="270"/>
      <c r="CW261" s="273"/>
      <c r="CX261" s="114"/>
      <c r="CY261" s="52"/>
      <c r="CZ261" s="54"/>
      <c r="DA261" s="273"/>
      <c r="DB261" s="274"/>
      <c r="DC261" s="275"/>
      <c r="DD261" s="276"/>
      <c r="DE261" s="59"/>
      <c r="DF261" s="277"/>
    </row>
    <row r="262" spans="3:110" x14ac:dyDescent="0.25">
      <c r="C262" s="1" t="s">
        <v>370</v>
      </c>
      <c r="D262" t="s">
        <v>367</v>
      </c>
      <c r="F262" s="42"/>
      <c r="G262" s="43"/>
      <c r="H262" s="43"/>
      <c r="I262" s="43"/>
      <c r="J262" s="43"/>
      <c r="K262" s="43"/>
      <c r="L262" s="43"/>
      <c r="M262" s="44"/>
      <c r="N262" s="44"/>
      <c r="O262" s="45"/>
      <c r="P262" s="46"/>
      <c r="Q262" s="47"/>
      <c r="R262" s="48"/>
      <c r="S262" s="49"/>
      <c r="T262" s="50"/>
      <c r="U262" s="51">
        <v>1</v>
      </c>
      <c r="V262" s="51"/>
      <c r="W262" s="51">
        <v>1</v>
      </c>
      <c r="X262" s="52"/>
      <c r="Y262" s="52"/>
      <c r="Z262" s="52"/>
      <c r="AA262" s="53"/>
      <c r="AB262" s="54"/>
      <c r="AC262" s="54"/>
      <c r="AD262" s="55">
        <v>1</v>
      </c>
      <c r="AE262" s="55">
        <v>1</v>
      </c>
      <c r="AF262" s="55"/>
      <c r="AG262" s="55"/>
      <c r="AH262" s="56"/>
      <c r="AI262" s="56"/>
      <c r="AJ262" s="57"/>
      <c r="AK262" s="57"/>
      <c r="AL262" s="57"/>
      <c r="AM262" s="57"/>
      <c r="AN262" s="58"/>
      <c r="AO262" s="58"/>
      <c r="AP262" s="58"/>
      <c r="AQ262" s="59">
        <v>1</v>
      </c>
      <c r="AR262" s="59">
        <v>1</v>
      </c>
      <c r="AS262" s="59"/>
      <c r="AT262" s="59"/>
      <c r="AU262" s="59">
        <v>1</v>
      </c>
      <c r="AV262" s="59"/>
      <c r="AW262">
        <v>1</v>
      </c>
      <c r="AZ262">
        <f t="shared" si="159"/>
        <v>0</v>
      </c>
      <c r="BA262">
        <f t="shared" si="160"/>
        <v>0</v>
      </c>
      <c r="BB262">
        <f t="shared" si="161"/>
        <v>0</v>
      </c>
      <c r="BC262">
        <f t="shared" si="162"/>
        <v>0</v>
      </c>
      <c r="BD262">
        <f t="shared" si="184"/>
        <v>0</v>
      </c>
      <c r="BE262">
        <f t="shared" si="163"/>
        <v>2</v>
      </c>
      <c r="BF262">
        <f t="shared" si="164"/>
        <v>0</v>
      </c>
      <c r="BG262">
        <f t="shared" si="165"/>
        <v>0</v>
      </c>
      <c r="BH262">
        <f t="shared" si="166"/>
        <v>2</v>
      </c>
      <c r="BI262">
        <f t="shared" si="167"/>
        <v>0</v>
      </c>
      <c r="BJ262">
        <f t="shared" si="168"/>
        <v>0</v>
      </c>
      <c r="BK262">
        <f t="shared" si="169"/>
        <v>0</v>
      </c>
      <c r="BL262">
        <f t="shared" si="170"/>
        <v>3</v>
      </c>
      <c r="BM262">
        <f t="shared" si="185"/>
        <v>1</v>
      </c>
      <c r="BO262" s="185">
        <f t="shared" si="171"/>
        <v>0</v>
      </c>
      <c r="BP262" s="186">
        <f t="shared" si="182"/>
        <v>0</v>
      </c>
      <c r="BQ262" s="187">
        <f t="shared" si="173"/>
        <v>0</v>
      </c>
      <c r="BR262" s="188">
        <f t="shared" si="186"/>
        <v>0</v>
      </c>
      <c r="BS262" s="189">
        <f t="shared" si="172"/>
        <v>0</v>
      </c>
      <c r="BT262" s="190">
        <f t="shared" si="174"/>
        <v>0.224</v>
      </c>
      <c r="BU262" s="191">
        <f t="shared" si="175"/>
        <v>0</v>
      </c>
      <c r="BV262" s="192">
        <f t="shared" si="183"/>
        <v>0</v>
      </c>
      <c r="BW262" s="193">
        <f t="shared" si="176"/>
        <v>0.23</v>
      </c>
      <c r="BX262" s="194">
        <f t="shared" si="177"/>
        <v>0</v>
      </c>
      <c r="BY262" s="195">
        <f t="shared" si="178"/>
        <v>0</v>
      </c>
      <c r="BZ262" s="196">
        <f t="shared" si="179"/>
        <v>0</v>
      </c>
      <c r="CA262" s="197">
        <f t="shared" si="180"/>
        <v>8.7000000000000008E-2</v>
      </c>
      <c r="CB262" s="110">
        <f t="shared" si="181"/>
        <v>4.2000000000000003E-2</v>
      </c>
      <c r="CC262" s="198">
        <v>1</v>
      </c>
      <c r="CD262" s="110">
        <v>0</v>
      </c>
      <c r="CE262" s="110">
        <v>0</v>
      </c>
      <c r="CF262" s="110">
        <v>3</v>
      </c>
      <c r="CG262" s="110">
        <f t="shared" si="187"/>
        <v>0.7</v>
      </c>
      <c r="CH262">
        <f t="shared" si="188"/>
        <v>0.58300000000000007</v>
      </c>
      <c r="CI262">
        <f t="shared" si="189"/>
        <v>9.0999999999999998E-2</v>
      </c>
      <c r="CJ262" s="63">
        <f t="shared" si="190"/>
        <v>4.718</v>
      </c>
      <c r="CK262" s="200"/>
      <c r="CL262" s="200">
        <f t="shared" si="191"/>
        <v>0.7077</v>
      </c>
      <c r="CM262" s="200"/>
      <c r="CN262" s="200"/>
      <c r="CO262" s="201"/>
      <c r="CP262" s="202"/>
      <c r="CQ262" s="203"/>
      <c r="CR262" s="203"/>
      <c r="CS262" s="267"/>
      <c r="CT262" s="268"/>
      <c r="CU262" s="269"/>
      <c r="CV262" s="270"/>
      <c r="CW262" s="273"/>
      <c r="CX262" s="114"/>
      <c r="CY262" s="52"/>
      <c r="CZ262" s="54"/>
      <c r="DA262" s="273"/>
      <c r="DB262" s="274"/>
      <c r="DC262" s="275"/>
      <c r="DD262" s="276"/>
      <c r="DE262" s="59"/>
      <c r="DF262" s="277"/>
    </row>
    <row r="263" spans="3:110" x14ac:dyDescent="0.25">
      <c r="C263" s="1" t="s">
        <v>371</v>
      </c>
      <c r="D263" t="s">
        <v>367</v>
      </c>
      <c r="F263" s="109"/>
      <c r="G263" s="112"/>
      <c r="H263" s="112"/>
      <c r="I263" s="112"/>
      <c r="J263" s="112"/>
      <c r="K263" s="112"/>
      <c r="L263" s="112"/>
      <c r="M263" s="45"/>
      <c r="N263" s="45">
        <v>1</v>
      </c>
      <c r="O263" s="45"/>
      <c r="P263" s="47"/>
      <c r="Q263" s="47"/>
      <c r="R263" s="48"/>
      <c r="S263" s="48"/>
      <c r="T263" s="113"/>
      <c r="U263" s="114">
        <v>1</v>
      </c>
      <c r="V263" s="114"/>
      <c r="W263" s="114"/>
      <c r="X263" s="115"/>
      <c r="Y263" s="115"/>
      <c r="Z263" s="115"/>
      <c r="AA263" s="53"/>
      <c r="AB263" s="53"/>
      <c r="AC263" s="53"/>
      <c r="AD263" s="116"/>
      <c r="AE263" s="116"/>
      <c r="AF263" s="116"/>
      <c r="AG263" s="116"/>
      <c r="AH263" s="117"/>
      <c r="AI263" s="117"/>
      <c r="AJ263" s="118"/>
      <c r="AK263" s="118"/>
      <c r="AL263" s="118"/>
      <c r="AM263" s="118"/>
      <c r="AN263" s="119"/>
      <c r="AO263" s="119"/>
      <c r="AP263" s="119"/>
      <c r="AQ263" s="120"/>
      <c r="AR263" s="120">
        <v>1</v>
      </c>
      <c r="AS263" s="120"/>
      <c r="AT263" s="120"/>
      <c r="AU263" s="120">
        <v>2</v>
      </c>
      <c r="AV263" s="120"/>
      <c r="AW263" s="60">
        <v>2</v>
      </c>
      <c r="AZ263">
        <f t="shared" si="159"/>
        <v>0</v>
      </c>
      <c r="BA263">
        <f t="shared" si="160"/>
        <v>1</v>
      </c>
      <c r="BB263">
        <f t="shared" si="161"/>
        <v>0</v>
      </c>
      <c r="BC263">
        <f t="shared" si="162"/>
        <v>0</v>
      </c>
      <c r="BD263">
        <f t="shared" si="184"/>
        <v>0</v>
      </c>
      <c r="BE263">
        <f t="shared" si="163"/>
        <v>1</v>
      </c>
      <c r="BF263">
        <f t="shared" si="164"/>
        <v>0</v>
      </c>
      <c r="BG263">
        <f t="shared" si="165"/>
        <v>0</v>
      </c>
      <c r="BH263">
        <f t="shared" si="166"/>
        <v>0</v>
      </c>
      <c r="BI263">
        <f t="shared" si="167"/>
        <v>0</v>
      </c>
      <c r="BJ263">
        <f t="shared" si="168"/>
        <v>0</v>
      </c>
      <c r="BK263">
        <f t="shared" si="169"/>
        <v>0</v>
      </c>
      <c r="BL263">
        <f t="shared" si="170"/>
        <v>3</v>
      </c>
      <c r="BM263">
        <f t="shared" si="185"/>
        <v>2</v>
      </c>
      <c r="BO263" s="185">
        <f t="shared" si="171"/>
        <v>0</v>
      </c>
      <c r="BP263" s="186">
        <f t="shared" si="182"/>
        <v>0.95399999999999996</v>
      </c>
      <c r="BQ263" s="187">
        <f t="shared" si="173"/>
        <v>0</v>
      </c>
      <c r="BR263" s="188">
        <f t="shared" si="186"/>
        <v>0</v>
      </c>
      <c r="BS263" s="189">
        <f t="shared" si="172"/>
        <v>0</v>
      </c>
      <c r="BT263" s="190">
        <f t="shared" si="174"/>
        <v>0.112</v>
      </c>
      <c r="BU263" s="191">
        <f t="shared" si="175"/>
        <v>0</v>
      </c>
      <c r="BV263" s="192">
        <f t="shared" si="183"/>
        <v>0</v>
      </c>
      <c r="BW263" s="193">
        <f t="shared" si="176"/>
        <v>0</v>
      </c>
      <c r="BX263" s="194">
        <f t="shared" si="177"/>
        <v>0</v>
      </c>
      <c r="BY263" s="195">
        <f t="shared" si="178"/>
        <v>0</v>
      </c>
      <c r="BZ263" s="196">
        <f t="shared" si="179"/>
        <v>0</v>
      </c>
      <c r="CA263" s="197">
        <f t="shared" si="180"/>
        <v>8.7000000000000008E-2</v>
      </c>
      <c r="CB263" s="110">
        <f t="shared" si="181"/>
        <v>8.4000000000000005E-2</v>
      </c>
      <c r="CC263" s="198">
        <v>1</v>
      </c>
      <c r="CD263" s="110">
        <v>0</v>
      </c>
      <c r="CE263" s="110">
        <v>0</v>
      </c>
      <c r="CF263" s="110">
        <v>5</v>
      </c>
      <c r="CG263" s="110">
        <f t="shared" si="187"/>
        <v>1.02</v>
      </c>
      <c r="CH263">
        <f t="shared" si="188"/>
        <v>1.2370000000000001</v>
      </c>
      <c r="CI263">
        <f t="shared" si="189"/>
        <v>0.1326</v>
      </c>
      <c r="CJ263" s="63">
        <f t="shared" si="190"/>
        <v>9.5872000000000011</v>
      </c>
      <c r="CK263" s="200"/>
      <c r="CL263" s="200">
        <f t="shared" si="191"/>
        <v>1.43808</v>
      </c>
      <c r="CM263" s="200"/>
      <c r="CN263" s="200"/>
      <c r="CO263" s="201"/>
      <c r="CP263" s="202"/>
      <c r="CQ263" s="203"/>
      <c r="CR263" s="203"/>
      <c r="CS263" s="267"/>
      <c r="CT263" s="268"/>
      <c r="CU263" s="269"/>
      <c r="CV263" s="270"/>
      <c r="CW263" s="273"/>
      <c r="CX263" s="114"/>
      <c r="CY263" s="52"/>
      <c r="CZ263" s="54"/>
      <c r="DA263" s="273"/>
      <c r="DB263" s="274"/>
      <c r="DC263" s="275"/>
      <c r="DD263" s="276"/>
      <c r="DE263" s="59"/>
      <c r="DF263" s="277"/>
    </row>
    <row r="264" spans="3:110" x14ac:dyDescent="0.25">
      <c r="C264" s="1" t="s">
        <v>372</v>
      </c>
      <c r="D264" t="s">
        <v>367</v>
      </c>
      <c r="F264" s="109"/>
      <c r="G264" s="112"/>
      <c r="H264" s="112"/>
      <c r="I264" s="112"/>
      <c r="J264" s="112"/>
      <c r="K264" s="112"/>
      <c r="L264" s="112"/>
      <c r="M264" s="45"/>
      <c r="N264" s="45"/>
      <c r="O264" s="45"/>
      <c r="P264" s="47"/>
      <c r="Q264" s="47">
        <v>1</v>
      </c>
      <c r="R264" s="48"/>
      <c r="S264" s="48"/>
      <c r="T264" s="113"/>
      <c r="U264" s="114"/>
      <c r="V264" s="114"/>
      <c r="W264" s="114">
        <v>1</v>
      </c>
      <c r="X264" s="115"/>
      <c r="Y264" s="115"/>
      <c r="Z264" s="115"/>
      <c r="AA264" s="53"/>
      <c r="AB264" s="53"/>
      <c r="AC264" s="53"/>
      <c r="AD264" s="116"/>
      <c r="AE264" s="116"/>
      <c r="AF264" s="116"/>
      <c r="AG264" s="116"/>
      <c r="AH264" s="117"/>
      <c r="AI264" s="117"/>
      <c r="AJ264" s="118"/>
      <c r="AK264" s="118"/>
      <c r="AL264" s="118"/>
      <c r="AM264" s="118"/>
      <c r="AN264" s="119"/>
      <c r="AO264" s="119"/>
      <c r="AP264" s="119"/>
      <c r="AQ264" s="120">
        <v>2</v>
      </c>
      <c r="AR264" s="120"/>
      <c r="AS264" s="120"/>
      <c r="AT264" s="120"/>
      <c r="AU264" s="120"/>
      <c r="AV264" s="120"/>
      <c r="AW264" s="36">
        <v>3</v>
      </c>
      <c r="AZ264">
        <f t="shared" si="159"/>
        <v>0</v>
      </c>
      <c r="BA264">
        <f t="shared" si="160"/>
        <v>0</v>
      </c>
      <c r="BB264">
        <f t="shared" si="161"/>
        <v>1</v>
      </c>
      <c r="BC264">
        <f t="shared" si="162"/>
        <v>0</v>
      </c>
      <c r="BD264">
        <f t="shared" si="184"/>
        <v>0</v>
      </c>
      <c r="BE264">
        <f t="shared" si="163"/>
        <v>1</v>
      </c>
      <c r="BF264">
        <f t="shared" si="164"/>
        <v>0</v>
      </c>
      <c r="BG264">
        <f t="shared" si="165"/>
        <v>0</v>
      </c>
      <c r="BH264">
        <f t="shared" si="166"/>
        <v>0</v>
      </c>
      <c r="BI264">
        <f t="shared" si="167"/>
        <v>0</v>
      </c>
      <c r="BJ264">
        <f t="shared" si="168"/>
        <v>0</v>
      </c>
      <c r="BK264">
        <f t="shared" si="169"/>
        <v>0</v>
      </c>
      <c r="BL264">
        <f t="shared" si="170"/>
        <v>2</v>
      </c>
      <c r="BM264">
        <f t="shared" si="185"/>
        <v>3</v>
      </c>
      <c r="BO264" s="185">
        <f t="shared" si="171"/>
        <v>0</v>
      </c>
      <c r="BP264" s="186">
        <f t="shared" si="182"/>
        <v>0</v>
      </c>
      <c r="BQ264" s="187">
        <f t="shared" si="173"/>
        <v>1.1479999999999999</v>
      </c>
      <c r="BR264" s="188">
        <f t="shared" si="186"/>
        <v>0</v>
      </c>
      <c r="BS264" s="189">
        <f t="shared" si="172"/>
        <v>0</v>
      </c>
      <c r="BT264" s="190">
        <f t="shared" si="174"/>
        <v>0.112</v>
      </c>
      <c r="BU264" s="191">
        <f t="shared" si="175"/>
        <v>0</v>
      </c>
      <c r="BV264" s="192">
        <f t="shared" si="183"/>
        <v>0</v>
      </c>
      <c r="BW264" s="193">
        <f t="shared" si="176"/>
        <v>0</v>
      </c>
      <c r="BX264" s="194">
        <f t="shared" si="177"/>
        <v>0</v>
      </c>
      <c r="BY264" s="195">
        <f t="shared" si="178"/>
        <v>0</v>
      </c>
      <c r="BZ264" s="196">
        <f t="shared" si="179"/>
        <v>0</v>
      </c>
      <c r="CA264" s="197">
        <f t="shared" si="180"/>
        <v>5.8000000000000003E-2</v>
      </c>
      <c r="CB264" s="110">
        <f t="shared" si="181"/>
        <v>0.126</v>
      </c>
      <c r="CC264" s="198">
        <v>0</v>
      </c>
      <c r="CD264" s="110">
        <v>0</v>
      </c>
      <c r="CE264" s="110">
        <v>0</v>
      </c>
      <c r="CF264" s="110">
        <v>5</v>
      </c>
      <c r="CG264" s="110">
        <f t="shared" si="187"/>
        <v>0.8</v>
      </c>
      <c r="CH264">
        <f t="shared" si="188"/>
        <v>1.444</v>
      </c>
      <c r="CI264">
        <f t="shared" si="189"/>
        <v>0.10400000000000001</v>
      </c>
      <c r="CJ264" s="63">
        <f t="shared" si="190"/>
        <v>10.836</v>
      </c>
      <c r="CK264" s="200"/>
      <c r="CL264" s="200">
        <f t="shared" si="191"/>
        <v>1.6254</v>
      </c>
      <c r="CM264" s="200"/>
      <c r="CN264" s="200"/>
      <c r="CO264" s="201"/>
      <c r="CP264" s="202"/>
      <c r="CQ264" s="203"/>
      <c r="CR264" s="203"/>
      <c r="CS264" s="267"/>
      <c r="CT264" s="268"/>
      <c r="CU264" s="269"/>
      <c r="CV264" s="270"/>
      <c r="CW264" s="271"/>
      <c r="CX264" s="114"/>
      <c r="CY264" s="52"/>
      <c r="CZ264" s="272"/>
      <c r="DA264" s="273"/>
      <c r="DB264" s="274"/>
      <c r="DC264" s="275"/>
      <c r="DD264" s="276"/>
      <c r="DE264" s="59"/>
      <c r="DF264" s="277"/>
    </row>
    <row r="265" spans="3:110" x14ac:dyDescent="0.25">
      <c r="C265" s="1" t="s">
        <v>373</v>
      </c>
      <c r="D265" t="s">
        <v>367</v>
      </c>
      <c r="F265" s="109"/>
      <c r="G265" s="112"/>
      <c r="H265" s="112"/>
      <c r="I265" s="112"/>
      <c r="J265" s="112"/>
      <c r="K265" s="112"/>
      <c r="L265" s="112"/>
      <c r="M265" s="45"/>
      <c r="N265" s="45"/>
      <c r="O265" s="45"/>
      <c r="P265" s="47"/>
      <c r="Q265" s="47"/>
      <c r="R265" s="48"/>
      <c r="S265" s="48"/>
      <c r="T265" s="113"/>
      <c r="U265" s="114"/>
      <c r="V265" s="114"/>
      <c r="W265" s="114"/>
      <c r="X265" s="115"/>
      <c r="Y265" s="115"/>
      <c r="Z265" s="115"/>
      <c r="AA265" s="53"/>
      <c r="AB265" s="53"/>
      <c r="AC265" s="53"/>
      <c r="AD265" s="116"/>
      <c r="AE265" s="116"/>
      <c r="AF265" s="116"/>
      <c r="AG265" s="116"/>
      <c r="AH265" s="117"/>
      <c r="AI265" s="117"/>
      <c r="AJ265" s="118"/>
      <c r="AK265" s="118"/>
      <c r="AL265" s="118"/>
      <c r="AM265" s="118"/>
      <c r="AN265" s="119"/>
      <c r="AO265" s="119">
        <v>1</v>
      </c>
      <c r="AP265" s="119">
        <v>1</v>
      </c>
      <c r="AQ265" s="120"/>
      <c r="AR265" s="120"/>
      <c r="AS265" s="120"/>
      <c r="AT265" s="120"/>
      <c r="AU265" s="120">
        <v>1</v>
      </c>
      <c r="AV265" s="120"/>
      <c r="AW265" s="36">
        <v>1</v>
      </c>
      <c r="AZ265">
        <f t="shared" si="159"/>
        <v>0</v>
      </c>
      <c r="BA265">
        <f t="shared" si="160"/>
        <v>0</v>
      </c>
      <c r="BB265">
        <f t="shared" si="161"/>
        <v>0</v>
      </c>
      <c r="BC265">
        <f t="shared" si="162"/>
        <v>0</v>
      </c>
      <c r="BD265">
        <f t="shared" si="184"/>
        <v>0</v>
      </c>
      <c r="BE265">
        <f t="shared" si="163"/>
        <v>0</v>
      </c>
      <c r="BF265">
        <f t="shared" si="164"/>
        <v>0</v>
      </c>
      <c r="BG265">
        <f t="shared" si="165"/>
        <v>0</v>
      </c>
      <c r="BH265">
        <f t="shared" si="166"/>
        <v>0</v>
      </c>
      <c r="BI265">
        <f t="shared" si="167"/>
        <v>0</v>
      </c>
      <c r="BJ265">
        <f t="shared" si="168"/>
        <v>0</v>
      </c>
      <c r="BK265">
        <f t="shared" si="169"/>
        <v>2</v>
      </c>
      <c r="BL265">
        <f t="shared" si="170"/>
        <v>1</v>
      </c>
      <c r="BM265">
        <f t="shared" si="185"/>
        <v>1</v>
      </c>
      <c r="BO265" s="185">
        <f t="shared" si="171"/>
        <v>0</v>
      </c>
      <c r="BP265" s="186">
        <f t="shared" si="182"/>
        <v>0</v>
      </c>
      <c r="BQ265" s="187">
        <f t="shared" si="173"/>
        <v>0</v>
      </c>
      <c r="BR265" s="188">
        <f t="shared" si="186"/>
        <v>0</v>
      </c>
      <c r="BS265" s="189">
        <f t="shared" si="172"/>
        <v>0</v>
      </c>
      <c r="BT265" s="190">
        <f t="shared" si="174"/>
        <v>0</v>
      </c>
      <c r="BU265" s="191">
        <f t="shared" si="175"/>
        <v>0</v>
      </c>
      <c r="BV265" s="192">
        <f t="shared" si="183"/>
        <v>0</v>
      </c>
      <c r="BW265" s="193">
        <f t="shared" si="176"/>
        <v>0</v>
      </c>
      <c r="BX265" s="194">
        <f t="shared" si="177"/>
        <v>0</v>
      </c>
      <c r="BY265" s="195">
        <f t="shared" si="178"/>
        <v>0</v>
      </c>
      <c r="BZ265" s="196">
        <f t="shared" si="179"/>
        <v>6.6000000000000003E-2</v>
      </c>
      <c r="CA265" s="197">
        <f t="shared" si="180"/>
        <v>2.9000000000000001E-2</v>
      </c>
      <c r="CB265" s="110">
        <f t="shared" si="181"/>
        <v>4.2000000000000003E-2</v>
      </c>
      <c r="CC265" s="198">
        <v>0</v>
      </c>
      <c r="CD265" s="110">
        <v>0</v>
      </c>
      <c r="CE265" s="110">
        <v>0</v>
      </c>
      <c r="CF265" s="110">
        <v>5</v>
      </c>
      <c r="CG265" s="110">
        <f t="shared" si="187"/>
        <v>0.8</v>
      </c>
      <c r="CH265">
        <f t="shared" si="188"/>
        <v>0.13700000000000001</v>
      </c>
      <c r="CI265">
        <f t="shared" si="189"/>
        <v>0.10400000000000001</v>
      </c>
      <c r="CJ265" s="63">
        <f t="shared" si="190"/>
        <v>1.6870000000000001</v>
      </c>
      <c r="CK265" s="200"/>
      <c r="CL265" s="200">
        <f t="shared" si="191"/>
        <v>0.25305</v>
      </c>
      <c r="CM265" s="200"/>
      <c r="CN265" s="200"/>
      <c r="CO265" s="201"/>
      <c r="CP265" s="202"/>
      <c r="CQ265" s="203"/>
      <c r="CR265" s="203"/>
      <c r="CS265" s="267"/>
      <c r="CT265" s="268"/>
      <c r="CU265" s="269"/>
      <c r="CV265" s="270"/>
      <c r="CW265" s="279"/>
      <c r="CX265" s="114"/>
      <c r="CY265" s="52"/>
      <c r="CZ265" s="53"/>
      <c r="DA265" s="273"/>
      <c r="DB265" s="274"/>
      <c r="DC265" s="275"/>
      <c r="DD265" s="276"/>
      <c r="DE265" s="59"/>
      <c r="DF265" s="277"/>
    </row>
    <row r="266" spans="3:110" x14ac:dyDescent="0.25">
      <c r="C266" s="1" t="s">
        <v>374</v>
      </c>
      <c r="D266" t="s">
        <v>367</v>
      </c>
      <c r="F266" s="42"/>
      <c r="G266" s="43"/>
      <c r="H266" s="43"/>
      <c r="I266" s="43"/>
      <c r="J266" s="43"/>
      <c r="K266" s="43"/>
      <c r="L266" s="43"/>
      <c r="M266" s="44"/>
      <c r="N266" s="44"/>
      <c r="O266" s="45"/>
      <c r="P266" s="46"/>
      <c r="Q266" s="47"/>
      <c r="R266" s="48"/>
      <c r="S266" s="49"/>
      <c r="T266" s="50"/>
      <c r="U266" s="51"/>
      <c r="V266" s="51"/>
      <c r="W266" s="51"/>
      <c r="X266" s="52"/>
      <c r="Y266" s="52">
        <v>1</v>
      </c>
      <c r="Z266" s="52"/>
      <c r="AA266" s="53"/>
      <c r="AB266" s="54"/>
      <c r="AC266" s="54"/>
      <c r="AD266" s="55"/>
      <c r="AE266" s="55"/>
      <c r="AF266" s="55"/>
      <c r="AG266" s="55"/>
      <c r="AH266" s="56"/>
      <c r="AI266" s="56"/>
      <c r="AJ266" s="57"/>
      <c r="AK266" s="57"/>
      <c r="AL266" s="57"/>
      <c r="AM266" s="57"/>
      <c r="AN266" s="58"/>
      <c r="AO266" s="58"/>
      <c r="AP266" s="58"/>
      <c r="AQ266" s="59"/>
      <c r="AR266" s="59">
        <v>1</v>
      </c>
      <c r="AS266" s="59"/>
      <c r="AT266" s="59"/>
      <c r="AU266" s="59">
        <v>2</v>
      </c>
      <c r="AV266" s="59"/>
      <c r="AW266" s="36">
        <v>1</v>
      </c>
      <c r="AZ266">
        <f t="shared" si="159"/>
        <v>0</v>
      </c>
      <c r="BA266">
        <f t="shared" si="160"/>
        <v>0</v>
      </c>
      <c r="BB266">
        <f t="shared" si="161"/>
        <v>0</v>
      </c>
      <c r="BC266">
        <f t="shared" si="162"/>
        <v>0</v>
      </c>
      <c r="BD266">
        <f t="shared" si="184"/>
        <v>0</v>
      </c>
      <c r="BE266">
        <f t="shared" si="163"/>
        <v>0</v>
      </c>
      <c r="BF266">
        <f t="shared" si="164"/>
        <v>1</v>
      </c>
      <c r="BG266">
        <f t="shared" si="165"/>
        <v>0</v>
      </c>
      <c r="BH266">
        <f t="shared" si="166"/>
        <v>0</v>
      </c>
      <c r="BI266">
        <f t="shared" si="167"/>
        <v>0</v>
      </c>
      <c r="BJ266">
        <f t="shared" si="168"/>
        <v>0</v>
      </c>
      <c r="BK266">
        <f t="shared" si="169"/>
        <v>0</v>
      </c>
      <c r="BL266">
        <f t="shared" si="170"/>
        <v>3</v>
      </c>
      <c r="BM266">
        <f t="shared" si="185"/>
        <v>1</v>
      </c>
      <c r="BO266" s="185">
        <f t="shared" si="171"/>
        <v>0</v>
      </c>
      <c r="BP266" s="186">
        <f t="shared" si="182"/>
        <v>0</v>
      </c>
      <c r="BQ266" s="187">
        <f t="shared" si="173"/>
        <v>0</v>
      </c>
      <c r="BR266" s="188">
        <f t="shared" si="186"/>
        <v>0</v>
      </c>
      <c r="BS266" s="189">
        <f t="shared" si="172"/>
        <v>0</v>
      </c>
      <c r="BT266" s="190">
        <f t="shared" si="174"/>
        <v>0</v>
      </c>
      <c r="BU266" s="191">
        <f t="shared" si="175"/>
        <v>0.03</v>
      </c>
      <c r="BV266" s="192">
        <f t="shared" si="183"/>
        <v>0</v>
      </c>
      <c r="BW266" s="193">
        <f t="shared" si="176"/>
        <v>0</v>
      </c>
      <c r="BX266" s="194">
        <f t="shared" si="177"/>
        <v>0</v>
      </c>
      <c r="BY266" s="195">
        <f t="shared" si="178"/>
        <v>0</v>
      </c>
      <c r="BZ266" s="196">
        <f t="shared" si="179"/>
        <v>0</v>
      </c>
      <c r="CA266" s="197">
        <f t="shared" si="180"/>
        <v>8.7000000000000008E-2</v>
      </c>
      <c r="CB266" s="110">
        <f t="shared" si="181"/>
        <v>4.2000000000000003E-2</v>
      </c>
      <c r="CC266" s="198">
        <v>2</v>
      </c>
      <c r="CD266" s="110">
        <v>0</v>
      </c>
      <c r="CE266" s="110">
        <v>0</v>
      </c>
      <c r="CF266" s="110">
        <v>3</v>
      </c>
      <c r="CG266" s="110">
        <f t="shared" si="187"/>
        <v>0.91999999999999993</v>
      </c>
      <c r="CH266">
        <f t="shared" si="188"/>
        <v>0.159</v>
      </c>
      <c r="CI266">
        <f t="shared" si="189"/>
        <v>0.1196</v>
      </c>
      <c r="CJ266" s="63">
        <f t="shared" si="190"/>
        <v>1.9502000000000002</v>
      </c>
      <c r="CK266" s="200"/>
      <c r="CL266" s="200">
        <f t="shared" si="191"/>
        <v>0.29253000000000001</v>
      </c>
      <c r="CM266" s="200"/>
      <c r="CN266" s="200"/>
      <c r="CO266" s="201"/>
      <c r="CP266" s="202"/>
      <c r="CQ266" s="203"/>
      <c r="CR266" s="203"/>
      <c r="CS266" s="267"/>
      <c r="CT266" s="268"/>
      <c r="CU266" s="269"/>
      <c r="CV266" s="270"/>
      <c r="CW266" s="279"/>
      <c r="CX266" s="114"/>
      <c r="CY266" s="52"/>
      <c r="CZ266" s="53"/>
      <c r="DA266" s="273"/>
      <c r="DB266" s="274"/>
      <c r="DC266" s="275"/>
      <c r="DD266" s="276"/>
      <c r="DE266" s="59"/>
      <c r="DF266" s="277"/>
    </row>
    <row r="267" spans="3:110" x14ac:dyDescent="0.25">
      <c r="C267" s="1" t="s">
        <v>375</v>
      </c>
      <c r="D267" t="s">
        <v>367</v>
      </c>
      <c r="F267" s="42"/>
      <c r="G267" s="43"/>
      <c r="H267" s="43"/>
      <c r="I267" s="43"/>
      <c r="J267" s="43"/>
      <c r="K267" s="43"/>
      <c r="L267" s="43"/>
      <c r="M267" s="44"/>
      <c r="N267" s="44"/>
      <c r="O267" s="45"/>
      <c r="P267" s="46"/>
      <c r="Q267" s="47"/>
      <c r="R267" s="48"/>
      <c r="S267" s="49"/>
      <c r="T267" s="50"/>
      <c r="U267" s="51">
        <v>2</v>
      </c>
      <c r="V267" s="51"/>
      <c r="W267" s="51"/>
      <c r="X267" s="52"/>
      <c r="Y267" s="52"/>
      <c r="Z267" s="52"/>
      <c r="AA267" s="53"/>
      <c r="AB267" s="54"/>
      <c r="AC267" s="54"/>
      <c r="AD267" s="55"/>
      <c r="AE267" s="55"/>
      <c r="AF267" s="55"/>
      <c r="AG267" s="55"/>
      <c r="AH267" s="56"/>
      <c r="AI267" s="56"/>
      <c r="AJ267" s="57"/>
      <c r="AK267" s="57"/>
      <c r="AL267" s="57"/>
      <c r="AM267" s="57"/>
      <c r="AN267" s="58"/>
      <c r="AO267" s="58"/>
      <c r="AP267" s="58"/>
      <c r="AQ267" s="59"/>
      <c r="AR267" s="59"/>
      <c r="AS267" s="59"/>
      <c r="AT267" s="59"/>
      <c r="AU267" s="59"/>
      <c r="AV267" s="59"/>
      <c r="AZ267">
        <f t="shared" si="159"/>
        <v>0</v>
      </c>
      <c r="BA267">
        <f t="shared" si="160"/>
        <v>0</v>
      </c>
      <c r="BB267">
        <f t="shared" si="161"/>
        <v>0</v>
      </c>
      <c r="BC267">
        <f t="shared" si="162"/>
        <v>0</v>
      </c>
      <c r="BD267">
        <f t="shared" si="184"/>
        <v>0</v>
      </c>
      <c r="BE267">
        <f t="shared" si="163"/>
        <v>2</v>
      </c>
      <c r="BF267">
        <f t="shared" si="164"/>
        <v>0</v>
      </c>
      <c r="BG267">
        <f t="shared" si="165"/>
        <v>0</v>
      </c>
      <c r="BH267">
        <f t="shared" si="166"/>
        <v>0</v>
      </c>
      <c r="BI267">
        <f t="shared" si="167"/>
        <v>0</v>
      </c>
      <c r="BJ267">
        <f t="shared" si="168"/>
        <v>0</v>
      </c>
      <c r="BK267">
        <f t="shared" si="169"/>
        <v>0</v>
      </c>
      <c r="BL267">
        <f t="shared" si="170"/>
        <v>0</v>
      </c>
      <c r="BM267">
        <f t="shared" si="185"/>
        <v>0</v>
      </c>
      <c r="BO267" s="185">
        <f t="shared" si="171"/>
        <v>0</v>
      </c>
      <c r="BP267" s="186">
        <f t="shared" si="182"/>
        <v>0</v>
      </c>
      <c r="BQ267" s="187">
        <f t="shared" si="173"/>
        <v>0</v>
      </c>
      <c r="BR267" s="188">
        <f t="shared" si="186"/>
        <v>0</v>
      </c>
      <c r="BS267" s="189">
        <f t="shared" si="172"/>
        <v>0</v>
      </c>
      <c r="BT267" s="190">
        <f t="shared" si="174"/>
        <v>0.224</v>
      </c>
      <c r="BU267" s="191">
        <f t="shared" si="175"/>
        <v>0</v>
      </c>
      <c r="BV267" s="192">
        <f t="shared" si="183"/>
        <v>0</v>
      </c>
      <c r="BW267" s="193">
        <f t="shared" si="176"/>
        <v>0</v>
      </c>
      <c r="BX267" s="194">
        <f t="shared" si="177"/>
        <v>0</v>
      </c>
      <c r="BY267" s="195">
        <f t="shared" si="178"/>
        <v>0</v>
      </c>
      <c r="BZ267" s="196">
        <f t="shared" si="179"/>
        <v>0</v>
      </c>
      <c r="CA267" s="197">
        <f t="shared" si="180"/>
        <v>0</v>
      </c>
      <c r="CB267" s="110">
        <f t="shared" si="181"/>
        <v>0</v>
      </c>
      <c r="CC267" s="198">
        <v>0</v>
      </c>
      <c r="CD267" s="110">
        <v>0</v>
      </c>
      <c r="CE267" s="110">
        <v>0</v>
      </c>
      <c r="CF267" s="110">
        <v>4</v>
      </c>
      <c r="CG267" s="110">
        <f t="shared" si="187"/>
        <v>0.64</v>
      </c>
      <c r="CH267">
        <f t="shared" si="188"/>
        <v>0.224</v>
      </c>
      <c r="CI267">
        <f t="shared" si="189"/>
        <v>8.320000000000001E-2</v>
      </c>
      <c r="CJ267" s="63">
        <f t="shared" si="190"/>
        <v>2.1504000000000003</v>
      </c>
      <c r="CK267" s="200"/>
      <c r="CL267" s="200">
        <f t="shared" si="191"/>
        <v>0.32256000000000001</v>
      </c>
      <c r="CM267" s="200"/>
      <c r="CN267" s="200"/>
      <c r="CO267" s="201"/>
      <c r="CP267" s="202"/>
      <c r="CQ267" s="203"/>
      <c r="CR267" s="203"/>
      <c r="CS267" s="267"/>
      <c r="CT267" s="268"/>
      <c r="CU267" s="269"/>
      <c r="CV267" s="270"/>
      <c r="CW267" s="279"/>
      <c r="CX267" s="114"/>
      <c r="CY267" s="52"/>
      <c r="CZ267" s="53"/>
      <c r="DA267" s="273"/>
      <c r="DB267" s="274"/>
      <c r="DC267" s="275"/>
      <c r="DD267" s="276"/>
      <c r="DE267" s="59"/>
      <c r="DF267" s="277"/>
    </row>
    <row r="268" spans="3:110" x14ac:dyDescent="0.25">
      <c r="C268" s="1" t="s">
        <v>376</v>
      </c>
      <c r="D268" t="s">
        <v>367</v>
      </c>
      <c r="F268" s="42"/>
      <c r="G268" s="43"/>
      <c r="H268" s="43"/>
      <c r="I268" s="43"/>
      <c r="J268" s="43"/>
      <c r="K268" s="43"/>
      <c r="L268" s="43"/>
      <c r="M268" s="44"/>
      <c r="N268" s="44"/>
      <c r="O268" s="45"/>
      <c r="P268" s="46"/>
      <c r="Q268" s="47"/>
      <c r="R268" s="48"/>
      <c r="S268" s="49"/>
      <c r="T268" s="50"/>
      <c r="U268" s="51"/>
      <c r="V268" s="51"/>
      <c r="W268" s="51"/>
      <c r="X268" s="52"/>
      <c r="Y268" s="52"/>
      <c r="Z268" s="52"/>
      <c r="AA268" s="53"/>
      <c r="AB268" s="54"/>
      <c r="AC268" s="54"/>
      <c r="AD268" s="55">
        <v>1</v>
      </c>
      <c r="AE268" s="55"/>
      <c r="AF268" s="55"/>
      <c r="AG268" s="55"/>
      <c r="AH268" s="56"/>
      <c r="AI268" s="56"/>
      <c r="AJ268" s="57"/>
      <c r="AK268" s="57"/>
      <c r="AL268" s="57"/>
      <c r="AM268" s="57"/>
      <c r="AN268" s="58"/>
      <c r="AO268" s="58"/>
      <c r="AP268" s="58"/>
      <c r="AQ268" s="59">
        <v>1</v>
      </c>
      <c r="AR268" s="59"/>
      <c r="AS268" s="59"/>
      <c r="AT268" s="59"/>
      <c r="AU268" s="59">
        <v>1</v>
      </c>
      <c r="AV268" s="59"/>
      <c r="AW268">
        <v>1</v>
      </c>
      <c r="AZ268">
        <f t="shared" si="159"/>
        <v>0</v>
      </c>
      <c r="BA268">
        <f t="shared" si="160"/>
        <v>0</v>
      </c>
      <c r="BB268">
        <f t="shared" si="161"/>
        <v>0</v>
      </c>
      <c r="BC268">
        <f t="shared" si="162"/>
        <v>0</v>
      </c>
      <c r="BD268">
        <f t="shared" si="184"/>
        <v>0</v>
      </c>
      <c r="BE268">
        <f t="shared" si="163"/>
        <v>0</v>
      </c>
      <c r="BF268">
        <f t="shared" si="164"/>
        <v>0</v>
      </c>
      <c r="BG268">
        <f t="shared" si="165"/>
        <v>0</v>
      </c>
      <c r="BH268">
        <f t="shared" si="166"/>
        <v>1</v>
      </c>
      <c r="BI268">
        <f t="shared" si="167"/>
        <v>0</v>
      </c>
      <c r="BJ268">
        <f t="shared" si="168"/>
        <v>0</v>
      </c>
      <c r="BK268">
        <f t="shared" si="169"/>
        <v>0</v>
      </c>
      <c r="BL268">
        <f t="shared" si="170"/>
        <v>2</v>
      </c>
      <c r="BM268">
        <f t="shared" si="185"/>
        <v>1</v>
      </c>
      <c r="BO268" s="185">
        <f t="shared" si="171"/>
        <v>0</v>
      </c>
      <c r="BP268" s="186">
        <f t="shared" si="182"/>
        <v>0</v>
      </c>
      <c r="BQ268" s="187">
        <f t="shared" si="173"/>
        <v>0</v>
      </c>
      <c r="BR268" s="188">
        <f t="shared" si="186"/>
        <v>0</v>
      </c>
      <c r="BS268" s="189">
        <f t="shared" si="172"/>
        <v>0</v>
      </c>
      <c r="BT268" s="190">
        <f t="shared" si="174"/>
        <v>0</v>
      </c>
      <c r="BU268" s="191">
        <f t="shared" si="175"/>
        <v>0</v>
      </c>
      <c r="BV268" s="192">
        <f t="shared" si="183"/>
        <v>0</v>
      </c>
      <c r="BW268" s="193">
        <f t="shared" si="176"/>
        <v>0.115</v>
      </c>
      <c r="BX268" s="194">
        <f t="shared" si="177"/>
        <v>0</v>
      </c>
      <c r="BY268" s="195">
        <f t="shared" si="178"/>
        <v>0</v>
      </c>
      <c r="BZ268" s="196">
        <f t="shared" si="179"/>
        <v>0</v>
      </c>
      <c r="CA268" s="197">
        <f t="shared" si="180"/>
        <v>5.8000000000000003E-2</v>
      </c>
      <c r="CB268" s="110">
        <f t="shared" si="181"/>
        <v>4.2000000000000003E-2</v>
      </c>
      <c r="CC268" s="198">
        <v>0</v>
      </c>
      <c r="CD268" s="110">
        <v>0</v>
      </c>
      <c r="CE268" s="110">
        <v>0</v>
      </c>
      <c r="CF268" s="110">
        <v>3</v>
      </c>
      <c r="CG268" s="110">
        <f t="shared" si="187"/>
        <v>0.48</v>
      </c>
      <c r="CH268">
        <f t="shared" si="188"/>
        <v>0.21500000000000002</v>
      </c>
      <c r="CI268">
        <f t="shared" si="189"/>
        <v>6.2399999999999997E-2</v>
      </c>
      <c r="CJ268" s="63">
        <f t="shared" si="190"/>
        <v>1.9418000000000002</v>
      </c>
      <c r="CK268" s="200"/>
      <c r="CL268" s="200">
        <f t="shared" si="191"/>
        <v>0.29127000000000003</v>
      </c>
      <c r="CM268" s="200"/>
      <c r="CN268" s="200"/>
      <c r="CO268" s="201"/>
      <c r="CP268" s="202"/>
      <c r="CQ268" s="203"/>
      <c r="CR268" s="203"/>
      <c r="CS268" s="267"/>
      <c r="CT268" s="268"/>
      <c r="CU268" s="269"/>
      <c r="CV268" s="270"/>
      <c r="CW268" s="279"/>
      <c r="CX268" s="114"/>
      <c r="CY268" s="52"/>
      <c r="CZ268" s="53"/>
      <c r="DA268" s="273"/>
      <c r="DB268" s="274"/>
      <c r="DC268" s="275"/>
      <c r="DD268" s="276"/>
      <c r="DE268" s="59"/>
      <c r="DF268" s="277"/>
    </row>
    <row r="269" spans="3:110" x14ac:dyDescent="0.25">
      <c r="C269" s="1" t="s">
        <v>377</v>
      </c>
      <c r="D269" t="s">
        <v>367</v>
      </c>
      <c r="F269" s="42"/>
      <c r="G269" s="43"/>
      <c r="H269" s="43"/>
      <c r="I269" s="43"/>
      <c r="J269" s="43"/>
      <c r="K269" s="43"/>
      <c r="L269" s="43"/>
      <c r="M269" s="44"/>
      <c r="N269" s="44"/>
      <c r="O269" s="45"/>
      <c r="P269" s="46"/>
      <c r="Q269" s="47"/>
      <c r="R269" s="48"/>
      <c r="S269" s="49"/>
      <c r="T269" s="50"/>
      <c r="U269" s="51">
        <v>1</v>
      </c>
      <c r="V269" s="51"/>
      <c r="W269" s="51"/>
      <c r="X269" s="52"/>
      <c r="Y269" s="52"/>
      <c r="Z269" s="52"/>
      <c r="AA269" s="53"/>
      <c r="AB269" s="54"/>
      <c r="AC269" s="54"/>
      <c r="AD269" s="55"/>
      <c r="AE269" s="55"/>
      <c r="AF269" s="55"/>
      <c r="AG269" s="55"/>
      <c r="AH269" s="56"/>
      <c r="AI269" s="56"/>
      <c r="AJ269" s="57">
        <v>1</v>
      </c>
      <c r="AK269" s="57"/>
      <c r="AL269" s="57"/>
      <c r="AM269" s="57"/>
      <c r="AN269" s="58"/>
      <c r="AO269" s="58"/>
      <c r="AP269" s="58"/>
      <c r="AQ269" s="59"/>
      <c r="AR269" s="59"/>
      <c r="AS269" s="59"/>
      <c r="AT269" s="59"/>
      <c r="AU269" s="59"/>
      <c r="AV269" s="59"/>
      <c r="AZ269">
        <f t="shared" si="159"/>
        <v>0</v>
      </c>
      <c r="BA269">
        <f t="shared" si="160"/>
        <v>0</v>
      </c>
      <c r="BB269">
        <f t="shared" si="161"/>
        <v>0</v>
      </c>
      <c r="BC269">
        <f t="shared" si="162"/>
        <v>0</v>
      </c>
      <c r="BD269">
        <f t="shared" si="184"/>
        <v>0</v>
      </c>
      <c r="BE269">
        <f t="shared" si="163"/>
        <v>1</v>
      </c>
      <c r="BF269">
        <f t="shared" si="164"/>
        <v>0</v>
      </c>
      <c r="BG269">
        <f t="shared" si="165"/>
        <v>0</v>
      </c>
      <c r="BH269">
        <f t="shared" si="166"/>
        <v>0</v>
      </c>
      <c r="BI269">
        <f t="shared" si="167"/>
        <v>1</v>
      </c>
      <c r="BJ269">
        <f t="shared" si="168"/>
        <v>1</v>
      </c>
      <c r="BK269">
        <f t="shared" si="169"/>
        <v>0</v>
      </c>
      <c r="BL269">
        <f t="shared" si="170"/>
        <v>0</v>
      </c>
      <c r="BM269">
        <f t="shared" si="185"/>
        <v>0</v>
      </c>
      <c r="BO269" s="185">
        <f t="shared" si="171"/>
        <v>0</v>
      </c>
      <c r="BP269" s="186">
        <f t="shared" si="182"/>
        <v>0</v>
      </c>
      <c r="BQ269" s="187">
        <f t="shared" si="173"/>
        <v>0</v>
      </c>
      <c r="BR269" s="188">
        <f t="shared" si="186"/>
        <v>0</v>
      </c>
      <c r="BS269" s="189">
        <f t="shared" si="172"/>
        <v>0</v>
      </c>
      <c r="BT269" s="190">
        <f t="shared" si="174"/>
        <v>0.112</v>
      </c>
      <c r="BU269" s="191">
        <f t="shared" si="175"/>
        <v>0</v>
      </c>
      <c r="BV269" s="192">
        <f t="shared" si="183"/>
        <v>0</v>
      </c>
      <c r="BW269" s="193">
        <f t="shared" si="176"/>
        <v>0</v>
      </c>
      <c r="BX269" s="194">
        <f t="shared" si="177"/>
        <v>3.0000000000000001E-3</v>
      </c>
      <c r="BY269" s="195">
        <f t="shared" si="178"/>
        <v>0.05</v>
      </c>
      <c r="BZ269" s="196">
        <f t="shared" si="179"/>
        <v>0</v>
      </c>
      <c r="CA269" s="197">
        <f t="shared" si="180"/>
        <v>0</v>
      </c>
      <c r="CB269" s="110">
        <f t="shared" si="181"/>
        <v>0</v>
      </c>
      <c r="CC269" s="198">
        <v>0</v>
      </c>
      <c r="CD269" s="110">
        <v>0</v>
      </c>
      <c r="CE269" s="110">
        <v>0</v>
      </c>
      <c r="CF269" s="110">
        <v>4</v>
      </c>
      <c r="CG269" s="110">
        <f t="shared" si="187"/>
        <v>0.64</v>
      </c>
      <c r="CH269">
        <f t="shared" si="188"/>
        <v>0.16500000000000001</v>
      </c>
      <c r="CI269">
        <f t="shared" si="189"/>
        <v>8.320000000000001E-2</v>
      </c>
      <c r="CJ269" s="63">
        <f t="shared" si="190"/>
        <v>1.7374000000000003</v>
      </c>
      <c r="CK269" s="200"/>
      <c r="CL269" s="200">
        <f t="shared" si="191"/>
        <v>0.26061000000000001</v>
      </c>
      <c r="CM269" s="200"/>
      <c r="CN269" s="200"/>
      <c r="CO269" s="201"/>
      <c r="CP269" s="202"/>
      <c r="CQ269" s="203"/>
      <c r="CR269" s="203"/>
      <c r="CS269" s="267"/>
      <c r="CT269" s="268"/>
      <c r="CU269" s="269"/>
      <c r="CV269" s="270"/>
      <c r="CW269" s="279"/>
      <c r="CX269" s="114"/>
      <c r="CY269" s="52"/>
      <c r="CZ269" s="53"/>
      <c r="DA269" s="273"/>
      <c r="DB269" s="274"/>
      <c r="DC269" s="275"/>
      <c r="DD269" s="276"/>
      <c r="DE269" s="59"/>
      <c r="DF269" s="277"/>
    </row>
    <row r="270" spans="3:110" x14ac:dyDescent="0.25">
      <c r="C270" s="1" t="s">
        <v>378</v>
      </c>
      <c r="D270" t="s">
        <v>367</v>
      </c>
      <c r="F270" s="42">
        <v>1</v>
      </c>
      <c r="G270" s="43"/>
      <c r="H270" s="43"/>
      <c r="I270" s="43"/>
      <c r="J270" s="43"/>
      <c r="K270" s="43"/>
      <c r="L270" s="43"/>
      <c r="M270" s="44"/>
      <c r="N270" s="44"/>
      <c r="O270" s="45"/>
      <c r="P270" s="46"/>
      <c r="Q270" s="47"/>
      <c r="R270" s="48"/>
      <c r="S270" s="49"/>
      <c r="T270" s="50"/>
      <c r="U270" s="51"/>
      <c r="V270" s="51"/>
      <c r="W270" s="51"/>
      <c r="X270" s="52"/>
      <c r="Y270" s="52"/>
      <c r="Z270" s="52"/>
      <c r="AA270" s="53"/>
      <c r="AB270" s="54"/>
      <c r="AC270" s="54"/>
      <c r="AD270" s="55">
        <v>2</v>
      </c>
      <c r="AE270" s="55"/>
      <c r="AF270" s="55"/>
      <c r="AG270" s="55"/>
      <c r="AH270" s="56"/>
      <c r="AI270" s="56"/>
      <c r="AJ270" s="57"/>
      <c r="AK270" s="57"/>
      <c r="AL270" s="57"/>
      <c r="AM270" s="57"/>
      <c r="AN270" s="58"/>
      <c r="AO270" s="58"/>
      <c r="AP270" s="58"/>
      <c r="AQ270" s="59"/>
      <c r="AR270" s="59">
        <v>2</v>
      </c>
      <c r="AS270" s="59"/>
      <c r="AT270" s="59"/>
      <c r="AU270" s="59">
        <v>1</v>
      </c>
      <c r="AV270" s="59"/>
      <c r="AW270">
        <v>2</v>
      </c>
      <c r="AZ270">
        <f t="shared" si="159"/>
        <v>1</v>
      </c>
      <c r="BA270">
        <f t="shared" si="160"/>
        <v>0</v>
      </c>
      <c r="BB270">
        <f t="shared" si="161"/>
        <v>0</v>
      </c>
      <c r="BC270">
        <f t="shared" si="162"/>
        <v>0</v>
      </c>
      <c r="BD270">
        <f t="shared" si="184"/>
        <v>0</v>
      </c>
      <c r="BE270">
        <f t="shared" si="163"/>
        <v>0</v>
      </c>
      <c r="BF270">
        <f t="shared" si="164"/>
        <v>0</v>
      </c>
      <c r="BG270">
        <f t="shared" si="165"/>
        <v>0</v>
      </c>
      <c r="BH270">
        <f t="shared" si="166"/>
        <v>2</v>
      </c>
      <c r="BI270">
        <f t="shared" si="167"/>
        <v>0</v>
      </c>
      <c r="BJ270">
        <f t="shared" si="168"/>
        <v>0</v>
      </c>
      <c r="BK270">
        <f t="shared" si="169"/>
        <v>0</v>
      </c>
      <c r="BL270">
        <f t="shared" si="170"/>
        <v>3</v>
      </c>
      <c r="BM270">
        <f t="shared" si="185"/>
        <v>2</v>
      </c>
      <c r="BO270" s="185">
        <f t="shared" si="171"/>
        <v>0.02</v>
      </c>
      <c r="BP270" s="186">
        <f t="shared" si="182"/>
        <v>0</v>
      </c>
      <c r="BQ270" s="187">
        <f t="shared" si="173"/>
        <v>0</v>
      </c>
      <c r="BR270" s="188">
        <f t="shared" si="186"/>
        <v>0</v>
      </c>
      <c r="BS270" s="189">
        <f t="shared" si="172"/>
        <v>0</v>
      </c>
      <c r="BT270" s="190">
        <f t="shared" si="174"/>
        <v>0</v>
      </c>
      <c r="BU270" s="191">
        <f t="shared" si="175"/>
        <v>0</v>
      </c>
      <c r="BV270" s="192">
        <f t="shared" si="183"/>
        <v>0</v>
      </c>
      <c r="BW270" s="193">
        <f t="shared" si="176"/>
        <v>0.23</v>
      </c>
      <c r="BX270" s="194">
        <f t="shared" si="177"/>
        <v>0</v>
      </c>
      <c r="BY270" s="195">
        <f t="shared" si="178"/>
        <v>0</v>
      </c>
      <c r="BZ270" s="196">
        <f t="shared" si="179"/>
        <v>0</v>
      </c>
      <c r="CA270" s="197">
        <f t="shared" si="180"/>
        <v>8.7000000000000008E-2</v>
      </c>
      <c r="CB270" s="110">
        <f t="shared" si="181"/>
        <v>8.4000000000000005E-2</v>
      </c>
      <c r="CC270" s="198">
        <v>0</v>
      </c>
      <c r="CD270" s="110">
        <v>0</v>
      </c>
      <c r="CE270" s="110">
        <v>0</v>
      </c>
      <c r="CF270" s="110">
        <v>1</v>
      </c>
      <c r="CG270" s="110">
        <f t="shared" si="187"/>
        <v>0.16</v>
      </c>
      <c r="CH270">
        <f t="shared" si="188"/>
        <v>0.42100000000000004</v>
      </c>
      <c r="CI270">
        <f t="shared" si="189"/>
        <v>2.0800000000000003E-2</v>
      </c>
      <c r="CJ270" s="63">
        <f t="shared" si="190"/>
        <v>3.0926</v>
      </c>
      <c r="CK270" s="200"/>
      <c r="CL270" s="200">
        <f t="shared" si="191"/>
        <v>0.46388999999999997</v>
      </c>
      <c r="CM270" s="200"/>
      <c r="CN270" s="200"/>
      <c r="CO270" s="201"/>
      <c r="CP270" s="202"/>
      <c r="CQ270" s="203"/>
      <c r="CR270" s="203"/>
      <c r="CS270" s="267"/>
      <c r="CT270" s="268"/>
      <c r="CU270" s="269"/>
      <c r="CV270" s="270"/>
      <c r="CW270" s="279"/>
      <c r="CX270" s="114"/>
      <c r="CY270" s="52"/>
      <c r="CZ270" s="53"/>
      <c r="DA270" s="273"/>
      <c r="DB270" s="274"/>
      <c r="DC270" s="275"/>
      <c r="DD270" s="276"/>
      <c r="DE270" s="59"/>
      <c r="DF270" s="277"/>
    </row>
    <row r="271" spans="3:110" x14ac:dyDescent="0.25">
      <c r="C271" s="1" t="s">
        <v>379</v>
      </c>
      <c r="D271" t="s">
        <v>367</v>
      </c>
      <c r="F271" s="42"/>
      <c r="G271" s="43"/>
      <c r="H271" s="43"/>
      <c r="I271" s="43"/>
      <c r="J271" s="43"/>
      <c r="K271" s="43"/>
      <c r="L271" s="43"/>
      <c r="M271" s="44"/>
      <c r="N271" s="44"/>
      <c r="O271" s="45"/>
      <c r="P271" s="46"/>
      <c r="Q271" s="47"/>
      <c r="R271" s="48"/>
      <c r="S271" s="49"/>
      <c r="T271" s="50"/>
      <c r="U271" s="51">
        <v>1</v>
      </c>
      <c r="V271" s="51"/>
      <c r="W271" s="51"/>
      <c r="X271" s="52"/>
      <c r="Y271" s="52"/>
      <c r="Z271" s="52"/>
      <c r="AA271" s="53"/>
      <c r="AB271" s="54"/>
      <c r="AC271" s="54"/>
      <c r="AD271" s="55"/>
      <c r="AE271" s="55"/>
      <c r="AF271" s="55"/>
      <c r="AG271" s="55"/>
      <c r="AH271" s="56"/>
      <c r="AI271" s="56"/>
      <c r="AJ271" s="57"/>
      <c r="AK271" s="57"/>
      <c r="AL271" s="57"/>
      <c r="AM271" s="57"/>
      <c r="AN271" s="58"/>
      <c r="AO271" s="58"/>
      <c r="AP271" s="58"/>
      <c r="AQ271" s="59"/>
      <c r="AR271" s="59"/>
      <c r="AS271" s="59"/>
      <c r="AT271" s="59"/>
      <c r="AU271" s="59"/>
      <c r="AV271" s="59"/>
      <c r="AW271">
        <v>2</v>
      </c>
      <c r="AZ271">
        <f t="shared" si="159"/>
        <v>0</v>
      </c>
      <c r="BA271">
        <f t="shared" si="160"/>
        <v>0</v>
      </c>
      <c r="BB271">
        <f t="shared" si="161"/>
        <v>0</v>
      </c>
      <c r="BC271">
        <f t="shared" si="162"/>
        <v>0</v>
      </c>
      <c r="BD271">
        <f t="shared" si="184"/>
        <v>0</v>
      </c>
      <c r="BE271">
        <f t="shared" si="163"/>
        <v>1</v>
      </c>
      <c r="BF271">
        <f t="shared" si="164"/>
        <v>0</v>
      </c>
      <c r="BG271">
        <f t="shared" si="165"/>
        <v>0</v>
      </c>
      <c r="BH271">
        <f t="shared" si="166"/>
        <v>0</v>
      </c>
      <c r="BI271">
        <f t="shared" si="167"/>
        <v>0</v>
      </c>
      <c r="BJ271">
        <f t="shared" si="168"/>
        <v>0</v>
      </c>
      <c r="BK271">
        <f t="shared" si="169"/>
        <v>0</v>
      </c>
      <c r="BL271">
        <f t="shared" si="170"/>
        <v>0</v>
      </c>
      <c r="BM271">
        <f t="shared" si="185"/>
        <v>2</v>
      </c>
      <c r="BO271" s="185">
        <f t="shared" si="171"/>
        <v>0</v>
      </c>
      <c r="BP271" s="186">
        <f t="shared" si="182"/>
        <v>0</v>
      </c>
      <c r="BQ271" s="187">
        <f t="shared" si="173"/>
        <v>0</v>
      </c>
      <c r="BR271" s="188">
        <f t="shared" si="186"/>
        <v>0</v>
      </c>
      <c r="BS271" s="189">
        <f t="shared" si="172"/>
        <v>0</v>
      </c>
      <c r="BT271" s="190">
        <f t="shared" si="174"/>
        <v>0.112</v>
      </c>
      <c r="BU271" s="191">
        <f t="shared" si="175"/>
        <v>0</v>
      </c>
      <c r="BV271" s="192">
        <f t="shared" si="183"/>
        <v>0</v>
      </c>
      <c r="BW271" s="193">
        <f t="shared" si="176"/>
        <v>0</v>
      </c>
      <c r="BX271" s="194">
        <f t="shared" si="177"/>
        <v>0</v>
      </c>
      <c r="BY271" s="195">
        <f t="shared" si="178"/>
        <v>0</v>
      </c>
      <c r="BZ271" s="196">
        <f t="shared" si="179"/>
        <v>0</v>
      </c>
      <c r="CA271" s="197">
        <f t="shared" si="180"/>
        <v>0</v>
      </c>
      <c r="CB271" s="110">
        <f t="shared" si="181"/>
        <v>8.4000000000000005E-2</v>
      </c>
      <c r="CC271" s="198">
        <v>0</v>
      </c>
      <c r="CD271" s="110">
        <v>0</v>
      </c>
      <c r="CE271" s="110">
        <v>0</v>
      </c>
      <c r="CF271" s="110">
        <v>3</v>
      </c>
      <c r="CG271" s="110">
        <f t="shared" si="187"/>
        <v>0.48</v>
      </c>
      <c r="CH271">
        <f t="shared" si="188"/>
        <v>0.19600000000000001</v>
      </c>
      <c r="CI271">
        <f t="shared" si="189"/>
        <v>6.2399999999999997E-2</v>
      </c>
      <c r="CJ271" s="63">
        <f t="shared" si="190"/>
        <v>1.8088000000000002</v>
      </c>
      <c r="CK271" s="200"/>
      <c r="CL271" s="200">
        <f t="shared" si="191"/>
        <v>0.27132000000000001</v>
      </c>
      <c r="CM271" s="200"/>
      <c r="CN271" s="200"/>
      <c r="CO271" s="201"/>
      <c r="CP271" s="202"/>
      <c r="CQ271" s="203"/>
      <c r="CR271" s="203"/>
      <c r="CS271" s="267"/>
      <c r="CT271" s="268"/>
      <c r="CU271" s="269"/>
      <c r="CV271" s="270"/>
      <c r="CW271" s="279"/>
      <c r="CX271" s="114"/>
      <c r="CY271" s="52"/>
      <c r="CZ271" s="53"/>
      <c r="DA271" s="273"/>
      <c r="DB271" s="274"/>
      <c r="DC271" s="275"/>
      <c r="DD271" s="276"/>
      <c r="DE271" s="59"/>
      <c r="DF271" s="277"/>
    </row>
    <row r="272" spans="3:110" x14ac:dyDescent="0.25">
      <c r="C272" s="1" t="s">
        <v>380</v>
      </c>
      <c r="D272" t="s">
        <v>367</v>
      </c>
      <c r="F272" s="42"/>
      <c r="G272" s="43"/>
      <c r="H272" s="43"/>
      <c r="I272" s="43"/>
      <c r="J272" s="43"/>
      <c r="K272" s="43"/>
      <c r="L272" s="43"/>
      <c r="M272" s="44"/>
      <c r="N272" s="44"/>
      <c r="O272" s="45"/>
      <c r="P272" s="46"/>
      <c r="Q272" s="47"/>
      <c r="R272" s="48"/>
      <c r="S272" s="49"/>
      <c r="T272" s="50"/>
      <c r="U272" s="51">
        <v>1</v>
      </c>
      <c r="V272" s="51"/>
      <c r="W272" s="51"/>
      <c r="X272" s="52"/>
      <c r="Y272" s="52"/>
      <c r="Z272" s="52"/>
      <c r="AA272" s="53"/>
      <c r="AB272" s="54"/>
      <c r="AC272" s="54"/>
      <c r="AD272" s="55"/>
      <c r="AE272" s="55">
        <v>1</v>
      </c>
      <c r="AF272" s="55"/>
      <c r="AG272" s="55"/>
      <c r="AH272" s="56"/>
      <c r="AI272" s="56"/>
      <c r="AJ272" s="57"/>
      <c r="AK272" s="57"/>
      <c r="AL272" s="57"/>
      <c r="AM272" s="57"/>
      <c r="AN272" s="58"/>
      <c r="AO272" s="58"/>
      <c r="AP272" s="58"/>
      <c r="AQ272" s="59"/>
      <c r="AR272" s="59"/>
      <c r="AS272" s="59"/>
      <c r="AT272" s="59"/>
      <c r="AU272" s="59"/>
      <c r="AV272" s="59"/>
      <c r="AW272">
        <v>2</v>
      </c>
      <c r="AZ272">
        <f t="shared" si="159"/>
        <v>0</v>
      </c>
      <c r="BA272">
        <f t="shared" si="160"/>
        <v>0</v>
      </c>
      <c r="BB272">
        <f t="shared" si="161"/>
        <v>0</v>
      </c>
      <c r="BC272">
        <f t="shared" si="162"/>
        <v>0</v>
      </c>
      <c r="BD272">
        <f t="shared" si="184"/>
        <v>0</v>
      </c>
      <c r="BE272">
        <f t="shared" si="163"/>
        <v>1</v>
      </c>
      <c r="BF272">
        <f t="shared" si="164"/>
        <v>0</v>
      </c>
      <c r="BG272">
        <f t="shared" si="165"/>
        <v>0</v>
      </c>
      <c r="BH272">
        <f t="shared" si="166"/>
        <v>1</v>
      </c>
      <c r="BI272">
        <f t="shared" si="167"/>
        <v>0</v>
      </c>
      <c r="BJ272">
        <f t="shared" si="168"/>
        <v>0</v>
      </c>
      <c r="BK272">
        <f t="shared" si="169"/>
        <v>0</v>
      </c>
      <c r="BL272">
        <f t="shared" si="170"/>
        <v>0</v>
      </c>
      <c r="BM272">
        <f t="shared" si="185"/>
        <v>2</v>
      </c>
      <c r="BO272" s="185">
        <f t="shared" si="171"/>
        <v>0</v>
      </c>
      <c r="BP272" s="186">
        <f t="shared" si="182"/>
        <v>0</v>
      </c>
      <c r="BQ272" s="187">
        <f t="shared" si="173"/>
        <v>0</v>
      </c>
      <c r="BR272" s="188">
        <f t="shared" si="186"/>
        <v>0</v>
      </c>
      <c r="BS272" s="189">
        <f t="shared" si="172"/>
        <v>0</v>
      </c>
      <c r="BT272" s="190">
        <f t="shared" si="174"/>
        <v>0.112</v>
      </c>
      <c r="BU272" s="191">
        <f t="shared" si="175"/>
        <v>0</v>
      </c>
      <c r="BV272" s="192">
        <f t="shared" si="183"/>
        <v>0</v>
      </c>
      <c r="BW272" s="193">
        <f t="shared" si="176"/>
        <v>0.115</v>
      </c>
      <c r="BX272" s="194">
        <f t="shared" si="177"/>
        <v>0</v>
      </c>
      <c r="BY272" s="195">
        <f t="shared" si="178"/>
        <v>0</v>
      </c>
      <c r="BZ272" s="196">
        <f t="shared" si="179"/>
        <v>0</v>
      </c>
      <c r="CA272" s="197">
        <f t="shared" si="180"/>
        <v>0</v>
      </c>
      <c r="CB272" s="110">
        <f t="shared" si="181"/>
        <v>8.4000000000000005E-2</v>
      </c>
      <c r="CC272" s="198">
        <v>0</v>
      </c>
      <c r="CD272" s="110">
        <v>0</v>
      </c>
      <c r="CE272" s="110">
        <v>0</v>
      </c>
      <c r="CF272" s="110">
        <v>3</v>
      </c>
      <c r="CG272" s="110">
        <f t="shared" si="187"/>
        <v>0.48</v>
      </c>
      <c r="CH272">
        <f t="shared" si="188"/>
        <v>0.311</v>
      </c>
      <c r="CI272">
        <f t="shared" si="189"/>
        <v>6.2399999999999997E-2</v>
      </c>
      <c r="CJ272" s="63">
        <f t="shared" si="190"/>
        <v>2.6137999999999999</v>
      </c>
      <c r="CK272" s="200"/>
      <c r="CL272" s="200">
        <f t="shared" si="191"/>
        <v>0.39206999999999997</v>
      </c>
      <c r="CM272" s="200"/>
      <c r="CN272" s="200"/>
      <c r="CO272" s="201"/>
      <c r="CP272" s="202"/>
      <c r="CQ272" s="203"/>
      <c r="CR272" s="203"/>
      <c r="CS272" s="267"/>
      <c r="CT272" s="268"/>
      <c r="CU272" s="269"/>
      <c r="CV272" s="270"/>
      <c r="CW272" s="279"/>
      <c r="CX272" s="114"/>
      <c r="CY272" s="52"/>
      <c r="CZ272" s="53"/>
      <c r="DA272" s="273"/>
      <c r="DB272" s="274"/>
      <c r="DC272" s="275"/>
      <c r="DD272" s="276"/>
      <c r="DE272" s="59"/>
      <c r="DF272" s="277"/>
    </row>
    <row r="273" spans="3:110" x14ac:dyDescent="0.25">
      <c r="C273" s="1" t="s">
        <v>381</v>
      </c>
      <c r="D273" t="s">
        <v>367</v>
      </c>
      <c r="F273" s="42"/>
      <c r="G273" s="43"/>
      <c r="H273" s="43"/>
      <c r="I273" s="43"/>
      <c r="J273" s="43"/>
      <c r="K273" s="43"/>
      <c r="L273" s="43"/>
      <c r="M273" s="44"/>
      <c r="N273" s="44"/>
      <c r="O273" s="45"/>
      <c r="P273" s="46"/>
      <c r="Q273" s="47"/>
      <c r="R273" s="48"/>
      <c r="S273" s="49"/>
      <c r="T273" s="50"/>
      <c r="U273" s="51"/>
      <c r="V273" s="51"/>
      <c r="W273" s="51"/>
      <c r="X273" s="52"/>
      <c r="Y273" s="52"/>
      <c r="Z273" s="52"/>
      <c r="AA273" s="53"/>
      <c r="AB273" s="54"/>
      <c r="AC273" s="54"/>
      <c r="AD273" s="55">
        <v>1</v>
      </c>
      <c r="AE273" s="55">
        <v>1</v>
      </c>
      <c r="AF273" s="55"/>
      <c r="AG273" s="55"/>
      <c r="AH273" s="56"/>
      <c r="AI273" s="56"/>
      <c r="AJ273" s="57"/>
      <c r="AK273" s="57"/>
      <c r="AL273" s="57"/>
      <c r="AM273" s="57"/>
      <c r="AN273" s="58"/>
      <c r="AO273" s="58"/>
      <c r="AP273" s="58">
        <v>1</v>
      </c>
      <c r="AQ273" s="59"/>
      <c r="AR273" s="59"/>
      <c r="AS273" s="59"/>
      <c r="AT273" s="59"/>
      <c r="AU273" s="59">
        <v>1</v>
      </c>
      <c r="AV273" s="59"/>
      <c r="AW273">
        <v>4</v>
      </c>
      <c r="AZ273">
        <f t="shared" si="159"/>
        <v>0</v>
      </c>
      <c r="BA273">
        <f t="shared" si="160"/>
        <v>0</v>
      </c>
      <c r="BB273">
        <f t="shared" si="161"/>
        <v>0</v>
      </c>
      <c r="BC273">
        <f t="shared" si="162"/>
        <v>0</v>
      </c>
      <c r="BD273">
        <f t="shared" si="184"/>
        <v>0</v>
      </c>
      <c r="BE273">
        <f t="shared" si="163"/>
        <v>0</v>
      </c>
      <c r="BF273">
        <f t="shared" si="164"/>
        <v>0</v>
      </c>
      <c r="BG273">
        <f t="shared" si="165"/>
        <v>0</v>
      </c>
      <c r="BH273">
        <f t="shared" si="166"/>
        <v>2</v>
      </c>
      <c r="BI273">
        <f t="shared" si="167"/>
        <v>0</v>
      </c>
      <c r="BJ273">
        <f t="shared" si="168"/>
        <v>0</v>
      </c>
      <c r="BK273">
        <f t="shared" si="169"/>
        <v>1</v>
      </c>
      <c r="BL273">
        <f t="shared" si="170"/>
        <v>1</v>
      </c>
      <c r="BM273">
        <f t="shared" si="185"/>
        <v>4</v>
      </c>
      <c r="BO273" s="185">
        <f t="shared" si="171"/>
        <v>0</v>
      </c>
      <c r="BP273" s="186">
        <f t="shared" si="182"/>
        <v>0</v>
      </c>
      <c r="BQ273" s="187">
        <f t="shared" si="173"/>
        <v>0</v>
      </c>
      <c r="BR273" s="188">
        <f t="shared" si="186"/>
        <v>0</v>
      </c>
      <c r="BS273" s="189">
        <f t="shared" si="172"/>
        <v>0</v>
      </c>
      <c r="BT273" s="190">
        <f t="shared" si="174"/>
        <v>0</v>
      </c>
      <c r="BU273" s="191">
        <f t="shared" si="175"/>
        <v>0</v>
      </c>
      <c r="BV273" s="192">
        <f t="shared" si="183"/>
        <v>0</v>
      </c>
      <c r="BW273" s="193">
        <f t="shared" si="176"/>
        <v>0.23</v>
      </c>
      <c r="BX273" s="194">
        <f t="shared" si="177"/>
        <v>0</v>
      </c>
      <c r="BY273" s="195">
        <f t="shared" si="178"/>
        <v>0</v>
      </c>
      <c r="BZ273" s="196">
        <f t="shared" si="179"/>
        <v>3.3000000000000002E-2</v>
      </c>
      <c r="CA273" s="197">
        <f t="shared" si="180"/>
        <v>2.9000000000000001E-2</v>
      </c>
      <c r="CB273" s="110">
        <f t="shared" si="181"/>
        <v>0.16800000000000001</v>
      </c>
      <c r="CC273" s="198">
        <v>0</v>
      </c>
      <c r="CD273" s="110">
        <v>0</v>
      </c>
      <c r="CE273" s="110">
        <v>0</v>
      </c>
      <c r="CF273" s="110">
        <v>1</v>
      </c>
      <c r="CG273" s="110">
        <f t="shared" si="187"/>
        <v>0.16</v>
      </c>
      <c r="CH273">
        <f t="shared" si="188"/>
        <v>0.46000000000000008</v>
      </c>
      <c r="CI273">
        <f t="shared" si="189"/>
        <v>2.0800000000000003E-2</v>
      </c>
      <c r="CJ273" s="63">
        <f t="shared" si="190"/>
        <v>3.3656000000000006</v>
      </c>
      <c r="CK273" s="200"/>
      <c r="CL273" s="200">
        <f t="shared" si="191"/>
        <v>0.50484000000000007</v>
      </c>
      <c r="CM273" s="200"/>
      <c r="CN273" s="200"/>
      <c r="CO273" s="201"/>
      <c r="CP273" s="202"/>
      <c r="CQ273" s="203"/>
      <c r="CR273" s="203"/>
      <c r="CS273" s="267"/>
      <c r="CT273" s="268"/>
      <c r="CU273" s="269"/>
      <c r="CV273" s="270"/>
      <c r="CW273" s="278"/>
      <c r="CX273" s="114"/>
      <c r="CY273" s="52"/>
      <c r="CZ273" s="101"/>
      <c r="DA273" s="273"/>
      <c r="DB273" s="274"/>
      <c r="DC273" s="275"/>
      <c r="DD273" s="276"/>
      <c r="DE273" s="59"/>
      <c r="DF273" s="277"/>
    </row>
    <row r="274" spans="3:110" x14ac:dyDescent="0.25">
      <c r="C274" s="1" t="s">
        <v>382</v>
      </c>
      <c r="D274" t="s">
        <v>367</v>
      </c>
      <c r="F274" s="42"/>
      <c r="G274" s="43"/>
      <c r="H274" s="43"/>
      <c r="I274" s="43"/>
      <c r="J274" s="43"/>
      <c r="K274" s="43"/>
      <c r="L274" s="43"/>
      <c r="M274" s="44"/>
      <c r="N274" s="44"/>
      <c r="O274" s="45"/>
      <c r="P274" s="46"/>
      <c r="Q274" s="47"/>
      <c r="R274" s="48"/>
      <c r="S274" s="49"/>
      <c r="T274" s="50"/>
      <c r="U274" s="51">
        <v>2</v>
      </c>
      <c r="V274" s="51"/>
      <c r="W274" s="51"/>
      <c r="X274" s="52"/>
      <c r="Y274" s="52"/>
      <c r="Z274" s="52"/>
      <c r="AA274" s="53"/>
      <c r="AB274" s="54"/>
      <c r="AC274" s="54"/>
      <c r="AD274" s="55"/>
      <c r="AE274" s="55"/>
      <c r="AF274" s="55"/>
      <c r="AG274" s="55"/>
      <c r="AH274" s="56"/>
      <c r="AI274" s="56"/>
      <c r="AJ274" s="57"/>
      <c r="AK274" s="57"/>
      <c r="AL274" s="57"/>
      <c r="AM274" s="57"/>
      <c r="AN274" s="58"/>
      <c r="AO274" s="58"/>
      <c r="AP274" s="58"/>
      <c r="AQ274" s="59"/>
      <c r="AR274" s="59"/>
      <c r="AS274" s="59"/>
      <c r="AT274" s="59"/>
      <c r="AU274" s="59">
        <v>1</v>
      </c>
      <c r="AV274" s="59"/>
      <c r="AW274">
        <v>3</v>
      </c>
      <c r="AZ274">
        <f t="shared" si="159"/>
        <v>0</v>
      </c>
      <c r="BA274">
        <f t="shared" si="160"/>
        <v>0</v>
      </c>
      <c r="BB274">
        <f t="shared" si="161"/>
        <v>0</v>
      </c>
      <c r="BC274">
        <f t="shared" si="162"/>
        <v>0</v>
      </c>
      <c r="BD274">
        <f t="shared" si="184"/>
        <v>0</v>
      </c>
      <c r="BE274">
        <f t="shared" si="163"/>
        <v>2</v>
      </c>
      <c r="BF274">
        <f t="shared" si="164"/>
        <v>0</v>
      </c>
      <c r="BG274">
        <f t="shared" si="165"/>
        <v>0</v>
      </c>
      <c r="BH274">
        <f t="shared" si="166"/>
        <v>0</v>
      </c>
      <c r="BI274">
        <f t="shared" si="167"/>
        <v>0</v>
      </c>
      <c r="BJ274">
        <f t="shared" si="168"/>
        <v>0</v>
      </c>
      <c r="BK274">
        <f t="shared" si="169"/>
        <v>0</v>
      </c>
      <c r="BL274">
        <f t="shared" si="170"/>
        <v>1</v>
      </c>
      <c r="BM274">
        <f t="shared" si="185"/>
        <v>3</v>
      </c>
      <c r="BO274" s="185">
        <f t="shared" si="171"/>
        <v>0</v>
      </c>
      <c r="BP274" s="186">
        <f t="shared" si="182"/>
        <v>0</v>
      </c>
      <c r="BQ274" s="187">
        <f t="shared" si="173"/>
        <v>0</v>
      </c>
      <c r="BR274" s="188">
        <f t="shared" si="186"/>
        <v>0</v>
      </c>
      <c r="BS274" s="189">
        <f t="shared" si="172"/>
        <v>0</v>
      </c>
      <c r="BT274" s="190">
        <f t="shared" si="174"/>
        <v>0.224</v>
      </c>
      <c r="BU274" s="191">
        <f t="shared" si="175"/>
        <v>0</v>
      </c>
      <c r="BV274" s="192">
        <f t="shared" si="183"/>
        <v>0</v>
      </c>
      <c r="BW274" s="193">
        <f t="shared" si="176"/>
        <v>0</v>
      </c>
      <c r="BX274" s="194">
        <f t="shared" si="177"/>
        <v>0</v>
      </c>
      <c r="BY274" s="195">
        <f t="shared" si="178"/>
        <v>0</v>
      </c>
      <c r="BZ274" s="196">
        <f t="shared" si="179"/>
        <v>0</v>
      </c>
      <c r="CA274" s="197">
        <f t="shared" si="180"/>
        <v>2.9000000000000001E-2</v>
      </c>
      <c r="CB274" s="110">
        <f t="shared" si="181"/>
        <v>0.126</v>
      </c>
      <c r="CC274" s="198">
        <v>0</v>
      </c>
      <c r="CD274" s="110">
        <v>0</v>
      </c>
      <c r="CE274" s="110">
        <v>0</v>
      </c>
      <c r="CF274" s="110">
        <v>6</v>
      </c>
      <c r="CG274" s="110">
        <f t="shared" si="187"/>
        <v>0.96</v>
      </c>
      <c r="CH274">
        <f t="shared" si="188"/>
        <v>0.379</v>
      </c>
      <c r="CI274">
        <f t="shared" si="189"/>
        <v>0.12479999999999999</v>
      </c>
      <c r="CJ274" s="63">
        <f t="shared" si="190"/>
        <v>3.5266000000000002</v>
      </c>
      <c r="CK274" s="200"/>
      <c r="CL274" s="200">
        <f t="shared" si="191"/>
        <v>0.52898999999999996</v>
      </c>
      <c r="CM274" s="200"/>
      <c r="CN274" s="200"/>
      <c r="CO274" s="201"/>
      <c r="CP274" s="202"/>
      <c r="CQ274" s="203"/>
      <c r="CR274" s="203"/>
      <c r="CS274" s="267"/>
      <c r="CT274" s="268"/>
      <c r="CU274" s="269"/>
      <c r="CV274" s="270"/>
      <c r="CW274" s="271"/>
      <c r="CX274" s="114"/>
      <c r="CY274" s="52"/>
      <c r="CZ274" s="272"/>
      <c r="DA274" s="273"/>
      <c r="DB274" s="274"/>
      <c r="DC274" s="275"/>
      <c r="DD274" s="276"/>
      <c r="DE274" s="59"/>
      <c r="DF274" s="277"/>
    </row>
    <row r="275" spans="3:110" x14ac:dyDescent="0.25">
      <c r="C275" s="1" t="s">
        <v>383</v>
      </c>
      <c r="D275" t="s">
        <v>367</v>
      </c>
      <c r="F275" s="42"/>
      <c r="G275" s="43"/>
      <c r="H275" s="43"/>
      <c r="I275" s="43"/>
      <c r="J275" s="43"/>
      <c r="K275" s="43"/>
      <c r="L275" s="43"/>
      <c r="M275" s="44"/>
      <c r="N275" s="44"/>
      <c r="O275" s="45"/>
      <c r="P275" s="46"/>
      <c r="Q275" s="47"/>
      <c r="R275" s="48"/>
      <c r="S275" s="49"/>
      <c r="T275" s="50"/>
      <c r="U275" s="51"/>
      <c r="V275" s="51"/>
      <c r="W275" s="51"/>
      <c r="X275" s="52"/>
      <c r="Y275" s="52"/>
      <c r="Z275" s="52"/>
      <c r="AA275" s="53"/>
      <c r="AB275" s="54"/>
      <c r="AC275" s="54"/>
      <c r="AD275" s="55"/>
      <c r="AE275" s="55"/>
      <c r="AF275" s="55"/>
      <c r="AG275" s="55">
        <v>1</v>
      </c>
      <c r="AH275" s="56"/>
      <c r="AI275" s="56"/>
      <c r="AJ275" s="57"/>
      <c r="AK275" s="57"/>
      <c r="AL275" s="57"/>
      <c r="AM275" s="57"/>
      <c r="AN275" s="58"/>
      <c r="AO275" s="58"/>
      <c r="AP275" s="58"/>
      <c r="AQ275" s="59"/>
      <c r="AR275" s="59"/>
      <c r="AS275" s="59"/>
      <c r="AT275" s="59"/>
      <c r="AU275" s="59">
        <v>1</v>
      </c>
      <c r="AV275" s="59"/>
      <c r="AW275">
        <v>2</v>
      </c>
      <c r="AZ275">
        <f t="shared" si="159"/>
        <v>0</v>
      </c>
      <c r="BA275">
        <f t="shared" si="160"/>
        <v>0</v>
      </c>
      <c r="BB275">
        <f t="shared" si="161"/>
        <v>0</v>
      </c>
      <c r="BC275">
        <f t="shared" si="162"/>
        <v>0</v>
      </c>
      <c r="BD275">
        <f t="shared" si="184"/>
        <v>0</v>
      </c>
      <c r="BE275">
        <f t="shared" si="163"/>
        <v>0</v>
      </c>
      <c r="BF275">
        <f t="shared" si="164"/>
        <v>0</v>
      </c>
      <c r="BG275">
        <f t="shared" si="165"/>
        <v>0</v>
      </c>
      <c r="BH275">
        <f t="shared" si="166"/>
        <v>1</v>
      </c>
      <c r="BI275">
        <f t="shared" si="167"/>
        <v>0</v>
      </c>
      <c r="BJ275">
        <f t="shared" si="168"/>
        <v>0</v>
      </c>
      <c r="BK275">
        <f t="shared" si="169"/>
        <v>0</v>
      </c>
      <c r="BL275">
        <f t="shared" si="170"/>
        <v>1</v>
      </c>
      <c r="BM275">
        <f t="shared" si="185"/>
        <v>2</v>
      </c>
      <c r="BO275" s="185">
        <f t="shared" si="171"/>
        <v>0</v>
      </c>
      <c r="BP275" s="186">
        <f t="shared" si="182"/>
        <v>0</v>
      </c>
      <c r="BQ275" s="187">
        <f t="shared" si="173"/>
        <v>0</v>
      </c>
      <c r="BR275" s="188">
        <f t="shared" si="186"/>
        <v>0</v>
      </c>
      <c r="BS275" s="189">
        <f t="shared" si="172"/>
        <v>0</v>
      </c>
      <c r="BT275" s="190">
        <f t="shared" si="174"/>
        <v>0</v>
      </c>
      <c r="BU275" s="191">
        <f t="shared" si="175"/>
        <v>0</v>
      </c>
      <c r="BV275" s="192">
        <f t="shared" si="183"/>
        <v>0</v>
      </c>
      <c r="BW275" s="193">
        <f t="shared" si="176"/>
        <v>0.115</v>
      </c>
      <c r="BX275" s="194">
        <f t="shared" si="177"/>
        <v>0</v>
      </c>
      <c r="BY275" s="195">
        <f t="shared" si="178"/>
        <v>0</v>
      </c>
      <c r="BZ275" s="196">
        <f t="shared" si="179"/>
        <v>0</v>
      </c>
      <c r="CA275" s="197">
        <f t="shared" si="180"/>
        <v>2.9000000000000001E-2</v>
      </c>
      <c r="CB275" s="110">
        <f t="shared" si="181"/>
        <v>8.4000000000000005E-2</v>
      </c>
      <c r="CC275" s="198">
        <v>0</v>
      </c>
      <c r="CD275" s="110">
        <v>0</v>
      </c>
      <c r="CE275" s="110">
        <v>0</v>
      </c>
      <c r="CF275" s="110">
        <v>4</v>
      </c>
      <c r="CG275" s="110">
        <f t="shared" si="187"/>
        <v>0.64</v>
      </c>
      <c r="CH275">
        <f t="shared" si="188"/>
        <v>0.22800000000000004</v>
      </c>
      <c r="CI275">
        <f t="shared" si="189"/>
        <v>8.320000000000001E-2</v>
      </c>
      <c r="CJ275" s="63">
        <f t="shared" si="190"/>
        <v>2.1784000000000003</v>
      </c>
      <c r="CK275" s="200"/>
      <c r="CL275" s="200">
        <f t="shared" si="191"/>
        <v>0.32676000000000005</v>
      </c>
      <c r="CM275" s="200"/>
      <c r="CN275" s="200"/>
      <c r="CO275" s="201"/>
      <c r="CP275" s="202"/>
      <c r="CQ275" s="203"/>
      <c r="CR275" s="203"/>
      <c r="CS275" s="267"/>
      <c r="CT275" s="268"/>
      <c r="CU275" s="269"/>
      <c r="CV275" s="270"/>
      <c r="CW275" s="279"/>
      <c r="CX275" s="114"/>
      <c r="CY275" s="52"/>
      <c r="CZ275" s="53"/>
      <c r="DA275" s="273"/>
      <c r="DB275" s="274"/>
      <c r="DC275" s="275"/>
      <c r="DD275" s="276"/>
      <c r="DE275" s="59"/>
      <c r="DF275" s="277"/>
    </row>
    <row r="276" spans="3:110" x14ac:dyDescent="0.25">
      <c r="C276" s="1" t="s">
        <v>384</v>
      </c>
      <c r="D276" t="s">
        <v>367</v>
      </c>
      <c r="F276" s="42"/>
      <c r="G276" s="43"/>
      <c r="H276" s="43"/>
      <c r="I276" s="43"/>
      <c r="J276" s="43"/>
      <c r="K276" s="43"/>
      <c r="L276" s="43"/>
      <c r="M276" s="44"/>
      <c r="N276" s="44"/>
      <c r="O276" s="45"/>
      <c r="P276" s="46"/>
      <c r="Q276" s="47"/>
      <c r="R276" s="48"/>
      <c r="S276" s="49"/>
      <c r="T276" s="50"/>
      <c r="U276" s="51">
        <v>1</v>
      </c>
      <c r="V276" s="51"/>
      <c r="W276" s="51"/>
      <c r="X276" s="52"/>
      <c r="Y276" s="52"/>
      <c r="Z276" s="52"/>
      <c r="AA276" s="53"/>
      <c r="AB276" s="54"/>
      <c r="AC276" s="54"/>
      <c r="AD276" s="55"/>
      <c r="AE276" s="55"/>
      <c r="AF276" s="55"/>
      <c r="AG276" s="55">
        <v>1</v>
      </c>
      <c r="AH276" s="56"/>
      <c r="AI276" s="56"/>
      <c r="AJ276" s="57"/>
      <c r="AK276" s="57"/>
      <c r="AL276" s="57"/>
      <c r="AM276" s="57"/>
      <c r="AN276" s="58">
        <v>1</v>
      </c>
      <c r="AO276" s="58"/>
      <c r="AP276" s="58"/>
      <c r="AQ276" s="59">
        <v>1</v>
      </c>
      <c r="AR276" s="59"/>
      <c r="AS276" s="59"/>
      <c r="AT276" s="59"/>
      <c r="AU276" s="59">
        <v>1</v>
      </c>
      <c r="AV276" s="59"/>
      <c r="AW276">
        <v>2</v>
      </c>
      <c r="AZ276">
        <f t="shared" si="159"/>
        <v>0</v>
      </c>
      <c r="BA276">
        <f t="shared" si="160"/>
        <v>0</v>
      </c>
      <c r="BB276">
        <f t="shared" si="161"/>
        <v>0</v>
      </c>
      <c r="BC276">
        <f t="shared" si="162"/>
        <v>0</v>
      </c>
      <c r="BD276">
        <f t="shared" si="184"/>
        <v>0</v>
      </c>
      <c r="BE276">
        <f t="shared" si="163"/>
        <v>1</v>
      </c>
      <c r="BF276">
        <f t="shared" si="164"/>
        <v>0</v>
      </c>
      <c r="BG276">
        <f t="shared" si="165"/>
        <v>0</v>
      </c>
      <c r="BH276">
        <f t="shared" si="166"/>
        <v>1</v>
      </c>
      <c r="BI276">
        <f t="shared" si="167"/>
        <v>0</v>
      </c>
      <c r="BJ276">
        <f t="shared" si="168"/>
        <v>0</v>
      </c>
      <c r="BK276">
        <f t="shared" si="169"/>
        <v>1</v>
      </c>
      <c r="BL276">
        <f t="shared" si="170"/>
        <v>2</v>
      </c>
      <c r="BM276">
        <f t="shared" si="185"/>
        <v>2</v>
      </c>
      <c r="BO276" s="185">
        <f t="shared" si="171"/>
        <v>0</v>
      </c>
      <c r="BP276" s="186">
        <f t="shared" si="182"/>
        <v>0</v>
      </c>
      <c r="BQ276" s="187">
        <f t="shared" si="173"/>
        <v>0</v>
      </c>
      <c r="BR276" s="188">
        <f t="shared" si="186"/>
        <v>0</v>
      </c>
      <c r="BS276" s="189">
        <f t="shared" si="172"/>
        <v>0</v>
      </c>
      <c r="BT276" s="190">
        <f t="shared" si="174"/>
        <v>0.112</v>
      </c>
      <c r="BU276" s="191">
        <f t="shared" si="175"/>
        <v>0</v>
      </c>
      <c r="BV276" s="192">
        <f t="shared" si="183"/>
        <v>0</v>
      </c>
      <c r="BW276" s="193">
        <f t="shared" si="176"/>
        <v>0.115</v>
      </c>
      <c r="BX276" s="194">
        <f t="shared" si="177"/>
        <v>0</v>
      </c>
      <c r="BY276" s="195">
        <f t="shared" si="178"/>
        <v>0</v>
      </c>
      <c r="BZ276" s="196">
        <f t="shared" si="179"/>
        <v>3.3000000000000002E-2</v>
      </c>
      <c r="CA276" s="197">
        <f t="shared" si="180"/>
        <v>5.8000000000000003E-2</v>
      </c>
      <c r="CB276" s="110">
        <f t="shared" si="181"/>
        <v>8.4000000000000005E-2</v>
      </c>
      <c r="CC276" s="198">
        <v>0</v>
      </c>
      <c r="CD276" s="110">
        <v>0</v>
      </c>
      <c r="CE276" s="110">
        <v>0</v>
      </c>
      <c r="CF276" s="110">
        <v>1</v>
      </c>
      <c r="CG276" s="110">
        <f t="shared" si="187"/>
        <v>0.16</v>
      </c>
      <c r="CH276">
        <f t="shared" si="188"/>
        <v>0.40200000000000002</v>
      </c>
      <c r="CI276">
        <f t="shared" si="189"/>
        <v>2.0800000000000003E-2</v>
      </c>
      <c r="CJ276" s="63">
        <f t="shared" si="190"/>
        <v>2.9596</v>
      </c>
      <c r="CK276" s="200"/>
      <c r="CL276" s="200">
        <f t="shared" si="191"/>
        <v>0.44394</v>
      </c>
      <c r="CM276" s="200"/>
      <c r="CN276" s="200"/>
      <c r="CO276" s="201"/>
      <c r="CP276" s="202"/>
      <c r="CQ276" s="203"/>
      <c r="CR276" s="203"/>
      <c r="CS276" s="267"/>
      <c r="CT276" s="268"/>
      <c r="CU276" s="269"/>
      <c r="CV276" s="270"/>
      <c r="CW276" s="279"/>
      <c r="CX276" s="114"/>
      <c r="CY276" s="52"/>
      <c r="CZ276" s="53"/>
      <c r="DA276" s="273"/>
      <c r="DB276" s="274"/>
      <c r="DC276" s="275"/>
      <c r="DD276" s="276"/>
      <c r="DE276" s="59"/>
      <c r="DF276" s="277"/>
    </row>
    <row r="277" spans="3:110" x14ac:dyDescent="0.25">
      <c r="C277" s="1" t="s">
        <v>385</v>
      </c>
      <c r="D277" t="s">
        <v>367</v>
      </c>
      <c r="F277" s="42">
        <v>1</v>
      </c>
      <c r="G277" s="43"/>
      <c r="H277" s="43"/>
      <c r="I277" s="43"/>
      <c r="J277" s="43"/>
      <c r="K277" s="43"/>
      <c r="L277" s="43"/>
      <c r="M277" s="44"/>
      <c r="N277" s="44"/>
      <c r="O277" s="45"/>
      <c r="P277" s="46"/>
      <c r="Q277" s="47"/>
      <c r="R277" s="48"/>
      <c r="S277" s="49"/>
      <c r="T277" s="50"/>
      <c r="U277" s="51">
        <v>1</v>
      </c>
      <c r="V277" s="51"/>
      <c r="W277" s="51"/>
      <c r="X277" s="52"/>
      <c r="Y277" s="52"/>
      <c r="Z277" s="52"/>
      <c r="AA277" s="53"/>
      <c r="AB277" s="54"/>
      <c r="AC277" s="54"/>
      <c r="AD277" s="55"/>
      <c r="AE277" s="55"/>
      <c r="AF277" s="55"/>
      <c r="AG277" s="55"/>
      <c r="AH277" s="56"/>
      <c r="AI277" s="56"/>
      <c r="AJ277" s="57"/>
      <c r="AK277" s="57"/>
      <c r="AL277" s="57"/>
      <c r="AM277" s="57"/>
      <c r="AN277" s="58"/>
      <c r="AO277" s="58"/>
      <c r="AP277" s="58"/>
      <c r="AQ277" s="59"/>
      <c r="AR277" s="59"/>
      <c r="AS277" s="59"/>
      <c r="AT277" s="59"/>
      <c r="AU277" s="59">
        <v>2</v>
      </c>
      <c r="AV277" s="59"/>
      <c r="AW277">
        <v>2</v>
      </c>
      <c r="AZ277">
        <f t="shared" si="159"/>
        <v>1</v>
      </c>
      <c r="BA277">
        <f t="shared" si="160"/>
        <v>0</v>
      </c>
      <c r="BB277">
        <f t="shared" si="161"/>
        <v>0</v>
      </c>
      <c r="BC277">
        <f t="shared" si="162"/>
        <v>0</v>
      </c>
      <c r="BD277">
        <f t="shared" si="184"/>
        <v>0</v>
      </c>
      <c r="BE277">
        <f t="shared" si="163"/>
        <v>1</v>
      </c>
      <c r="BF277">
        <f t="shared" si="164"/>
        <v>0</v>
      </c>
      <c r="BG277">
        <f t="shared" si="165"/>
        <v>0</v>
      </c>
      <c r="BH277">
        <f t="shared" si="166"/>
        <v>0</v>
      </c>
      <c r="BI277">
        <f t="shared" si="167"/>
        <v>0</v>
      </c>
      <c r="BJ277">
        <f t="shared" si="168"/>
        <v>0</v>
      </c>
      <c r="BK277">
        <f t="shared" si="169"/>
        <v>0</v>
      </c>
      <c r="BL277">
        <f t="shared" si="170"/>
        <v>2</v>
      </c>
      <c r="BM277">
        <f t="shared" si="185"/>
        <v>2</v>
      </c>
      <c r="BO277" s="185">
        <f t="shared" si="171"/>
        <v>0.02</v>
      </c>
      <c r="BP277" s="186">
        <f t="shared" si="182"/>
        <v>0</v>
      </c>
      <c r="BQ277" s="187">
        <f t="shared" si="173"/>
        <v>0</v>
      </c>
      <c r="BR277" s="188">
        <f t="shared" si="186"/>
        <v>0</v>
      </c>
      <c r="BS277" s="189">
        <f t="shared" si="172"/>
        <v>0</v>
      </c>
      <c r="BT277" s="190">
        <f t="shared" si="174"/>
        <v>0.112</v>
      </c>
      <c r="BU277" s="191">
        <f t="shared" si="175"/>
        <v>0</v>
      </c>
      <c r="BV277" s="192">
        <f t="shared" si="183"/>
        <v>0</v>
      </c>
      <c r="BW277" s="193">
        <f t="shared" si="176"/>
        <v>0</v>
      </c>
      <c r="BX277" s="194">
        <f t="shared" si="177"/>
        <v>0</v>
      </c>
      <c r="BY277" s="195">
        <f t="shared" si="178"/>
        <v>0</v>
      </c>
      <c r="BZ277" s="196">
        <f t="shared" si="179"/>
        <v>0</v>
      </c>
      <c r="CA277" s="197">
        <f t="shared" si="180"/>
        <v>5.8000000000000003E-2</v>
      </c>
      <c r="CB277" s="110">
        <f t="shared" si="181"/>
        <v>8.4000000000000005E-2</v>
      </c>
      <c r="CC277" s="198">
        <v>0</v>
      </c>
      <c r="CD277" s="110">
        <v>0</v>
      </c>
      <c r="CE277" s="110">
        <v>0</v>
      </c>
      <c r="CF277" s="110">
        <v>4</v>
      </c>
      <c r="CG277" s="110">
        <f t="shared" si="187"/>
        <v>0.64</v>
      </c>
      <c r="CH277">
        <f t="shared" si="188"/>
        <v>0.27400000000000002</v>
      </c>
      <c r="CI277">
        <f t="shared" si="189"/>
        <v>8.320000000000001E-2</v>
      </c>
      <c r="CJ277" s="63">
        <f t="shared" si="190"/>
        <v>2.5004</v>
      </c>
      <c r="CK277" s="200"/>
      <c r="CL277" s="200">
        <f t="shared" si="191"/>
        <v>0.37506</v>
      </c>
      <c r="CM277" s="200"/>
      <c r="CN277" s="200"/>
      <c r="CO277" s="201"/>
      <c r="CP277" s="202"/>
      <c r="CQ277" s="203"/>
      <c r="CR277" s="203"/>
      <c r="CS277" s="267"/>
      <c r="CT277" s="268"/>
      <c r="CU277" s="269"/>
      <c r="CV277" s="270"/>
      <c r="CW277" s="279"/>
      <c r="CX277" s="114"/>
      <c r="CY277" s="52"/>
      <c r="CZ277" s="53"/>
      <c r="DA277" s="273"/>
      <c r="DB277" s="274"/>
      <c r="DC277" s="275"/>
      <c r="DD277" s="276"/>
      <c r="DE277" s="59"/>
      <c r="DF277" s="277"/>
    </row>
    <row r="278" spans="3:110" x14ac:dyDescent="0.25">
      <c r="C278" s="84" t="s">
        <v>386</v>
      </c>
      <c r="D278" s="87" t="s">
        <v>367</v>
      </c>
      <c r="E278" s="87"/>
      <c r="F278" s="93"/>
      <c r="G278" s="94"/>
      <c r="H278" s="94"/>
      <c r="I278" s="94"/>
      <c r="J278" s="94"/>
      <c r="K278" s="94"/>
      <c r="L278" s="94"/>
      <c r="M278" s="95"/>
      <c r="N278" s="95"/>
      <c r="O278" s="95"/>
      <c r="P278" s="96"/>
      <c r="Q278" s="96"/>
      <c r="R278" s="97"/>
      <c r="S278" s="97"/>
      <c r="T278" s="98"/>
      <c r="U278" s="99"/>
      <c r="V278" s="99"/>
      <c r="W278" s="99"/>
      <c r="X278" s="100"/>
      <c r="Y278" s="100"/>
      <c r="Z278" s="100"/>
      <c r="AA278" s="101"/>
      <c r="AB278" s="101"/>
      <c r="AC278" s="101"/>
      <c r="AD278" s="102"/>
      <c r="AE278" s="102"/>
      <c r="AF278" s="102"/>
      <c r="AG278" s="102"/>
      <c r="AH278" s="103"/>
      <c r="AI278" s="103"/>
      <c r="AJ278" s="104"/>
      <c r="AK278" s="104"/>
      <c r="AL278" s="104"/>
      <c r="AM278" s="104"/>
      <c r="AN278" s="105"/>
      <c r="AO278" s="105"/>
      <c r="AP278" s="105"/>
      <c r="AQ278" s="106">
        <v>2</v>
      </c>
      <c r="AR278" s="106"/>
      <c r="AS278" s="106"/>
      <c r="AT278" s="106"/>
      <c r="AU278" s="106">
        <v>1</v>
      </c>
      <c r="AV278" s="106"/>
      <c r="AW278" s="87">
        <v>2</v>
      </c>
      <c r="AX278" s="87"/>
      <c r="AY278" s="87"/>
      <c r="AZ278" s="87">
        <f t="shared" si="159"/>
        <v>0</v>
      </c>
      <c r="BA278" s="87">
        <f t="shared" si="160"/>
        <v>0</v>
      </c>
      <c r="BB278" s="87">
        <f t="shared" si="161"/>
        <v>0</v>
      </c>
      <c r="BC278" s="87">
        <f t="shared" si="162"/>
        <v>0</v>
      </c>
      <c r="BD278" s="87">
        <f t="shared" si="184"/>
        <v>0</v>
      </c>
      <c r="BE278" s="87">
        <f t="shared" si="163"/>
        <v>0</v>
      </c>
      <c r="BF278" s="87">
        <f t="shared" si="164"/>
        <v>0</v>
      </c>
      <c r="BG278" s="87">
        <f t="shared" si="165"/>
        <v>0</v>
      </c>
      <c r="BH278" s="87">
        <f t="shared" si="166"/>
        <v>0</v>
      </c>
      <c r="BI278" s="87">
        <f t="shared" si="167"/>
        <v>0</v>
      </c>
      <c r="BJ278" s="87">
        <f t="shared" si="168"/>
        <v>0</v>
      </c>
      <c r="BK278" s="87">
        <f t="shared" si="169"/>
        <v>0</v>
      </c>
      <c r="BL278" s="87">
        <f t="shared" si="170"/>
        <v>3</v>
      </c>
      <c r="BM278" s="87">
        <f t="shared" si="185"/>
        <v>2</v>
      </c>
      <c r="BN278" s="87"/>
      <c r="BO278" s="185">
        <f t="shared" si="171"/>
        <v>0</v>
      </c>
      <c r="BP278" s="186">
        <f t="shared" si="182"/>
        <v>0</v>
      </c>
      <c r="BQ278" s="187">
        <f t="shared" si="173"/>
        <v>0</v>
      </c>
      <c r="BR278" s="188">
        <f t="shared" si="186"/>
        <v>0</v>
      </c>
      <c r="BS278" s="189">
        <f t="shared" si="172"/>
        <v>0</v>
      </c>
      <c r="BT278" s="190">
        <f t="shared" si="174"/>
        <v>0</v>
      </c>
      <c r="BU278" s="191">
        <f t="shared" si="175"/>
        <v>0</v>
      </c>
      <c r="BV278" s="192">
        <f t="shared" si="183"/>
        <v>0</v>
      </c>
      <c r="BW278" s="193">
        <f t="shared" si="176"/>
        <v>0</v>
      </c>
      <c r="BX278" s="194">
        <f t="shared" si="177"/>
        <v>0</v>
      </c>
      <c r="BY278" s="195">
        <f t="shared" si="178"/>
        <v>0</v>
      </c>
      <c r="BZ278" s="196">
        <f t="shared" si="179"/>
        <v>0</v>
      </c>
      <c r="CA278" s="197">
        <f t="shared" si="180"/>
        <v>8.7000000000000008E-2</v>
      </c>
      <c r="CB278" s="110">
        <f t="shared" si="181"/>
        <v>8.4000000000000005E-2</v>
      </c>
      <c r="CC278" s="206">
        <v>0</v>
      </c>
      <c r="CD278" s="126">
        <v>0</v>
      </c>
      <c r="CE278" s="126">
        <v>0</v>
      </c>
      <c r="CF278" s="126">
        <v>4</v>
      </c>
      <c r="CG278" s="126">
        <f t="shared" si="187"/>
        <v>0.64</v>
      </c>
      <c r="CH278" s="87">
        <f t="shared" si="188"/>
        <v>0.17100000000000001</v>
      </c>
      <c r="CI278" s="87">
        <f t="shared" si="189"/>
        <v>8.320000000000001E-2</v>
      </c>
      <c r="CJ278" s="63">
        <f t="shared" si="190"/>
        <v>1.7794000000000003</v>
      </c>
      <c r="CK278" s="200"/>
      <c r="CL278" s="200">
        <f t="shared" si="191"/>
        <v>0.26691000000000004</v>
      </c>
      <c r="CM278" s="200"/>
      <c r="CN278" s="200"/>
      <c r="CO278" s="201"/>
      <c r="CP278" s="202"/>
      <c r="CQ278" s="203"/>
      <c r="CR278" s="203"/>
      <c r="CS278" s="267"/>
      <c r="CT278" s="268"/>
      <c r="CU278" s="269"/>
      <c r="CV278" s="270"/>
      <c r="CW278" s="279"/>
      <c r="CX278" s="114"/>
      <c r="CY278" s="52"/>
      <c r="CZ278" s="53"/>
      <c r="DA278" s="273"/>
      <c r="DB278" s="274"/>
      <c r="DC278" s="275"/>
      <c r="DD278" s="276"/>
      <c r="DE278" s="59"/>
      <c r="DF278" s="277"/>
    </row>
    <row r="279" spans="3:110" x14ac:dyDescent="0.25">
      <c r="C279" s="1" t="s">
        <v>387</v>
      </c>
      <c r="D279" t="s">
        <v>365</v>
      </c>
      <c r="F279" s="42"/>
      <c r="G279" s="43"/>
      <c r="H279" s="43"/>
      <c r="I279" s="43"/>
      <c r="J279" s="43"/>
      <c r="K279" s="43"/>
      <c r="L279" s="43"/>
      <c r="M279" s="44"/>
      <c r="N279" s="44"/>
      <c r="O279" s="45"/>
      <c r="P279" s="46"/>
      <c r="Q279" s="47"/>
      <c r="R279" s="48"/>
      <c r="S279" s="49"/>
      <c r="T279" s="50"/>
      <c r="U279" s="51">
        <v>1</v>
      </c>
      <c r="V279" s="51"/>
      <c r="W279" s="51"/>
      <c r="X279" s="52"/>
      <c r="Y279" s="52"/>
      <c r="Z279" s="52"/>
      <c r="AA279" s="53"/>
      <c r="AB279" s="54"/>
      <c r="AC279" s="54">
        <v>1</v>
      </c>
      <c r="AD279" s="55"/>
      <c r="AE279" s="55"/>
      <c r="AF279" s="55"/>
      <c r="AG279" s="55">
        <v>1</v>
      </c>
      <c r="AH279" s="56"/>
      <c r="AI279" s="56"/>
      <c r="AJ279" s="57"/>
      <c r="AK279" s="57"/>
      <c r="AL279" s="57"/>
      <c r="AM279" s="57"/>
      <c r="AN279" s="58"/>
      <c r="AO279" s="58">
        <v>1</v>
      </c>
      <c r="AP279" s="58"/>
      <c r="AQ279" s="59"/>
      <c r="AR279" s="59"/>
      <c r="AS279" s="59"/>
      <c r="AT279" s="59"/>
      <c r="AU279" s="59">
        <v>1</v>
      </c>
      <c r="AV279" s="59"/>
      <c r="AZ279">
        <f t="shared" si="159"/>
        <v>0</v>
      </c>
      <c r="BA279">
        <f t="shared" si="160"/>
        <v>0</v>
      </c>
      <c r="BB279">
        <f t="shared" si="161"/>
        <v>0</v>
      </c>
      <c r="BC279">
        <f t="shared" si="162"/>
        <v>0</v>
      </c>
      <c r="BD279">
        <f t="shared" si="184"/>
        <v>0</v>
      </c>
      <c r="BE279">
        <f t="shared" si="163"/>
        <v>1</v>
      </c>
      <c r="BF279">
        <f t="shared" si="164"/>
        <v>0</v>
      </c>
      <c r="BG279">
        <f t="shared" si="165"/>
        <v>1</v>
      </c>
      <c r="BH279">
        <f t="shared" si="166"/>
        <v>1</v>
      </c>
      <c r="BI279">
        <f t="shared" si="167"/>
        <v>0</v>
      </c>
      <c r="BJ279">
        <f t="shared" si="168"/>
        <v>0</v>
      </c>
      <c r="BK279">
        <f t="shared" si="169"/>
        <v>1</v>
      </c>
      <c r="BL279">
        <f t="shared" si="170"/>
        <v>1</v>
      </c>
      <c r="BM279">
        <f t="shared" si="185"/>
        <v>0</v>
      </c>
      <c r="BO279" s="185">
        <f t="shared" si="171"/>
        <v>0</v>
      </c>
      <c r="BP279" s="186">
        <f t="shared" si="182"/>
        <v>0</v>
      </c>
      <c r="BQ279" s="187">
        <f t="shared" si="173"/>
        <v>0</v>
      </c>
      <c r="BR279" s="188">
        <f t="shared" si="186"/>
        <v>0</v>
      </c>
      <c r="BS279" s="189">
        <f t="shared" si="172"/>
        <v>0</v>
      </c>
      <c r="BT279" s="190">
        <f t="shared" si="174"/>
        <v>0.112</v>
      </c>
      <c r="BU279" s="191">
        <f t="shared" si="175"/>
        <v>0</v>
      </c>
      <c r="BV279" s="192">
        <f t="shared" si="183"/>
        <v>7.4999999999999997E-2</v>
      </c>
      <c r="BW279" s="193">
        <f t="shared" si="176"/>
        <v>0.115</v>
      </c>
      <c r="BX279" s="194">
        <f t="shared" si="177"/>
        <v>0</v>
      </c>
      <c r="BY279" s="195">
        <f t="shared" si="178"/>
        <v>0</v>
      </c>
      <c r="BZ279" s="196">
        <f t="shared" si="179"/>
        <v>3.3000000000000002E-2</v>
      </c>
      <c r="CA279" s="197">
        <f t="shared" si="180"/>
        <v>2.9000000000000001E-2</v>
      </c>
      <c r="CB279" s="110">
        <f t="shared" si="181"/>
        <v>0</v>
      </c>
      <c r="CC279" s="198">
        <v>0</v>
      </c>
      <c r="CD279" s="110">
        <v>0</v>
      </c>
      <c r="CE279" s="110">
        <v>0</v>
      </c>
      <c r="CF279" s="110">
        <v>2</v>
      </c>
      <c r="CG279" s="110">
        <f t="shared" si="187"/>
        <v>0.32</v>
      </c>
      <c r="CH279">
        <f t="shared" si="188"/>
        <v>0.36399999999999999</v>
      </c>
      <c r="CI279">
        <f t="shared" si="189"/>
        <v>4.1600000000000005E-2</v>
      </c>
      <c r="CJ279" s="63">
        <f t="shared" si="190"/>
        <v>2.8391999999999999</v>
      </c>
      <c r="CK279" s="200"/>
      <c r="CL279" s="200">
        <f t="shared" si="191"/>
        <v>0.42587999999999998</v>
      </c>
      <c r="CM279" s="200"/>
      <c r="CN279" s="200"/>
      <c r="CO279" s="201"/>
      <c r="CP279" s="202"/>
      <c r="CQ279" s="203"/>
      <c r="CR279" s="203"/>
      <c r="CS279" s="267"/>
      <c r="CT279" s="268"/>
      <c r="CU279" s="269"/>
      <c r="CV279" s="270"/>
      <c r="CW279" s="279"/>
      <c r="CX279" s="114"/>
      <c r="CY279" s="52"/>
      <c r="CZ279" s="53"/>
      <c r="DA279" s="273"/>
      <c r="DB279" s="274"/>
      <c r="DC279" s="275"/>
      <c r="DD279" s="276"/>
      <c r="DE279" s="59"/>
      <c r="DF279" s="277"/>
    </row>
    <row r="280" spans="3:110" x14ac:dyDescent="0.25">
      <c r="C280" s="1" t="s">
        <v>388</v>
      </c>
      <c r="D280" t="s">
        <v>365</v>
      </c>
      <c r="F280" s="42"/>
      <c r="G280" s="43"/>
      <c r="H280" s="43"/>
      <c r="I280" s="43"/>
      <c r="J280" s="43"/>
      <c r="K280" s="43"/>
      <c r="L280" s="43"/>
      <c r="M280" s="44"/>
      <c r="N280" s="44"/>
      <c r="O280" s="45"/>
      <c r="P280" s="46"/>
      <c r="Q280" s="47"/>
      <c r="R280" s="48"/>
      <c r="S280" s="49"/>
      <c r="T280" s="50"/>
      <c r="U280" s="51">
        <v>1</v>
      </c>
      <c r="V280" s="51"/>
      <c r="W280" s="51"/>
      <c r="X280" s="52"/>
      <c r="Y280" s="52"/>
      <c r="Z280" s="52"/>
      <c r="AA280" s="53"/>
      <c r="AB280" s="54"/>
      <c r="AC280" s="54"/>
      <c r="AD280" s="55"/>
      <c r="AE280" s="55"/>
      <c r="AF280" s="55"/>
      <c r="AG280" s="55"/>
      <c r="AH280" s="56"/>
      <c r="AI280" s="56"/>
      <c r="AJ280" s="57"/>
      <c r="AK280" s="57"/>
      <c r="AL280" s="57"/>
      <c r="AM280" s="57"/>
      <c r="AN280" s="58"/>
      <c r="AO280" s="58"/>
      <c r="AP280" s="58"/>
      <c r="AQ280" s="59"/>
      <c r="AR280" s="59">
        <v>1</v>
      </c>
      <c r="AS280" s="59"/>
      <c r="AT280" s="59"/>
      <c r="AU280" s="59">
        <v>1</v>
      </c>
      <c r="AV280" s="59"/>
      <c r="AW280">
        <v>1</v>
      </c>
      <c r="AZ280">
        <f t="shared" si="159"/>
        <v>0</v>
      </c>
      <c r="BA280">
        <f t="shared" si="160"/>
        <v>0</v>
      </c>
      <c r="BB280">
        <f t="shared" si="161"/>
        <v>0</v>
      </c>
      <c r="BC280">
        <f t="shared" si="162"/>
        <v>0</v>
      </c>
      <c r="BD280">
        <f t="shared" si="184"/>
        <v>0</v>
      </c>
      <c r="BE280">
        <f t="shared" si="163"/>
        <v>1</v>
      </c>
      <c r="BF280">
        <f t="shared" si="164"/>
        <v>0</v>
      </c>
      <c r="BG280">
        <f t="shared" si="165"/>
        <v>0</v>
      </c>
      <c r="BH280">
        <f t="shared" si="166"/>
        <v>0</v>
      </c>
      <c r="BI280">
        <f t="shared" si="167"/>
        <v>0</v>
      </c>
      <c r="BJ280">
        <f t="shared" si="168"/>
        <v>0</v>
      </c>
      <c r="BK280">
        <f t="shared" si="169"/>
        <v>0</v>
      </c>
      <c r="BL280">
        <f t="shared" si="170"/>
        <v>2</v>
      </c>
      <c r="BM280">
        <f t="shared" si="185"/>
        <v>1</v>
      </c>
      <c r="BO280" s="185">
        <f t="shared" si="171"/>
        <v>0</v>
      </c>
      <c r="BP280" s="186">
        <f t="shared" si="182"/>
        <v>0</v>
      </c>
      <c r="BQ280" s="187">
        <f t="shared" si="173"/>
        <v>0</v>
      </c>
      <c r="BR280" s="188">
        <f t="shared" si="186"/>
        <v>0</v>
      </c>
      <c r="BS280" s="189">
        <f t="shared" si="172"/>
        <v>0</v>
      </c>
      <c r="BT280" s="190">
        <f t="shared" si="174"/>
        <v>0.112</v>
      </c>
      <c r="BU280" s="191">
        <f t="shared" si="175"/>
        <v>0</v>
      </c>
      <c r="BV280" s="192">
        <f t="shared" si="183"/>
        <v>0</v>
      </c>
      <c r="BW280" s="193">
        <f t="shared" si="176"/>
        <v>0</v>
      </c>
      <c r="BX280" s="194">
        <f t="shared" si="177"/>
        <v>0</v>
      </c>
      <c r="BY280" s="195">
        <f t="shared" si="178"/>
        <v>0</v>
      </c>
      <c r="BZ280" s="196">
        <f t="shared" si="179"/>
        <v>0</v>
      </c>
      <c r="CA280" s="197">
        <f t="shared" si="180"/>
        <v>5.8000000000000003E-2</v>
      </c>
      <c r="CB280" s="110">
        <f t="shared" si="181"/>
        <v>4.2000000000000003E-2</v>
      </c>
      <c r="CC280" s="198">
        <v>0</v>
      </c>
      <c r="CD280" s="110">
        <v>0</v>
      </c>
      <c r="CE280" s="110">
        <v>0</v>
      </c>
      <c r="CF280" s="110">
        <v>2</v>
      </c>
      <c r="CG280" s="110">
        <f t="shared" si="187"/>
        <v>0.32</v>
      </c>
      <c r="CH280">
        <f t="shared" si="188"/>
        <v>0.21200000000000002</v>
      </c>
      <c r="CI280">
        <f t="shared" si="189"/>
        <v>4.1600000000000005E-2</v>
      </c>
      <c r="CJ280" s="63">
        <f t="shared" si="190"/>
        <v>1.7752000000000003</v>
      </c>
      <c r="CK280" s="200"/>
      <c r="CL280" s="200">
        <f t="shared" si="191"/>
        <v>0.26628000000000002</v>
      </c>
      <c r="CM280" s="200"/>
      <c r="CN280" s="200"/>
      <c r="CO280" s="201"/>
      <c r="CP280" s="202"/>
      <c r="CQ280" s="203"/>
      <c r="CR280" s="203"/>
      <c r="CS280" s="267"/>
      <c r="CT280" s="268"/>
      <c r="CU280" s="269"/>
      <c r="CV280" s="270"/>
      <c r="CW280" s="279"/>
      <c r="CX280" s="114"/>
      <c r="CY280" s="52"/>
      <c r="CZ280" s="53"/>
      <c r="DA280" s="273"/>
      <c r="DB280" s="274"/>
      <c r="DC280" s="275"/>
      <c r="DD280" s="276"/>
      <c r="DE280" s="59"/>
      <c r="DF280" s="277"/>
    </row>
    <row r="281" spans="3:110" x14ac:dyDescent="0.25">
      <c r="C281" s="1" t="s">
        <v>389</v>
      </c>
      <c r="D281" t="s">
        <v>365</v>
      </c>
      <c r="F281" s="42"/>
      <c r="G281" s="43"/>
      <c r="H281" s="43"/>
      <c r="I281" s="43"/>
      <c r="J281" s="43"/>
      <c r="K281" s="43"/>
      <c r="L281" s="43"/>
      <c r="M281" s="44"/>
      <c r="N281" s="44"/>
      <c r="O281" s="45"/>
      <c r="P281" s="46"/>
      <c r="Q281" s="47"/>
      <c r="R281" s="48"/>
      <c r="S281" s="49"/>
      <c r="T281" s="50"/>
      <c r="U281" s="51">
        <v>1</v>
      </c>
      <c r="V281" s="51"/>
      <c r="W281" s="51"/>
      <c r="X281" s="52"/>
      <c r="Y281" s="52"/>
      <c r="Z281" s="52"/>
      <c r="AA281" s="53"/>
      <c r="AB281" s="54"/>
      <c r="AC281" s="54"/>
      <c r="AD281" s="55"/>
      <c r="AE281" s="55"/>
      <c r="AF281" s="55"/>
      <c r="AG281" s="55"/>
      <c r="AH281" s="56"/>
      <c r="AI281" s="56"/>
      <c r="AJ281" s="57"/>
      <c r="AK281" s="57"/>
      <c r="AL281" s="57"/>
      <c r="AM281" s="57"/>
      <c r="AN281" s="58"/>
      <c r="AO281" s="58"/>
      <c r="AP281" s="58"/>
      <c r="AQ281" s="59"/>
      <c r="AR281" s="59">
        <v>1</v>
      </c>
      <c r="AS281" s="59"/>
      <c r="AT281" s="59"/>
      <c r="AU281" s="59"/>
      <c r="AV281" s="59"/>
      <c r="AW281">
        <v>3</v>
      </c>
      <c r="AZ281">
        <f t="shared" si="159"/>
        <v>0</v>
      </c>
      <c r="BA281">
        <f t="shared" si="160"/>
        <v>0</v>
      </c>
      <c r="BB281">
        <f t="shared" si="161"/>
        <v>0</v>
      </c>
      <c r="BC281">
        <f t="shared" si="162"/>
        <v>0</v>
      </c>
      <c r="BD281">
        <f t="shared" si="184"/>
        <v>0</v>
      </c>
      <c r="BE281">
        <f t="shared" si="163"/>
        <v>1</v>
      </c>
      <c r="BF281">
        <f t="shared" si="164"/>
        <v>0</v>
      </c>
      <c r="BG281">
        <f t="shared" si="165"/>
        <v>0</v>
      </c>
      <c r="BH281">
        <f t="shared" si="166"/>
        <v>0</v>
      </c>
      <c r="BI281">
        <f t="shared" si="167"/>
        <v>0</v>
      </c>
      <c r="BJ281">
        <f t="shared" si="168"/>
        <v>0</v>
      </c>
      <c r="BK281">
        <f t="shared" si="169"/>
        <v>0</v>
      </c>
      <c r="BL281">
        <f t="shared" si="170"/>
        <v>1</v>
      </c>
      <c r="BM281">
        <f t="shared" si="185"/>
        <v>3</v>
      </c>
      <c r="BO281" s="185">
        <f t="shared" si="171"/>
        <v>0</v>
      </c>
      <c r="BP281" s="186">
        <f t="shared" si="182"/>
        <v>0</v>
      </c>
      <c r="BQ281" s="187">
        <f t="shared" si="173"/>
        <v>0</v>
      </c>
      <c r="BR281" s="188">
        <f t="shared" si="186"/>
        <v>0</v>
      </c>
      <c r="BS281" s="189">
        <f t="shared" si="172"/>
        <v>0</v>
      </c>
      <c r="BT281" s="190">
        <f t="shared" si="174"/>
        <v>0.112</v>
      </c>
      <c r="BU281" s="191">
        <f t="shared" si="175"/>
        <v>0</v>
      </c>
      <c r="BV281" s="192">
        <f t="shared" si="183"/>
        <v>0</v>
      </c>
      <c r="BW281" s="193">
        <f t="shared" si="176"/>
        <v>0</v>
      </c>
      <c r="BX281" s="194">
        <f t="shared" si="177"/>
        <v>0</v>
      </c>
      <c r="BY281" s="195">
        <f t="shared" si="178"/>
        <v>0</v>
      </c>
      <c r="BZ281" s="196">
        <f t="shared" si="179"/>
        <v>0</v>
      </c>
      <c r="CA281" s="197">
        <f t="shared" si="180"/>
        <v>2.9000000000000001E-2</v>
      </c>
      <c r="CB281" s="110">
        <f t="shared" si="181"/>
        <v>0.126</v>
      </c>
      <c r="CC281" s="198">
        <v>0</v>
      </c>
      <c r="CD281" s="110">
        <v>0</v>
      </c>
      <c r="CE281" s="110">
        <v>0</v>
      </c>
      <c r="CF281" s="110">
        <v>3</v>
      </c>
      <c r="CG281" s="110">
        <f t="shared" si="187"/>
        <v>0.48</v>
      </c>
      <c r="CH281">
        <f t="shared" si="188"/>
        <v>0.26700000000000002</v>
      </c>
      <c r="CI281">
        <f t="shared" si="189"/>
        <v>6.2399999999999997E-2</v>
      </c>
      <c r="CJ281" s="63">
        <f t="shared" si="190"/>
        <v>2.3058000000000001</v>
      </c>
      <c r="CK281" s="200"/>
      <c r="CL281" s="200">
        <f t="shared" si="191"/>
        <v>0.34587000000000001</v>
      </c>
      <c r="CM281" s="200"/>
      <c r="CN281" s="200"/>
      <c r="CO281" s="201"/>
      <c r="CP281" s="202"/>
      <c r="CQ281" s="203"/>
      <c r="CR281" s="203"/>
      <c r="CS281" s="267"/>
      <c r="CT281" s="268"/>
      <c r="CU281" s="269"/>
      <c r="CV281" s="270"/>
      <c r="CW281" s="279"/>
      <c r="CX281" s="114"/>
      <c r="CY281" s="52"/>
      <c r="CZ281" s="53"/>
      <c r="DA281" s="273"/>
      <c r="DB281" s="274"/>
      <c r="DC281" s="275"/>
      <c r="DD281" s="276"/>
      <c r="DE281" s="59"/>
      <c r="DF281" s="277"/>
    </row>
    <row r="282" spans="3:110" x14ac:dyDescent="0.25">
      <c r="C282" s="1" t="s">
        <v>390</v>
      </c>
      <c r="D282" t="s">
        <v>365</v>
      </c>
      <c r="F282" s="42"/>
      <c r="G282" s="43"/>
      <c r="H282" s="43"/>
      <c r="I282" s="43"/>
      <c r="J282" s="43"/>
      <c r="K282" s="43"/>
      <c r="L282" s="43"/>
      <c r="M282" s="44"/>
      <c r="N282" s="44"/>
      <c r="O282" s="45"/>
      <c r="P282" s="46"/>
      <c r="Q282" s="47"/>
      <c r="R282" s="48"/>
      <c r="S282" s="49"/>
      <c r="T282" s="50"/>
      <c r="U282" s="51"/>
      <c r="V282" s="51"/>
      <c r="W282" s="51"/>
      <c r="X282" s="52"/>
      <c r="Y282" s="52"/>
      <c r="Z282" s="52"/>
      <c r="AA282" s="53"/>
      <c r="AB282" s="54"/>
      <c r="AC282" s="54"/>
      <c r="AD282" s="55">
        <v>1</v>
      </c>
      <c r="AE282" s="55"/>
      <c r="AF282" s="55"/>
      <c r="AG282" s="55"/>
      <c r="AH282" s="56"/>
      <c r="AI282" s="56"/>
      <c r="AJ282" s="57"/>
      <c r="AK282" s="57"/>
      <c r="AL282" s="57"/>
      <c r="AM282" s="57"/>
      <c r="AN282" s="58"/>
      <c r="AO282" s="58"/>
      <c r="AP282" s="58"/>
      <c r="AQ282" s="59"/>
      <c r="AR282" s="59"/>
      <c r="AS282" s="59"/>
      <c r="AT282" s="59"/>
      <c r="AU282" s="59">
        <v>3</v>
      </c>
      <c r="AV282" s="59"/>
      <c r="AW282">
        <v>1</v>
      </c>
      <c r="AZ282">
        <f t="shared" si="159"/>
        <v>0</v>
      </c>
      <c r="BA282">
        <f t="shared" si="160"/>
        <v>0</v>
      </c>
      <c r="BB282">
        <f t="shared" si="161"/>
        <v>0</v>
      </c>
      <c r="BC282">
        <f t="shared" si="162"/>
        <v>0</v>
      </c>
      <c r="BD282">
        <f t="shared" si="184"/>
        <v>0</v>
      </c>
      <c r="BE282">
        <f t="shared" si="163"/>
        <v>0</v>
      </c>
      <c r="BF282">
        <f t="shared" si="164"/>
        <v>0</v>
      </c>
      <c r="BG282">
        <f t="shared" si="165"/>
        <v>0</v>
      </c>
      <c r="BH282">
        <f t="shared" si="166"/>
        <v>1</v>
      </c>
      <c r="BI282">
        <f t="shared" si="167"/>
        <v>0</v>
      </c>
      <c r="BJ282">
        <f t="shared" si="168"/>
        <v>0</v>
      </c>
      <c r="BK282">
        <f t="shared" si="169"/>
        <v>0</v>
      </c>
      <c r="BL282">
        <f t="shared" si="170"/>
        <v>3</v>
      </c>
      <c r="BM282">
        <f t="shared" si="185"/>
        <v>1</v>
      </c>
      <c r="BO282" s="185">
        <f t="shared" si="171"/>
        <v>0</v>
      </c>
      <c r="BP282" s="186">
        <f t="shared" si="182"/>
        <v>0</v>
      </c>
      <c r="BQ282" s="187">
        <f t="shared" si="173"/>
        <v>0</v>
      </c>
      <c r="BR282" s="188">
        <f t="shared" si="186"/>
        <v>0</v>
      </c>
      <c r="BS282" s="189">
        <f t="shared" si="172"/>
        <v>0</v>
      </c>
      <c r="BT282" s="190">
        <f t="shared" si="174"/>
        <v>0</v>
      </c>
      <c r="BU282" s="191">
        <f t="shared" si="175"/>
        <v>0</v>
      </c>
      <c r="BV282" s="192">
        <f t="shared" si="183"/>
        <v>0</v>
      </c>
      <c r="BW282" s="193">
        <f t="shared" si="176"/>
        <v>0.115</v>
      </c>
      <c r="BX282" s="194">
        <f t="shared" si="177"/>
        <v>0</v>
      </c>
      <c r="BY282" s="195">
        <f t="shared" si="178"/>
        <v>0</v>
      </c>
      <c r="BZ282" s="196">
        <f t="shared" si="179"/>
        <v>0</v>
      </c>
      <c r="CA282" s="197">
        <f t="shared" si="180"/>
        <v>8.7000000000000008E-2</v>
      </c>
      <c r="CB282" s="110">
        <f t="shared" si="181"/>
        <v>4.2000000000000003E-2</v>
      </c>
      <c r="CC282" s="198">
        <v>0</v>
      </c>
      <c r="CD282" s="110">
        <v>0</v>
      </c>
      <c r="CE282" s="110">
        <v>0</v>
      </c>
      <c r="CF282" s="110">
        <v>2</v>
      </c>
      <c r="CG282" s="110">
        <f t="shared" si="187"/>
        <v>0.32</v>
      </c>
      <c r="CH282">
        <f t="shared" si="188"/>
        <v>0.24400000000000002</v>
      </c>
      <c r="CI282">
        <f t="shared" si="189"/>
        <v>4.1600000000000005E-2</v>
      </c>
      <c r="CJ282" s="63">
        <f t="shared" si="190"/>
        <v>1.9992000000000001</v>
      </c>
      <c r="CK282" s="200"/>
      <c r="CL282" s="200">
        <f t="shared" si="191"/>
        <v>0.29987999999999998</v>
      </c>
      <c r="CM282" s="200"/>
      <c r="CN282" s="200"/>
      <c r="CO282" s="201"/>
      <c r="CP282" s="202"/>
      <c r="CQ282" s="203"/>
      <c r="CR282" s="203"/>
      <c r="CS282" s="267"/>
      <c r="CT282" s="268"/>
      <c r="CU282" s="269"/>
      <c r="CV282" s="270"/>
      <c r="CW282" s="279"/>
      <c r="CX282" s="114"/>
      <c r="CY282" s="52"/>
      <c r="CZ282" s="53"/>
      <c r="DA282" s="273"/>
      <c r="DB282" s="274"/>
      <c r="DC282" s="275"/>
      <c r="DD282" s="276"/>
      <c r="DE282" s="59"/>
      <c r="DF282" s="277"/>
    </row>
    <row r="283" spans="3:110" x14ac:dyDescent="0.25">
      <c r="C283" s="1" t="s">
        <v>391</v>
      </c>
      <c r="D283" t="s">
        <v>365</v>
      </c>
      <c r="F283" s="42"/>
      <c r="G283" s="43"/>
      <c r="H283" s="43"/>
      <c r="I283" s="43"/>
      <c r="J283" s="43"/>
      <c r="K283" s="43"/>
      <c r="L283" s="43"/>
      <c r="M283" s="44"/>
      <c r="N283" s="44"/>
      <c r="O283" s="45"/>
      <c r="P283" s="46"/>
      <c r="Q283" s="47"/>
      <c r="R283" s="48"/>
      <c r="S283" s="49"/>
      <c r="T283" s="50"/>
      <c r="U283" s="51">
        <v>2</v>
      </c>
      <c r="V283" s="51"/>
      <c r="W283" s="51"/>
      <c r="X283" s="52"/>
      <c r="Y283" s="52"/>
      <c r="Z283" s="52"/>
      <c r="AA283" s="53"/>
      <c r="AB283" s="54"/>
      <c r="AC283" s="54"/>
      <c r="AD283" s="55"/>
      <c r="AE283" s="55"/>
      <c r="AF283" s="55"/>
      <c r="AG283" s="55">
        <v>1</v>
      </c>
      <c r="AH283" s="56"/>
      <c r="AI283" s="56"/>
      <c r="AJ283" s="57"/>
      <c r="AK283" s="57"/>
      <c r="AL283" s="57"/>
      <c r="AM283" s="57"/>
      <c r="AN283" s="58"/>
      <c r="AO283" s="58"/>
      <c r="AP283" s="58"/>
      <c r="AQ283" s="59"/>
      <c r="AR283" s="59"/>
      <c r="AS283" s="59"/>
      <c r="AT283" s="59"/>
      <c r="AU283" s="59"/>
      <c r="AV283" s="59"/>
      <c r="AW283">
        <v>3</v>
      </c>
      <c r="AZ283">
        <f t="shared" ref="AZ283:AZ339" si="192">SUM(F283:L283)</f>
        <v>0</v>
      </c>
      <c r="BA283">
        <f t="shared" ref="BA283:BA339" si="193">SUM(M283:O283)</f>
        <v>0</v>
      </c>
      <c r="BB283">
        <f t="shared" ref="BB283:BB339" si="194">SUM(P283:Q283)</f>
        <v>0</v>
      </c>
      <c r="BC283">
        <f t="shared" ref="BC283:BC339" si="195">SUM(R283:S283)</f>
        <v>0</v>
      </c>
      <c r="BD283">
        <f t="shared" si="184"/>
        <v>0</v>
      </c>
      <c r="BE283">
        <f t="shared" ref="BE283:BE339" si="196">SUM(U283:W283)</f>
        <v>2</v>
      </c>
      <c r="BF283">
        <f t="shared" ref="BF283:BF339" si="197">SUM(X283:Z283)</f>
        <v>0</v>
      </c>
      <c r="BG283">
        <f t="shared" ref="BG283:BG339" si="198">SUM(AA283:AC283)</f>
        <v>0</v>
      </c>
      <c r="BH283">
        <f t="shared" ref="BH283:BH339" si="199">SUM(AD283:AG283)</f>
        <v>1</v>
      </c>
      <c r="BI283">
        <f t="shared" ref="BI283:BI339" si="200">SUM(AJ283:AM283)</f>
        <v>0</v>
      </c>
      <c r="BJ283">
        <f t="shared" ref="BJ283:BJ339" si="201">SUM(AJ283:AM283)</f>
        <v>0</v>
      </c>
      <c r="BK283">
        <f t="shared" ref="BK283:BK339" si="202">SUM(AN283:AP283)</f>
        <v>0</v>
      </c>
      <c r="BL283">
        <f t="shared" ref="BL283:BL339" si="203">SUM(AQ283:AV283)</f>
        <v>0</v>
      </c>
      <c r="BM283">
        <f t="shared" si="185"/>
        <v>3</v>
      </c>
      <c r="BO283" s="185">
        <f t="shared" ref="BO283:BO298" si="204">AZ283*0.02</f>
        <v>0</v>
      </c>
      <c r="BP283" s="186">
        <f t="shared" si="182"/>
        <v>0</v>
      </c>
      <c r="BQ283" s="187">
        <f t="shared" si="173"/>
        <v>0</v>
      </c>
      <c r="BR283" s="188">
        <f t="shared" si="186"/>
        <v>0</v>
      </c>
      <c r="BS283" s="189">
        <f t="shared" ref="BS283:BS298" si="205">BD283*0.437</f>
        <v>0</v>
      </c>
      <c r="BT283" s="190">
        <f t="shared" si="174"/>
        <v>0.224</v>
      </c>
      <c r="BU283" s="191">
        <f t="shared" si="175"/>
        <v>0</v>
      </c>
      <c r="BV283" s="192">
        <f t="shared" si="183"/>
        <v>0</v>
      </c>
      <c r="BW283" s="193">
        <f t="shared" si="176"/>
        <v>0.115</v>
      </c>
      <c r="BX283" s="194">
        <f t="shared" si="177"/>
        <v>0</v>
      </c>
      <c r="BY283" s="195">
        <f t="shared" si="178"/>
        <v>0</v>
      </c>
      <c r="BZ283" s="196">
        <f t="shared" si="179"/>
        <v>0</v>
      </c>
      <c r="CA283" s="197">
        <f t="shared" si="180"/>
        <v>0</v>
      </c>
      <c r="CB283" s="110">
        <f t="shared" si="181"/>
        <v>0.126</v>
      </c>
      <c r="CC283" s="198">
        <v>0</v>
      </c>
      <c r="CD283" s="110">
        <v>0</v>
      </c>
      <c r="CE283" s="110">
        <v>0</v>
      </c>
      <c r="CF283" s="110">
        <v>3</v>
      </c>
      <c r="CG283" s="110">
        <f t="shared" si="187"/>
        <v>0.48</v>
      </c>
      <c r="CH283">
        <f t="shared" si="188"/>
        <v>0.46500000000000002</v>
      </c>
      <c r="CI283">
        <f t="shared" si="189"/>
        <v>6.2399999999999997E-2</v>
      </c>
      <c r="CJ283" s="63">
        <f t="shared" si="190"/>
        <v>3.6917999999999997</v>
      </c>
      <c r="CK283" s="200"/>
      <c r="CL283" s="200">
        <f t="shared" si="191"/>
        <v>0.55376999999999998</v>
      </c>
      <c r="CM283" s="200"/>
      <c r="CN283" s="200"/>
      <c r="CO283" s="201"/>
      <c r="CP283" s="202"/>
      <c r="CQ283" s="203"/>
      <c r="CR283" s="203"/>
      <c r="CS283" s="267"/>
      <c r="CT283" s="268"/>
      <c r="CU283" s="269"/>
      <c r="CV283" s="270"/>
      <c r="CW283" s="279"/>
      <c r="CX283" s="114"/>
      <c r="CY283" s="52"/>
      <c r="CZ283" s="53"/>
      <c r="DA283" s="273"/>
      <c r="DB283" s="274"/>
      <c r="DC283" s="275"/>
      <c r="DD283" s="276"/>
      <c r="DE283" s="59"/>
      <c r="DF283" s="277"/>
    </row>
    <row r="284" spans="3:110" x14ac:dyDescent="0.25">
      <c r="C284" s="1" t="s">
        <v>392</v>
      </c>
      <c r="D284" t="s">
        <v>365</v>
      </c>
      <c r="F284" s="42"/>
      <c r="G284" s="43"/>
      <c r="H284" s="43"/>
      <c r="I284" s="43"/>
      <c r="J284" s="43"/>
      <c r="K284" s="43"/>
      <c r="L284" s="43"/>
      <c r="M284" s="44"/>
      <c r="N284" s="44"/>
      <c r="O284" s="45"/>
      <c r="P284" s="46"/>
      <c r="Q284" s="47"/>
      <c r="R284" s="48"/>
      <c r="S284" s="49"/>
      <c r="T284" s="50"/>
      <c r="U284" s="51"/>
      <c r="V284" s="51"/>
      <c r="W284" s="51"/>
      <c r="X284" s="52"/>
      <c r="Y284" s="52"/>
      <c r="Z284" s="52"/>
      <c r="AA284" s="53"/>
      <c r="AB284" s="54"/>
      <c r="AC284" s="54"/>
      <c r="AD284" s="55"/>
      <c r="AE284" s="55"/>
      <c r="AF284" s="55"/>
      <c r="AG284" s="55"/>
      <c r="AH284" s="56"/>
      <c r="AI284" s="56"/>
      <c r="AJ284" s="57"/>
      <c r="AK284" s="57"/>
      <c r="AL284" s="57"/>
      <c r="AM284" s="57"/>
      <c r="AN284" s="58"/>
      <c r="AO284" s="58"/>
      <c r="AP284" s="58"/>
      <c r="AQ284" s="59"/>
      <c r="AR284" s="59">
        <v>1</v>
      </c>
      <c r="AS284" s="59"/>
      <c r="AT284" s="59"/>
      <c r="AU284" s="59"/>
      <c r="AV284" s="59"/>
      <c r="AW284">
        <v>3</v>
      </c>
      <c r="AZ284">
        <f t="shared" si="192"/>
        <v>0</v>
      </c>
      <c r="BA284">
        <f t="shared" si="193"/>
        <v>0</v>
      </c>
      <c r="BB284">
        <f t="shared" si="194"/>
        <v>0</v>
      </c>
      <c r="BC284">
        <f t="shared" si="195"/>
        <v>0</v>
      </c>
      <c r="BD284">
        <f t="shared" si="184"/>
        <v>0</v>
      </c>
      <c r="BE284">
        <f t="shared" si="196"/>
        <v>0</v>
      </c>
      <c r="BF284">
        <f t="shared" si="197"/>
        <v>0</v>
      </c>
      <c r="BG284">
        <f t="shared" si="198"/>
        <v>0</v>
      </c>
      <c r="BH284">
        <f t="shared" si="199"/>
        <v>0</v>
      </c>
      <c r="BI284">
        <f t="shared" si="200"/>
        <v>0</v>
      </c>
      <c r="BJ284">
        <f t="shared" si="201"/>
        <v>0</v>
      </c>
      <c r="BK284">
        <f t="shared" si="202"/>
        <v>0</v>
      </c>
      <c r="BL284">
        <f t="shared" si="203"/>
        <v>1</v>
      </c>
      <c r="BM284">
        <f t="shared" si="185"/>
        <v>3</v>
      </c>
      <c r="BO284" s="185">
        <f t="shared" si="204"/>
        <v>0</v>
      </c>
      <c r="BP284" s="186">
        <f t="shared" si="182"/>
        <v>0</v>
      </c>
      <c r="BQ284" s="187">
        <f t="shared" ref="BQ284:BQ298" si="206">BB284*1.148</f>
        <v>0</v>
      </c>
      <c r="BR284" s="188">
        <f t="shared" si="186"/>
        <v>0</v>
      </c>
      <c r="BS284" s="189">
        <f t="shared" si="205"/>
        <v>0</v>
      </c>
      <c r="BT284" s="190">
        <f t="shared" ref="BT284:BT298" si="207">BE284*0.112</f>
        <v>0</v>
      </c>
      <c r="BU284" s="191">
        <f t="shared" ref="BU284:BU298" si="208">BF284*0.03</f>
        <v>0</v>
      </c>
      <c r="BV284" s="192">
        <f t="shared" si="183"/>
        <v>0</v>
      </c>
      <c r="BW284" s="193">
        <f t="shared" ref="BW284:BW298" si="209">BH284*0.115</f>
        <v>0</v>
      </c>
      <c r="BX284" s="194">
        <f t="shared" ref="BX284:BX298" si="210">BI284*0.003</f>
        <v>0</v>
      </c>
      <c r="BY284" s="195">
        <f t="shared" ref="BY284:BY298" si="211">BJ284*0.05</f>
        <v>0</v>
      </c>
      <c r="BZ284" s="196">
        <f t="shared" ref="BZ284:BZ298" si="212">BK284*0.033</f>
        <v>0</v>
      </c>
      <c r="CA284" s="197">
        <f t="shared" ref="CA284:CA298" si="213">BL284*0.029</f>
        <v>2.9000000000000001E-2</v>
      </c>
      <c r="CB284" s="110">
        <f t="shared" ref="CB284:CB298" si="214">BM284*0.042</f>
        <v>0.126</v>
      </c>
      <c r="CC284" s="198">
        <v>0</v>
      </c>
      <c r="CD284" s="110">
        <v>0</v>
      </c>
      <c r="CE284" s="110">
        <v>0</v>
      </c>
      <c r="CF284" s="110">
        <v>3</v>
      </c>
      <c r="CG284" s="110">
        <f t="shared" si="187"/>
        <v>0.48</v>
      </c>
      <c r="CH284">
        <f t="shared" si="188"/>
        <v>0.155</v>
      </c>
      <c r="CI284">
        <f t="shared" si="189"/>
        <v>6.2399999999999997E-2</v>
      </c>
      <c r="CJ284" s="63">
        <f t="shared" si="190"/>
        <v>1.5217999999999998</v>
      </c>
      <c r="CK284" s="200"/>
      <c r="CL284" s="200">
        <f t="shared" si="191"/>
        <v>0.22826999999999997</v>
      </c>
      <c r="CM284" s="200"/>
      <c r="CN284" s="200"/>
      <c r="CO284" s="201"/>
      <c r="CP284" s="202"/>
      <c r="CQ284" s="203"/>
      <c r="CR284" s="203"/>
      <c r="CS284" s="267"/>
      <c r="CT284" s="268"/>
      <c r="CU284" s="269"/>
      <c r="CV284" s="270"/>
      <c r="CW284" s="279"/>
      <c r="CX284" s="114"/>
      <c r="CY284" s="52"/>
      <c r="CZ284" s="53"/>
      <c r="DA284" s="273"/>
      <c r="DB284" s="274"/>
      <c r="DC284" s="275"/>
      <c r="DD284" s="276"/>
      <c r="DE284" s="59"/>
      <c r="DF284" s="277"/>
    </row>
    <row r="285" spans="3:110" x14ac:dyDescent="0.25">
      <c r="C285" s="1" t="s">
        <v>393</v>
      </c>
      <c r="D285" t="s">
        <v>365</v>
      </c>
      <c r="F285" s="109"/>
      <c r="G285" s="112"/>
      <c r="H285" s="112"/>
      <c r="I285" s="112"/>
      <c r="J285" s="112"/>
      <c r="K285" s="112"/>
      <c r="L285" s="112"/>
      <c r="M285" s="45"/>
      <c r="N285" s="45"/>
      <c r="O285" s="45"/>
      <c r="P285" s="47"/>
      <c r="Q285" s="47"/>
      <c r="R285" s="48"/>
      <c r="S285" s="48"/>
      <c r="T285" s="113"/>
      <c r="U285" s="114">
        <v>1</v>
      </c>
      <c r="V285" s="114"/>
      <c r="W285" s="114"/>
      <c r="X285" s="115"/>
      <c r="Y285" s="115"/>
      <c r="Z285" s="115"/>
      <c r="AA285" s="53"/>
      <c r="AB285" s="53"/>
      <c r="AC285" s="53"/>
      <c r="AD285" s="116"/>
      <c r="AE285" s="116"/>
      <c r="AF285" s="116"/>
      <c r="AG285" s="116"/>
      <c r="AH285" s="117"/>
      <c r="AI285" s="117"/>
      <c r="AJ285" s="118"/>
      <c r="AK285" s="118"/>
      <c r="AL285" s="118"/>
      <c r="AM285" s="118"/>
      <c r="AN285" s="119"/>
      <c r="AO285" s="119"/>
      <c r="AP285" s="119"/>
      <c r="AQ285" s="120"/>
      <c r="AR285" s="120"/>
      <c r="AS285" s="120"/>
      <c r="AT285" s="120"/>
      <c r="AU285" s="120">
        <v>1</v>
      </c>
      <c r="AV285" s="120"/>
      <c r="AW285" s="60">
        <v>4</v>
      </c>
      <c r="AZ285">
        <f t="shared" si="192"/>
        <v>0</v>
      </c>
      <c r="BA285">
        <f t="shared" si="193"/>
        <v>0</v>
      </c>
      <c r="BB285">
        <f t="shared" si="194"/>
        <v>0</v>
      </c>
      <c r="BC285">
        <f t="shared" si="195"/>
        <v>0</v>
      </c>
      <c r="BD285">
        <f t="shared" si="184"/>
        <v>0</v>
      </c>
      <c r="BE285">
        <f t="shared" si="196"/>
        <v>1</v>
      </c>
      <c r="BF285">
        <f t="shared" si="197"/>
        <v>0</v>
      </c>
      <c r="BG285">
        <f t="shared" si="198"/>
        <v>0</v>
      </c>
      <c r="BH285">
        <f t="shared" si="199"/>
        <v>0</v>
      </c>
      <c r="BI285">
        <f t="shared" si="200"/>
        <v>0</v>
      </c>
      <c r="BJ285">
        <f t="shared" si="201"/>
        <v>0</v>
      </c>
      <c r="BK285">
        <f t="shared" si="202"/>
        <v>0</v>
      </c>
      <c r="BL285">
        <f t="shared" si="203"/>
        <v>1</v>
      </c>
      <c r="BM285">
        <f t="shared" si="185"/>
        <v>4</v>
      </c>
      <c r="BO285" s="185">
        <f t="shared" si="204"/>
        <v>0</v>
      </c>
      <c r="BP285" s="186">
        <f t="shared" si="182"/>
        <v>0</v>
      </c>
      <c r="BQ285" s="187">
        <f t="shared" si="206"/>
        <v>0</v>
      </c>
      <c r="BR285" s="188">
        <f t="shared" si="186"/>
        <v>0</v>
      </c>
      <c r="BS285" s="189">
        <f t="shared" si="205"/>
        <v>0</v>
      </c>
      <c r="BT285" s="190">
        <f t="shared" si="207"/>
        <v>0.112</v>
      </c>
      <c r="BU285" s="191">
        <f t="shared" si="208"/>
        <v>0</v>
      </c>
      <c r="BV285" s="192">
        <f t="shared" si="183"/>
        <v>0</v>
      </c>
      <c r="BW285" s="193">
        <f t="shared" si="209"/>
        <v>0</v>
      </c>
      <c r="BX285" s="194">
        <f t="shared" si="210"/>
        <v>0</v>
      </c>
      <c r="BY285" s="195">
        <f t="shared" si="211"/>
        <v>0</v>
      </c>
      <c r="BZ285" s="196">
        <f t="shared" si="212"/>
        <v>0</v>
      </c>
      <c r="CA285" s="197">
        <f t="shared" si="213"/>
        <v>2.9000000000000001E-2</v>
      </c>
      <c r="CB285" s="110">
        <f t="shared" si="214"/>
        <v>0.16800000000000001</v>
      </c>
      <c r="CC285" s="198">
        <v>0</v>
      </c>
      <c r="CD285" s="110">
        <v>0</v>
      </c>
      <c r="CE285" s="110">
        <v>0</v>
      </c>
      <c r="CF285" s="110">
        <v>2</v>
      </c>
      <c r="CG285" s="110">
        <f t="shared" si="187"/>
        <v>0.32</v>
      </c>
      <c r="CH285">
        <f t="shared" si="188"/>
        <v>0.30900000000000005</v>
      </c>
      <c r="CI285">
        <f t="shared" si="189"/>
        <v>4.1600000000000005E-2</v>
      </c>
      <c r="CJ285" s="63">
        <f t="shared" si="190"/>
        <v>2.4542000000000006</v>
      </c>
      <c r="CK285" s="200"/>
      <c r="CL285" s="200">
        <f t="shared" si="191"/>
        <v>0.36813000000000007</v>
      </c>
      <c r="CM285" s="200"/>
      <c r="CN285" s="200"/>
      <c r="CO285" s="201"/>
      <c r="CP285" s="202"/>
      <c r="CQ285" s="203"/>
      <c r="CR285" s="203"/>
      <c r="CS285" s="267"/>
      <c r="CT285" s="268"/>
      <c r="CU285" s="269"/>
      <c r="CV285" s="270"/>
      <c r="CW285" s="279"/>
      <c r="CX285" s="114"/>
      <c r="CY285" s="52"/>
      <c r="CZ285" s="53"/>
      <c r="DA285" s="273"/>
      <c r="DB285" s="274"/>
      <c r="DC285" s="275"/>
      <c r="DD285" s="276"/>
      <c r="DE285" s="59"/>
      <c r="DF285" s="277"/>
    </row>
    <row r="286" spans="3:110" x14ac:dyDescent="0.25">
      <c r="C286" s="1" t="s">
        <v>394</v>
      </c>
      <c r="D286" t="s">
        <v>365</v>
      </c>
      <c r="F286" s="109">
        <v>1</v>
      </c>
      <c r="G286" s="112"/>
      <c r="H286" s="112"/>
      <c r="I286" s="112"/>
      <c r="J286" s="112"/>
      <c r="K286" s="112"/>
      <c r="L286" s="112"/>
      <c r="M286" s="45"/>
      <c r="N286" s="45"/>
      <c r="O286" s="45"/>
      <c r="P286" s="47"/>
      <c r="Q286" s="47"/>
      <c r="R286" s="48"/>
      <c r="S286" s="48"/>
      <c r="T286" s="113"/>
      <c r="U286" s="114"/>
      <c r="V286" s="114"/>
      <c r="W286" s="114"/>
      <c r="X286" s="115"/>
      <c r="Y286" s="115"/>
      <c r="Z286" s="115"/>
      <c r="AA286" s="53"/>
      <c r="AB286" s="53"/>
      <c r="AC286" s="53"/>
      <c r="AD286" s="116"/>
      <c r="AE286" s="116"/>
      <c r="AF286" s="116"/>
      <c r="AG286" s="116"/>
      <c r="AH286" s="117"/>
      <c r="AI286" s="117"/>
      <c r="AJ286" s="118"/>
      <c r="AK286" s="118"/>
      <c r="AL286" s="118"/>
      <c r="AM286" s="118"/>
      <c r="AN286" s="119"/>
      <c r="AO286" s="119"/>
      <c r="AP286" s="119"/>
      <c r="AQ286" s="120"/>
      <c r="AR286" s="120">
        <v>1</v>
      </c>
      <c r="AS286" s="120"/>
      <c r="AT286" s="120"/>
      <c r="AU286" s="120"/>
      <c r="AV286" s="120"/>
      <c r="AW286" s="60"/>
      <c r="AZ286">
        <f t="shared" si="192"/>
        <v>1</v>
      </c>
      <c r="BA286">
        <f t="shared" si="193"/>
        <v>0</v>
      </c>
      <c r="BB286">
        <f t="shared" si="194"/>
        <v>0</v>
      </c>
      <c r="BC286">
        <f t="shared" si="195"/>
        <v>0</v>
      </c>
      <c r="BD286">
        <f t="shared" si="184"/>
        <v>0</v>
      </c>
      <c r="BE286">
        <f t="shared" si="196"/>
        <v>0</v>
      </c>
      <c r="BF286">
        <f t="shared" si="197"/>
        <v>0</v>
      </c>
      <c r="BG286">
        <f t="shared" si="198"/>
        <v>0</v>
      </c>
      <c r="BH286">
        <f t="shared" si="199"/>
        <v>0</v>
      </c>
      <c r="BI286">
        <f t="shared" si="200"/>
        <v>0</v>
      </c>
      <c r="BJ286">
        <f t="shared" si="201"/>
        <v>0</v>
      </c>
      <c r="BK286">
        <f t="shared" si="202"/>
        <v>0</v>
      </c>
      <c r="BL286">
        <f t="shared" si="203"/>
        <v>1</v>
      </c>
      <c r="BM286">
        <f t="shared" si="185"/>
        <v>0</v>
      </c>
      <c r="BO286" s="185">
        <f t="shared" si="204"/>
        <v>0.02</v>
      </c>
      <c r="BP286" s="186">
        <f t="shared" si="182"/>
        <v>0</v>
      </c>
      <c r="BQ286" s="187">
        <f t="shared" si="206"/>
        <v>0</v>
      </c>
      <c r="BR286" s="188">
        <f t="shared" si="186"/>
        <v>0</v>
      </c>
      <c r="BS286" s="189">
        <f t="shared" si="205"/>
        <v>0</v>
      </c>
      <c r="BT286" s="190">
        <f t="shared" si="207"/>
        <v>0</v>
      </c>
      <c r="BU286" s="191">
        <f t="shared" si="208"/>
        <v>0</v>
      </c>
      <c r="BV286" s="192">
        <f t="shared" si="183"/>
        <v>0</v>
      </c>
      <c r="BW286" s="193">
        <f t="shared" si="209"/>
        <v>0</v>
      </c>
      <c r="BX286" s="194">
        <f t="shared" si="210"/>
        <v>0</v>
      </c>
      <c r="BY286" s="195">
        <f t="shared" si="211"/>
        <v>0</v>
      </c>
      <c r="BZ286" s="196">
        <f t="shared" si="212"/>
        <v>0</v>
      </c>
      <c r="CA286" s="197">
        <f t="shared" si="213"/>
        <v>2.9000000000000001E-2</v>
      </c>
      <c r="CB286" s="110">
        <f t="shared" si="214"/>
        <v>0</v>
      </c>
      <c r="CC286" s="198">
        <v>0</v>
      </c>
      <c r="CD286" s="110">
        <v>0</v>
      </c>
      <c r="CE286" s="110">
        <v>0</v>
      </c>
      <c r="CF286" s="110">
        <v>1</v>
      </c>
      <c r="CG286" s="110">
        <f t="shared" si="187"/>
        <v>0.16</v>
      </c>
      <c r="CH286">
        <f t="shared" si="188"/>
        <v>4.9000000000000002E-2</v>
      </c>
      <c r="CI286">
        <f t="shared" si="189"/>
        <v>2.0800000000000003E-2</v>
      </c>
      <c r="CJ286" s="63">
        <f t="shared" si="190"/>
        <v>0.48860000000000003</v>
      </c>
      <c r="CK286" s="200"/>
      <c r="CL286" s="200">
        <f t="shared" si="191"/>
        <v>7.3290000000000008E-2</v>
      </c>
      <c r="CM286" s="200"/>
      <c r="CN286" s="200"/>
      <c r="CO286" s="201"/>
      <c r="CP286" s="202"/>
      <c r="CQ286" s="203"/>
      <c r="CR286" s="203"/>
      <c r="CS286" s="267"/>
      <c r="CT286" s="268"/>
      <c r="CU286" s="269"/>
      <c r="CV286" s="270"/>
      <c r="CW286" s="279"/>
      <c r="CX286" s="114"/>
      <c r="CY286" s="52"/>
      <c r="CZ286" s="53"/>
      <c r="DA286" s="273"/>
      <c r="DB286" s="274"/>
      <c r="DC286" s="275"/>
      <c r="DD286" s="276"/>
      <c r="DE286" s="59"/>
      <c r="DF286" s="277"/>
    </row>
    <row r="287" spans="3:110" x14ac:dyDescent="0.25">
      <c r="C287" s="1" t="s">
        <v>395</v>
      </c>
      <c r="D287" t="s">
        <v>365</v>
      </c>
      <c r="F287" s="109"/>
      <c r="G287" s="112">
        <v>1</v>
      </c>
      <c r="H287" s="112"/>
      <c r="I287" s="112"/>
      <c r="J287" s="112"/>
      <c r="K287" s="112"/>
      <c r="L287" s="112"/>
      <c r="M287" s="45"/>
      <c r="N287" s="45"/>
      <c r="O287" s="45"/>
      <c r="P287" s="47"/>
      <c r="Q287" s="47"/>
      <c r="R287" s="48"/>
      <c r="S287" s="48"/>
      <c r="T287" s="113"/>
      <c r="U287" s="114">
        <v>1</v>
      </c>
      <c r="V287" s="114"/>
      <c r="W287" s="114"/>
      <c r="X287" s="115"/>
      <c r="Y287" s="115"/>
      <c r="Z287" s="115"/>
      <c r="AA287" s="53"/>
      <c r="AB287" s="53"/>
      <c r="AC287" s="53"/>
      <c r="AD287" s="116"/>
      <c r="AE287" s="116"/>
      <c r="AF287" s="116"/>
      <c r="AG287" s="116"/>
      <c r="AH287" s="117"/>
      <c r="AI287" s="117"/>
      <c r="AJ287" s="118"/>
      <c r="AK287" s="118"/>
      <c r="AL287" s="118"/>
      <c r="AM287" s="118"/>
      <c r="AN287" s="119"/>
      <c r="AO287" s="119"/>
      <c r="AP287" s="119"/>
      <c r="AQ287" s="120"/>
      <c r="AR287" s="120"/>
      <c r="AS287" s="120"/>
      <c r="AT287" s="120"/>
      <c r="AU287" s="120"/>
      <c r="AV287" s="120"/>
      <c r="AW287" s="36">
        <v>1</v>
      </c>
      <c r="AZ287">
        <f t="shared" si="192"/>
        <v>1</v>
      </c>
      <c r="BA287">
        <f t="shared" si="193"/>
        <v>0</v>
      </c>
      <c r="BB287">
        <f t="shared" si="194"/>
        <v>0</v>
      </c>
      <c r="BC287">
        <f t="shared" si="195"/>
        <v>0</v>
      </c>
      <c r="BD287">
        <f t="shared" si="184"/>
        <v>0</v>
      </c>
      <c r="BE287">
        <f t="shared" si="196"/>
        <v>1</v>
      </c>
      <c r="BF287">
        <f t="shared" si="197"/>
        <v>0</v>
      </c>
      <c r="BG287">
        <f t="shared" si="198"/>
        <v>0</v>
      </c>
      <c r="BH287">
        <f t="shared" si="199"/>
        <v>0</v>
      </c>
      <c r="BI287">
        <f t="shared" si="200"/>
        <v>0</v>
      </c>
      <c r="BJ287">
        <f t="shared" si="201"/>
        <v>0</v>
      </c>
      <c r="BK287">
        <f t="shared" si="202"/>
        <v>0</v>
      </c>
      <c r="BL287">
        <f t="shared" si="203"/>
        <v>0</v>
      </c>
      <c r="BM287">
        <f t="shared" si="185"/>
        <v>1</v>
      </c>
      <c r="BO287" s="185">
        <f t="shared" si="204"/>
        <v>0.02</v>
      </c>
      <c r="BP287" s="186">
        <f t="shared" si="182"/>
        <v>0</v>
      </c>
      <c r="BQ287" s="187">
        <f t="shared" si="206"/>
        <v>0</v>
      </c>
      <c r="BR287" s="188">
        <f t="shared" si="186"/>
        <v>0</v>
      </c>
      <c r="BS287" s="189">
        <f t="shared" si="205"/>
        <v>0</v>
      </c>
      <c r="BT287" s="190">
        <f t="shared" si="207"/>
        <v>0.112</v>
      </c>
      <c r="BU287" s="191">
        <f t="shared" si="208"/>
        <v>0</v>
      </c>
      <c r="BV287" s="192">
        <f t="shared" si="183"/>
        <v>0</v>
      </c>
      <c r="BW287" s="193">
        <f t="shared" si="209"/>
        <v>0</v>
      </c>
      <c r="BX287" s="194">
        <f t="shared" si="210"/>
        <v>0</v>
      </c>
      <c r="BY287" s="195">
        <f t="shared" si="211"/>
        <v>0</v>
      </c>
      <c r="BZ287" s="196">
        <f t="shared" si="212"/>
        <v>0</v>
      </c>
      <c r="CA287" s="197">
        <f t="shared" si="213"/>
        <v>0</v>
      </c>
      <c r="CB287" s="110">
        <f t="shared" si="214"/>
        <v>4.2000000000000003E-2</v>
      </c>
      <c r="CC287" s="198">
        <v>0</v>
      </c>
      <c r="CD287" s="110">
        <v>0</v>
      </c>
      <c r="CE287" s="110">
        <v>0</v>
      </c>
      <c r="CF287" s="110">
        <v>3</v>
      </c>
      <c r="CG287" s="110">
        <f t="shared" si="187"/>
        <v>0.48</v>
      </c>
      <c r="CH287">
        <f t="shared" si="188"/>
        <v>0.17400000000000002</v>
      </c>
      <c r="CI287">
        <f t="shared" si="189"/>
        <v>6.2399999999999997E-2</v>
      </c>
      <c r="CJ287" s="63">
        <f t="shared" si="190"/>
        <v>1.6548</v>
      </c>
      <c r="CK287" s="200"/>
      <c r="CL287" s="200">
        <f t="shared" si="191"/>
        <v>0.24822</v>
      </c>
      <c r="CM287" s="200"/>
      <c r="CN287" s="200"/>
      <c r="CO287" s="201"/>
      <c r="CP287" s="202"/>
      <c r="CQ287" s="203"/>
      <c r="CR287" s="203"/>
      <c r="CS287" s="267"/>
      <c r="CT287" s="268"/>
      <c r="CU287" s="269"/>
      <c r="CV287" s="270"/>
      <c r="CW287" s="279"/>
      <c r="CX287" s="114"/>
      <c r="CY287" s="52"/>
      <c r="CZ287" s="53"/>
      <c r="DA287" s="273"/>
      <c r="DB287" s="274"/>
      <c r="DC287" s="275"/>
      <c r="DD287" s="276"/>
      <c r="DE287" s="59"/>
      <c r="DF287" s="277"/>
    </row>
    <row r="288" spans="3:110" x14ac:dyDescent="0.25">
      <c r="C288" s="1" t="s">
        <v>396</v>
      </c>
      <c r="D288" t="s">
        <v>365</v>
      </c>
      <c r="F288" s="42"/>
      <c r="G288" s="43"/>
      <c r="H288" s="43"/>
      <c r="I288" s="43"/>
      <c r="J288" s="43"/>
      <c r="K288" s="43"/>
      <c r="L288" s="43"/>
      <c r="M288" s="44"/>
      <c r="N288" s="44"/>
      <c r="O288" s="45"/>
      <c r="P288" s="46"/>
      <c r="Q288" s="47"/>
      <c r="R288" s="48"/>
      <c r="S288" s="49"/>
      <c r="T288" s="50"/>
      <c r="U288" s="51"/>
      <c r="V288" s="51"/>
      <c r="W288" s="51"/>
      <c r="X288" s="52"/>
      <c r="Y288" s="52"/>
      <c r="Z288" s="52"/>
      <c r="AA288" s="53"/>
      <c r="AB288" s="54"/>
      <c r="AC288" s="54"/>
      <c r="AD288" s="55"/>
      <c r="AE288" s="55"/>
      <c r="AF288" s="55"/>
      <c r="AG288" s="55">
        <v>1</v>
      </c>
      <c r="AH288" s="56"/>
      <c r="AI288" s="56"/>
      <c r="AJ288" s="57"/>
      <c r="AK288" s="57"/>
      <c r="AL288" s="57"/>
      <c r="AM288" s="57"/>
      <c r="AN288" s="58"/>
      <c r="AO288" s="58"/>
      <c r="AP288" s="58"/>
      <c r="AQ288" s="59"/>
      <c r="AR288" s="59">
        <v>1</v>
      </c>
      <c r="AS288" s="59"/>
      <c r="AT288" s="59"/>
      <c r="AU288" s="59">
        <v>1</v>
      </c>
      <c r="AV288" s="59"/>
      <c r="AW288" s="36">
        <v>3</v>
      </c>
      <c r="AZ288">
        <f t="shared" si="192"/>
        <v>0</v>
      </c>
      <c r="BA288">
        <f t="shared" si="193"/>
        <v>0</v>
      </c>
      <c r="BB288">
        <f t="shared" si="194"/>
        <v>0</v>
      </c>
      <c r="BC288">
        <f t="shared" si="195"/>
        <v>0</v>
      </c>
      <c r="BD288">
        <f t="shared" si="184"/>
        <v>0</v>
      </c>
      <c r="BE288">
        <f t="shared" si="196"/>
        <v>0</v>
      </c>
      <c r="BF288">
        <f t="shared" si="197"/>
        <v>0</v>
      </c>
      <c r="BG288">
        <f t="shared" si="198"/>
        <v>0</v>
      </c>
      <c r="BH288">
        <f t="shared" si="199"/>
        <v>1</v>
      </c>
      <c r="BI288">
        <f t="shared" si="200"/>
        <v>0</v>
      </c>
      <c r="BJ288">
        <f t="shared" si="201"/>
        <v>0</v>
      </c>
      <c r="BK288">
        <f t="shared" si="202"/>
        <v>0</v>
      </c>
      <c r="BL288">
        <f t="shared" si="203"/>
        <v>2</v>
      </c>
      <c r="BM288">
        <f t="shared" si="185"/>
        <v>3</v>
      </c>
      <c r="BO288" s="185">
        <f t="shared" si="204"/>
        <v>0</v>
      </c>
      <c r="BP288" s="186">
        <f t="shared" ref="BP288:BP298" si="215">BA288*0.954</f>
        <v>0</v>
      </c>
      <c r="BQ288" s="187">
        <f t="shared" si="206"/>
        <v>0</v>
      </c>
      <c r="BR288" s="188">
        <f t="shared" si="186"/>
        <v>0</v>
      </c>
      <c r="BS288" s="189">
        <f t="shared" si="205"/>
        <v>0</v>
      </c>
      <c r="BT288" s="190">
        <f t="shared" si="207"/>
        <v>0</v>
      </c>
      <c r="BU288" s="191">
        <f t="shared" si="208"/>
        <v>0</v>
      </c>
      <c r="BV288" s="192">
        <f t="shared" si="183"/>
        <v>0</v>
      </c>
      <c r="BW288" s="193">
        <f t="shared" si="209"/>
        <v>0.115</v>
      </c>
      <c r="BX288" s="194">
        <f t="shared" si="210"/>
        <v>0</v>
      </c>
      <c r="BY288" s="195">
        <f t="shared" si="211"/>
        <v>0</v>
      </c>
      <c r="BZ288" s="196">
        <f t="shared" si="212"/>
        <v>0</v>
      </c>
      <c r="CA288" s="197">
        <f t="shared" si="213"/>
        <v>5.8000000000000003E-2</v>
      </c>
      <c r="CB288" s="110">
        <f t="shared" si="214"/>
        <v>0.126</v>
      </c>
      <c r="CC288" s="198">
        <v>0</v>
      </c>
      <c r="CD288" s="110">
        <v>0</v>
      </c>
      <c r="CE288" s="110">
        <v>0</v>
      </c>
      <c r="CF288" s="110">
        <v>3</v>
      </c>
      <c r="CG288" s="110">
        <f t="shared" si="187"/>
        <v>0.48</v>
      </c>
      <c r="CH288">
        <f t="shared" si="188"/>
        <v>0.29900000000000004</v>
      </c>
      <c r="CI288">
        <f t="shared" si="189"/>
        <v>6.2399999999999997E-2</v>
      </c>
      <c r="CJ288" s="63">
        <f t="shared" si="190"/>
        <v>2.5298000000000003</v>
      </c>
      <c r="CK288" s="200"/>
      <c r="CL288" s="200">
        <f t="shared" si="191"/>
        <v>0.37947000000000003</v>
      </c>
      <c r="CM288" s="200"/>
      <c r="CN288" s="200"/>
      <c r="CO288" s="201"/>
      <c r="CP288" s="202"/>
      <c r="CQ288" s="203"/>
      <c r="CR288" s="203"/>
      <c r="CS288" s="267"/>
      <c r="CT288" s="268"/>
      <c r="CU288" s="269"/>
      <c r="CV288" s="270"/>
      <c r="CW288" s="278"/>
      <c r="CX288" s="114"/>
      <c r="CY288" s="52"/>
      <c r="CZ288" s="101"/>
      <c r="DA288" s="273"/>
      <c r="DB288" s="274"/>
      <c r="DC288" s="275"/>
      <c r="DD288" s="276"/>
      <c r="DE288" s="59"/>
      <c r="DF288" s="277"/>
    </row>
    <row r="289" spans="3:110" x14ac:dyDescent="0.25">
      <c r="C289" s="1" t="s">
        <v>397</v>
      </c>
      <c r="D289" t="s">
        <v>365</v>
      </c>
      <c r="F289" s="42"/>
      <c r="G289" s="43"/>
      <c r="H289" s="43"/>
      <c r="I289" s="43"/>
      <c r="J289" s="43"/>
      <c r="K289" s="43"/>
      <c r="L289" s="43"/>
      <c r="M289" s="44">
        <v>1</v>
      </c>
      <c r="N289" s="44"/>
      <c r="O289" s="45"/>
      <c r="P289" s="46"/>
      <c r="Q289" s="47"/>
      <c r="R289" s="48"/>
      <c r="S289" s="49"/>
      <c r="T289" s="50"/>
      <c r="U289" s="51">
        <v>1</v>
      </c>
      <c r="V289" s="51"/>
      <c r="W289" s="51"/>
      <c r="X289" s="52">
        <v>1</v>
      </c>
      <c r="Y289" s="52"/>
      <c r="Z289" s="52"/>
      <c r="AA289" s="53"/>
      <c r="AB289" s="54"/>
      <c r="AC289" s="54"/>
      <c r="AD289" s="55"/>
      <c r="AE289" s="55"/>
      <c r="AF289" s="55"/>
      <c r="AG289" s="55"/>
      <c r="AH289" s="56"/>
      <c r="AI289" s="56"/>
      <c r="AJ289" s="57"/>
      <c r="AK289" s="57"/>
      <c r="AL289" s="57"/>
      <c r="AM289" s="57"/>
      <c r="AN289" s="58"/>
      <c r="AO289" s="58"/>
      <c r="AP289" s="58"/>
      <c r="AQ289" s="59">
        <v>1</v>
      </c>
      <c r="AR289" s="59"/>
      <c r="AS289" s="59"/>
      <c r="AT289" s="59"/>
      <c r="AU289" s="59"/>
      <c r="AV289" s="59"/>
      <c r="AW289" s="36">
        <v>3</v>
      </c>
      <c r="AZ289">
        <f t="shared" si="192"/>
        <v>0</v>
      </c>
      <c r="BA289">
        <f t="shared" si="193"/>
        <v>1</v>
      </c>
      <c r="BB289">
        <f t="shared" si="194"/>
        <v>0</v>
      </c>
      <c r="BC289">
        <f t="shared" si="195"/>
        <v>0</v>
      </c>
      <c r="BD289">
        <f t="shared" si="184"/>
        <v>0</v>
      </c>
      <c r="BE289">
        <f t="shared" si="196"/>
        <v>1</v>
      </c>
      <c r="BF289">
        <f t="shared" si="197"/>
        <v>1</v>
      </c>
      <c r="BG289">
        <f t="shared" si="198"/>
        <v>0</v>
      </c>
      <c r="BH289">
        <f t="shared" si="199"/>
        <v>0</v>
      </c>
      <c r="BI289">
        <f t="shared" si="200"/>
        <v>0</v>
      </c>
      <c r="BJ289">
        <f t="shared" si="201"/>
        <v>0</v>
      </c>
      <c r="BK289">
        <f t="shared" si="202"/>
        <v>0</v>
      </c>
      <c r="BL289">
        <f t="shared" si="203"/>
        <v>1</v>
      </c>
      <c r="BM289">
        <f t="shared" si="185"/>
        <v>3</v>
      </c>
      <c r="BO289" s="185">
        <f t="shared" si="204"/>
        <v>0</v>
      </c>
      <c r="BP289" s="186">
        <f t="shared" si="215"/>
        <v>0.95399999999999996</v>
      </c>
      <c r="BQ289" s="187">
        <f t="shared" si="206"/>
        <v>0</v>
      </c>
      <c r="BR289" s="188">
        <f t="shared" si="186"/>
        <v>0</v>
      </c>
      <c r="BS289" s="189">
        <f t="shared" si="205"/>
        <v>0</v>
      </c>
      <c r="BT289" s="190">
        <f t="shared" si="207"/>
        <v>0.112</v>
      </c>
      <c r="BU289" s="191">
        <f t="shared" si="208"/>
        <v>0.03</v>
      </c>
      <c r="BV289" s="192">
        <f t="shared" ref="BV289:BV298" si="216">BG289*0.075</f>
        <v>0</v>
      </c>
      <c r="BW289" s="193">
        <f t="shared" si="209"/>
        <v>0</v>
      </c>
      <c r="BX289" s="194">
        <f t="shared" si="210"/>
        <v>0</v>
      </c>
      <c r="BY289" s="195">
        <f t="shared" si="211"/>
        <v>0</v>
      </c>
      <c r="BZ289" s="196">
        <f t="shared" si="212"/>
        <v>0</v>
      </c>
      <c r="CA289" s="197">
        <f t="shared" si="213"/>
        <v>2.9000000000000001E-2</v>
      </c>
      <c r="CB289" s="110">
        <f t="shared" si="214"/>
        <v>0.126</v>
      </c>
      <c r="CC289" s="198">
        <v>0</v>
      </c>
      <c r="CD289" s="110">
        <v>0</v>
      </c>
      <c r="CE289" s="110">
        <v>0</v>
      </c>
      <c r="CF289" s="110">
        <v>3</v>
      </c>
      <c r="CG289" s="110">
        <f t="shared" si="187"/>
        <v>0.48</v>
      </c>
      <c r="CH289">
        <f t="shared" si="188"/>
        <v>1.2509999999999999</v>
      </c>
      <c r="CI289">
        <f t="shared" si="189"/>
        <v>6.2399999999999997E-2</v>
      </c>
      <c r="CJ289" s="63">
        <f t="shared" si="190"/>
        <v>9.1937999999999995</v>
      </c>
      <c r="CK289" s="200"/>
      <c r="CL289" s="200">
        <f t="shared" si="191"/>
        <v>1.3790699999999998</v>
      </c>
      <c r="CM289" s="200"/>
      <c r="CN289" s="200"/>
      <c r="CO289" s="201"/>
      <c r="CP289" s="202"/>
      <c r="CQ289" s="203"/>
      <c r="CR289" s="203"/>
      <c r="CS289" s="267"/>
      <c r="CT289" s="268"/>
      <c r="CU289" s="269"/>
      <c r="CV289" s="270"/>
      <c r="CW289" s="273"/>
      <c r="CX289" s="114"/>
      <c r="CY289" s="52"/>
      <c r="CZ289" s="54"/>
      <c r="DA289" s="273"/>
      <c r="DB289" s="274"/>
      <c r="DC289" s="275"/>
      <c r="DD289" s="276"/>
      <c r="DE289" s="59"/>
      <c r="DF289" s="277"/>
    </row>
    <row r="290" spans="3:110" x14ac:dyDescent="0.25">
      <c r="C290" s="1" t="s">
        <v>398</v>
      </c>
      <c r="D290" t="s">
        <v>365</v>
      </c>
      <c r="F290" s="42"/>
      <c r="G290" s="43"/>
      <c r="H290" s="43"/>
      <c r="I290" s="43"/>
      <c r="J290" s="43"/>
      <c r="K290" s="43"/>
      <c r="L290" s="43"/>
      <c r="M290" s="44"/>
      <c r="N290" s="44">
        <v>1</v>
      </c>
      <c r="O290" s="45"/>
      <c r="P290" s="46"/>
      <c r="Q290" s="47"/>
      <c r="R290" s="48"/>
      <c r="S290" s="49"/>
      <c r="T290" s="50"/>
      <c r="U290" s="51"/>
      <c r="V290" s="51"/>
      <c r="W290" s="51"/>
      <c r="X290" s="52"/>
      <c r="Y290" s="52"/>
      <c r="Z290" s="52"/>
      <c r="AA290" s="53"/>
      <c r="AB290" s="54"/>
      <c r="AC290" s="54"/>
      <c r="AD290" s="55"/>
      <c r="AE290" s="55"/>
      <c r="AF290" s="55"/>
      <c r="AG290" s="55"/>
      <c r="AH290" s="56"/>
      <c r="AI290" s="56"/>
      <c r="AJ290" s="57"/>
      <c r="AK290" s="57">
        <v>1</v>
      </c>
      <c r="AL290" s="57"/>
      <c r="AM290" s="57"/>
      <c r="AN290" s="58"/>
      <c r="AO290" s="58"/>
      <c r="AP290" s="58"/>
      <c r="AQ290" s="59"/>
      <c r="AR290" s="59"/>
      <c r="AS290" s="59"/>
      <c r="AT290" s="59"/>
      <c r="AU290" s="59"/>
      <c r="AV290" s="59"/>
      <c r="AW290" s="36">
        <v>2</v>
      </c>
      <c r="AZ290">
        <f t="shared" si="192"/>
        <v>0</v>
      </c>
      <c r="BA290">
        <f t="shared" si="193"/>
        <v>1</v>
      </c>
      <c r="BB290">
        <f t="shared" si="194"/>
        <v>0</v>
      </c>
      <c r="BC290">
        <f t="shared" si="195"/>
        <v>0</v>
      </c>
      <c r="BD290">
        <f t="shared" si="184"/>
        <v>0</v>
      </c>
      <c r="BE290">
        <f t="shared" si="196"/>
        <v>0</v>
      </c>
      <c r="BF290">
        <f t="shared" si="197"/>
        <v>0</v>
      </c>
      <c r="BG290">
        <f t="shared" si="198"/>
        <v>0</v>
      </c>
      <c r="BH290">
        <f t="shared" si="199"/>
        <v>0</v>
      </c>
      <c r="BI290">
        <f t="shared" si="200"/>
        <v>1</v>
      </c>
      <c r="BJ290">
        <f t="shared" si="201"/>
        <v>1</v>
      </c>
      <c r="BK290">
        <f t="shared" si="202"/>
        <v>0</v>
      </c>
      <c r="BL290">
        <f t="shared" si="203"/>
        <v>0</v>
      </c>
      <c r="BM290">
        <f t="shared" si="185"/>
        <v>2</v>
      </c>
      <c r="BO290" s="185">
        <f t="shared" si="204"/>
        <v>0</v>
      </c>
      <c r="BP290" s="186">
        <f t="shared" si="215"/>
        <v>0.95399999999999996</v>
      </c>
      <c r="BQ290" s="187">
        <f t="shared" si="206"/>
        <v>0</v>
      </c>
      <c r="BR290" s="188">
        <f t="shared" si="186"/>
        <v>0</v>
      </c>
      <c r="BS290" s="189">
        <f t="shared" si="205"/>
        <v>0</v>
      </c>
      <c r="BT290" s="190">
        <f t="shared" si="207"/>
        <v>0</v>
      </c>
      <c r="BU290" s="191">
        <f t="shared" si="208"/>
        <v>0</v>
      </c>
      <c r="BV290" s="192">
        <f t="shared" si="216"/>
        <v>0</v>
      </c>
      <c r="BW290" s="193">
        <f t="shared" si="209"/>
        <v>0</v>
      </c>
      <c r="BX290" s="194">
        <f t="shared" si="210"/>
        <v>3.0000000000000001E-3</v>
      </c>
      <c r="BY290" s="195">
        <f t="shared" si="211"/>
        <v>0.05</v>
      </c>
      <c r="BZ290" s="196">
        <f t="shared" si="212"/>
        <v>0</v>
      </c>
      <c r="CA290" s="197">
        <f t="shared" si="213"/>
        <v>0</v>
      </c>
      <c r="CB290" s="110">
        <f t="shared" si="214"/>
        <v>8.4000000000000005E-2</v>
      </c>
      <c r="CC290" s="198">
        <v>0</v>
      </c>
      <c r="CD290" s="110">
        <v>0</v>
      </c>
      <c r="CE290" s="110">
        <v>0</v>
      </c>
      <c r="CF290" s="110">
        <v>1</v>
      </c>
      <c r="CG290" s="110">
        <f t="shared" si="187"/>
        <v>0.16</v>
      </c>
      <c r="CH290">
        <f t="shared" si="188"/>
        <v>1.091</v>
      </c>
      <c r="CI290">
        <f t="shared" si="189"/>
        <v>2.0800000000000003E-2</v>
      </c>
      <c r="CJ290" s="63">
        <f t="shared" si="190"/>
        <v>7.7825999999999995</v>
      </c>
      <c r="CK290" s="200"/>
      <c r="CL290" s="200">
        <f t="shared" si="191"/>
        <v>1.1673899999999999</v>
      </c>
      <c r="CM290" s="200"/>
      <c r="CN290" s="200"/>
      <c r="CO290" s="201"/>
      <c r="CP290" s="202"/>
      <c r="CQ290" s="203"/>
      <c r="CR290" s="203"/>
      <c r="CS290" s="267"/>
      <c r="CT290" s="268"/>
      <c r="CU290" s="269"/>
      <c r="CV290" s="270"/>
      <c r="CW290" s="273"/>
      <c r="CX290" s="114"/>
      <c r="CY290" s="52"/>
      <c r="CZ290" s="54"/>
      <c r="DA290" s="273"/>
      <c r="DB290" s="274"/>
      <c r="DC290" s="275"/>
      <c r="DD290" s="276"/>
      <c r="DE290" s="59"/>
      <c r="DF290" s="277"/>
    </row>
    <row r="291" spans="3:110" x14ac:dyDescent="0.25">
      <c r="C291" s="1" t="s">
        <v>399</v>
      </c>
      <c r="D291" t="s">
        <v>365</v>
      </c>
      <c r="F291" s="42"/>
      <c r="G291" s="43"/>
      <c r="H291" s="43"/>
      <c r="I291" s="43"/>
      <c r="J291" s="43"/>
      <c r="K291" s="43"/>
      <c r="L291" s="43"/>
      <c r="M291" s="44"/>
      <c r="N291" s="44"/>
      <c r="O291" s="45"/>
      <c r="P291" s="46"/>
      <c r="Q291" s="47"/>
      <c r="R291" s="48"/>
      <c r="S291" s="49"/>
      <c r="T291" s="50"/>
      <c r="U291" s="51">
        <v>1</v>
      </c>
      <c r="V291" s="51"/>
      <c r="W291" s="51"/>
      <c r="X291" s="52"/>
      <c r="Y291" s="52"/>
      <c r="Z291" s="52"/>
      <c r="AA291" s="53"/>
      <c r="AB291" s="54"/>
      <c r="AC291" s="54"/>
      <c r="AD291" s="55"/>
      <c r="AE291" s="55"/>
      <c r="AF291" s="55"/>
      <c r="AG291" s="55"/>
      <c r="AH291" s="56"/>
      <c r="AI291" s="56"/>
      <c r="AJ291" s="57"/>
      <c r="AK291" s="57"/>
      <c r="AL291" s="57"/>
      <c r="AM291" s="57"/>
      <c r="AN291" s="58"/>
      <c r="AO291" s="58"/>
      <c r="AP291" s="58"/>
      <c r="AQ291" s="59">
        <v>2</v>
      </c>
      <c r="AR291" s="59">
        <v>1</v>
      </c>
      <c r="AS291" s="59"/>
      <c r="AT291" s="59"/>
      <c r="AU291" s="59"/>
      <c r="AV291" s="59"/>
      <c r="AZ291">
        <f t="shared" si="192"/>
        <v>0</v>
      </c>
      <c r="BA291">
        <f t="shared" si="193"/>
        <v>0</v>
      </c>
      <c r="BB291">
        <f t="shared" si="194"/>
        <v>0</v>
      </c>
      <c r="BC291">
        <f t="shared" si="195"/>
        <v>0</v>
      </c>
      <c r="BD291">
        <f t="shared" si="184"/>
        <v>0</v>
      </c>
      <c r="BE291">
        <f t="shared" si="196"/>
        <v>1</v>
      </c>
      <c r="BF291">
        <f t="shared" si="197"/>
        <v>0</v>
      </c>
      <c r="BG291">
        <f t="shared" si="198"/>
        <v>0</v>
      </c>
      <c r="BH291">
        <f t="shared" si="199"/>
        <v>0</v>
      </c>
      <c r="BI291">
        <f t="shared" si="200"/>
        <v>0</v>
      </c>
      <c r="BJ291">
        <f t="shared" si="201"/>
        <v>0</v>
      </c>
      <c r="BK291">
        <f t="shared" si="202"/>
        <v>0</v>
      </c>
      <c r="BL291">
        <f t="shared" si="203"/>
        <v>3</v>
      </c>
      <c r="BM291">
        <f t="shared" si="185"/>
        <v>0</v>
      </c>
      <c r="BO291" s="185">
        <f t="shared" si="204"/>
        <v>0</v>
      </c>
      <c r="BP291" s="186">
        <f t="shared" si="215"/>
        <v>0</v>
      </c>
      <c r="BQ291" s="187">
        <f t="shared" si="206"/>
        <v>0</v>
      </c>
      <c r="BR291" s="188">
        <f t="shared" si="186"/>
        <v>0</v>
      </c>
      <c r="BS291" s="189">
        <f t="shared" si="205"/>
        <v>0</v>
      </c>
      <c r="BT291" s="190">
        <f t="shared" si="207"/>
        <v>0.112</v>
      </c>
      <c r="BU291" s="191">
        <f t="shared" si="208"/>
        <v>0</v>
      </c>
      <c r="BV291" s="192">
        <f t="shared" si="216"/>
        <v>0</v>
      </c>
      <c r="BW291" s="193">
        <f t="shared" si="209"/>
        <v>0</v>
      </c>
      <c r="BX291" s="194">
        <f t="shared" si="210"/>
        <v>0</v>
      </c>
      <c r="BY291" s="195">
        <f t="shared" si="211"/>
        <v>0</v>
      </c>
      <c r="BZ291" s="196">
        <f t="shared" si="212"/>
        <v>0</v>
      </c>
      <c r="CA291" s="197">
        <f t="shared" si="213"/>
        <v>8.7000000000000008E-2</v>
      </c>
      <c r="CB291" s="110">
        <f t="shared" si="214"/>
        <v>0</v>
      </c>
      <c r="CC291" s="198">
        <v>0</v>
      </c>
      <c r="CD291" s="110">
        <v>0</v>
      </c>
      <c r="CE291" s="110">
        <v>0</v>
      </c>
      <c r="CF291" s="110">
        <v>1</v>
      </c>
      <c r="CG291" s="110">
        <f t="shared" si="187"/>
        <v>0.16</v>
      </c>
      <c r="CH291">
        <f t="shared" si="188"/>
        <v>0.19900000000000001</v>
      </c>
      <c r="CI291">
        <f t="shared" si="189"/>
        <v>2.0800000000000003E-2</v>
      </c>
      <c r="CJ291" s="63">
        <f t="shared" si="190"/>
        <v>1.5386000000000002</v>
      </c>
      <c r="CK291" s="200"/>
      <c r="CL291" s="200">
        <f t="shared" si="191"/>
        <v>0.23079000000000002</v>
      </c>
      <c r="CM291" s="200"/>
      <c r="CN291" s="200"/>
      <c r="CO291" s="201"/>
      <c r="CP291" s="202"/>
      <c r="CQ291" s="203"/>
      <c r="CR291" s="203"/>
      <c r="CS291" s="267"/>
      <c r="CT291" s="268"/>
      <c r="CU291" s="269"/>
      <c r="CV291" s="270"/>
      <c r="CW291" s="273"/>
      <c r="CX291" s="114"/>
      <c r="CY291" s="52"/>
      <c r="CZ291" s="54"/>
      <c r="DA291" s="273"/>
      <c r="DB291" s="274"/>
      <c r="DC291" s="275"/>
      <c r="DD291" s="276"/>
      <c r="DE291" s="59"/>
      <c r="DF291" s="277"/>
    </row>
    <row r="292" spans="3:110" x14ac:dyDescent="0.25">
      <c r="C292" s="1" t="s">
        <v>400</v>
      </c>
      <c r="D292" t="s">
        <v>365</v>
      </c>
      <c r="F292" s="42"/>
      <c r="G292" s="43"/>
      <c r="H292" s="43"/>
      <c r="I292" s="43"/>
      <c r="J292" s="43"/>
      <c r="K292" s="43"/>
      <c r="L292" s="43"/>
      <c r="M292" s="44"/>
      <c r="N292" s="44"/>
      <c r="O292" s="45"/>
      <c r="P292" s="46"/>
      <c r="Q292" s="47"/>
      <c r="R292" s="48"/>
      <c r="S292" s="49"/>
      <c r="T292" s="50"/>
      <c r="U292" s="51"/>
      <c r="V292" s="51"/>
      <c r="W292" s="51"/>
      <c r="X292" s="52"/>
      <c r="Y292" s="52"/>
      <c r="Z292" s="52"/>
      <c r="AA292" s="53"/>
      <c r="AB292" s="54"/>
      <c r="AC292" s="54"/>
      <c r="AD292" s="55">
        <v>1</v>
      </c>
      <c r="AE292" s="55"/>
      <c r="AF292" s="55"/>
      <c r="AG292" s="55"/>
      <c r="AH292" s="56"/>
      <c r="AI292" s="56"/>
      <c r="AJ292" s="57"/>
      <c r="AK292" s="57"/>
      <c r="AL292" s="57"/>
      <c r="AM292" s="57"/>
      <c r="AN292" s="58"/>
      <c r="AO292" s="58"/>
      <c r="AP292" s="58"/>
      <c r="AQ292" s="59"/>
      <c r="AR292" s="59">
        <v>1</v>
      </c>
      <c r="AS292" s="59"/>
      <c r="AT292" s="59"/>
      <c r="AU292" s="59"/>
      <c r="AV292" s="59"/>
      <c r="AW292">
        <v>2</v>
      </c>
      <c r="AZ292">
        <f t="shared" si="192"/>
        <v>0</v>
      </c>
      <c r="BA292">
        <f t="shared" si="193"/>
        <v>0</v>
      </c>
      <c r="BB292">
        <f t="shared" si="194"/>
        <v>0</v>
      </c>
      <c r="BC292">
        <f t="shared" si="195"/>
        <v>0</v>
      </c>
      <c r="BD292">
        <f t="shared" si="184"/>
        <v>0</v>
      </c>
      <c r="BE292">
        <f t="shared" si="196"/>
        <v>0</v>
      </c>
      <c r="BF292">
        <f t="shared" si="197"/>
        <v>0</v>
      </c>
      <c r="BG292">
        <f t="shared" si="198"/>
        <v>0</v>
      </c>
      <c r="BH292">
        <f t="shared" si="199"/>
        <v>1</v>
      </c>
      <c r="BI292">
        <f t="shared" si="200"/>
        <v>0</v>
      </c>
      <c r="BJ292">
        <f t="shared" si="201"/>
        <v>0</v>
      </c>
      <c r="BK292">
        <f t="shared" si="202"/>
        <v>0</v>
      </c>
      <c r="BL292">
        <f t="shared" si="203"/>
        <v>1</v>
      </c>
      <c r="BM292">
        <f t="shared" si="185"/>
        <v>2</v>
      </c>
      <c r="BO292" s="185">
        <f t="shared" si="204"/>
        <v>0</v>
      </c>
      <c r="BP292" s="186">
        <f t="shared" si="215"/>
        <v>0</v>
      </c>
      <c r="BQ292" s="187">
        <f t="shared" si="206"/>
        <v>0</v>
      </c>
      <c r="BR292" s="188">
        <f t="shared" si="186"/>
        <v>0</v>
      </c>
      <c r="BS292" s="189">
        <f t="shared" si="205"/>
        <v>0</v>
      </c>
      <c r="BT292" s="190">
        <f t="shared" si="207"/>
        <v>0</v>
      </c>
      <c r="BU292" s="191">
        <f t="shared" si="208"/>
        <v>0</v>
      </c>
      <c r="BV292" s="192">
        <f t="shared" si="216"/>
        <v>0</v>
      </c>
      <c r="BW292" s="193">
        <f t="shared" si="209"/>
        <v>0.115</v>
      </c>
      <c r="BX292" s="194">
        <f t="shared" si="210"/>
        <v>0</v>
      </c>
      <c r="BY292" s="195">
        <f t="shared" si="211"/>
        <v>0</v>
      </c>
      <c r="BZ292" s="196">
        <f t="shared" si="212"/>
        <v>0</v>
      </c>
      <c r="CA292" s="197">
        <f t="shared" si="213"/>
        <v>2.9000000000000001E-2</v>
      </c>
      <c r="CB292" s="110">
        <f t="shared" si="214"/>
        <v>8.4000000000000005E-2</v>
      </c>
      <c r="CC292" s="198">
        <v>0</v>
      </c>
      <c r="CD292" s="110">
        <v>0</v>
      </c>
      <c r="CE292" s="110">
        <v>0</v>
      </c>
      <c r="CF292" s="110">
        <v>1</v>
      </c>
      <c r="CG292" s="110">
        <f t="shared" si="187"/>
        <v>0.16</v>
      </c>
      <c r="CH292">
        <f t="shared" si="188"/>
        <v>0.22800000000000004</v>
      </c>
      <c r="CI292">
        <f t="shared" si="189"/>
        <v>2.0800000000000003E-2</v>
      </c>
      <c r="CJ292" s="63">
        <f t="shared" si="190"/>
        <v>1.7416000000000003</v>
      </c>
      <c r="CK292" s="200"/>
      <c r="CL292" s="200">
        <f t="shared" si="191"/>
        <v>0.26124000000000003</v>
      </c>
      <c r="CM292" s="200"/>
      <c r="CN292" s="200"/>
      <c r="CO292" s="201"/>
      <c r="CP292" s="202"/>
      <c r="CQ292" s="203"/>
      <c r="CR292" s="203"/>
      <c r="CS292" s="267"/>
      <c r="CT292" s="268"/>
      <c r="CU292" s="269"/>
      <c r="CV292" s="270"/>
      <c r="CW292" s="273"/>
      <c r="CX292" s="114"/>
      <c r="CY292" s="52"/>
      <c r="CZ292" s="54"/>
      <c r="DA292" s="273"/>
      <c r="DB292" s="274"/>
      <c r="DC292" s="275"/>
      <c r="DD292" s="276"/>
      <c r="DE292" s="59"/>
      <c r="DF292" s="277"/>
    </row>
    <row r="293" spans="3:110" x14ac:dyDescent="0.25">
      <c r="C293" s="1" t="s">
        <v>401</v>
      </c>
      <c r="D293" t="s">
        <v>365</v>
      </c>
      <c r="F293" s="42"/>
      <c r="G293" s="43"/>
      <c r="H293" s="43"/>
      <c r="I293" s="43"/>
      <c r="J293" s="43"/>
      <c r="K293" s="43"/>
      <c r="L293" s="43"/>
      <c r="M293" s="44"/>
      <c r="N293" s="44"/>
      <c r="O293" s="45"/>
      <c r="P293" s="46"/>
      <c r="Q293" s="47"/>
      <c r="R293" s="48"/>
      <c r="S293" s="49"/>
      <c r="T293" s="50"/>
      <c r="U293" s="51">
        <v>1</v>
      </c>
      <c r="V293" s="51"/>
      <c r="W293" s="51"/>
      <c r="X293" s="52"/>
      <c r="Y293" s="52"/>
      <c r="Z293" s="52"/>
      <c r="AA293" s="53"/>
      <c r="AB293" s="54"/>
      <c r="AC293" s="54"/>
      <c r="AD293" s="55"/>
      <c r="AE293" s="55"/>
      <c r="AF293" s="55"/>
      <c r="AG293" s="55"/>
      <c r="AH293" s="56"/>
      <c r="AI293" s="56"/>
      <c r="AJ293" s="57"/>
      <c r="AK293" s="57"/>
      <c r="AL293" s="57"/>
      <c r="AM293" s="57"/>
      <c r="AN293" s="58"/>
      <c r="AO293" s="58"/>
      <c r="AP293" s="58"/>
      <c r="AQ293" s="59"/>
      <c r="AR293" s="59"/>
      <c r="AS293" s="59"/>
      <c r="AT293" s="59"/>
      <c r="AU293" s="59"/>
      <c r="AV293" s="59"/>
      <c r="AW293">
        <v>2</v>
      </c>
      <c r="AZ293">
        <f t="shared" si="192"/>
        <v>0</v>
      </c>
      <c r="BA293">
        <f t="shared" si="193"/>
        <v>0</v>
      </c>
      <c r="BB293">
        <f t="shared" si="194"/>
        <v>0</v>
      </c>
      <c r="BC293">
        <f t="shared" si="195"/>
        <v>0</v>
      </c>
      <c r="BD293">
        <f t="shared" si="184"/>
        <v>0</v>
      </c>
      <c r="BE293">
        <f t="shared" si="196"/>
        <v>1</v>
      </c>
      <c r="BF293">
        <f t="shared" si="197"/>
        <v>0</v>
      </c>
      <c r="BG293">
        <f t="shared" si="198"/>
        <v>0</v>
      </c>
      <c r="BH293">
        <f t="shared" si="199"/>
        <v>0</v>
      </c>
      <c r="BI293">
        <f t="shared" si="200"/>
        <v>0</v>
      </c>
      <c r="BJ293">
        <f t="shared" si="201"/>
        <v>0</v>
      </c>
      <c r="BK293">
        <f t="shared" si="202"/>
        <v>0</v>
      </c>
      <c r="BL293">
        <f t="shared" si="203"/>
        <v>0</v>
      </c>
      <c r="BM293">
        <f t="shared" si="185"/>
        <v>2</v>
      </c>
      <c r="BO293" s="185">
        <f t="shared" si="204"/>
        <v>0</v>
      </c>
      <c r="BP293" s="186">
        <f t="shared" si="215"/>
        <v>0</v>
      </c>
      <c r="BQ293" s="187">
        <f t="shared" si="206"/>
        <v>0</v>
      </c>
      <c r="BR293" s="188">
        <f t="shared" si="186"/>
        <v>0</v>
      </c>
      <c r="BS293" s="189">
        <f t="shared" si="205"/>
        <v>0</v>
      </c>
      <c r="BT293" s="190">
        <f t="shared" si="207"/>
        <v>0.112</v>
      </c>
      <c r="BU293" s="191">
        <f t="shared" si="208"/>
        <v>0</v>
      </c>
      <c r="BV293" s="192">
        <f t="shared" si="216"/>
        <v>0</v>
      </c>
      <c r="BW293" s="193">
        <f t="shared" si="209"/>
        <v>0</v>
      </c>
      <c r="BX293" s="194">
        <f t="shared" si="210"/>
        <v>0</v>
      </c>
      <c r="BY293" s="195">
        <f t="shared" si="211"/>
        <v>0</v>
      </c>
      <c r="BZ293" s="196">
        <f t="shared" si="212"/>
        <v>0</v>
      </c>
      <c r="CA293" s="197">
        <f t="shared" si="213"/>
        <v>0</v>
      </c>
      <c r="CB293" s="110">
        <f t="shared" si="214"/>
        <v>8.4000000000000005E-2</v>
      </c>
      <c r="CC293" s="198">
        <v>0</v>
      </c>
      <c r="CD293" s="110">
        <v>0</v>
      </c>
      <c r="CE293" s="110">
        <v>0</v>
      </c>
      <c r="CF293" s="110">
        <v>2</v>
      </c>
      <c r="CG293" s="110">
        <f t="shared" si="187"/>
        <v>0.32</v>
      </c>
      <c r="CH293">
        <f t="shared" si="188"/>
        <v>0.19600000000000001</v>
      </c>
      <c r="CI293">
        <f t="shared" si="189"/>
        <v>4.1600000000000005E-2</v>
      </c>
      <c r="CJ293" s="63">
        <f t="shared" si="190"/>
        <v>1.6632</v>
      </c>
      <c r="CK293" s="200"/>
      <c r="CL293" s="200">
        <f t="shared" si="191"/>
        <v>0.24947999999999998</v>
      </c>
      <c r="CM293" s="200"/>
      <c r="CN293" s="200"/>
      <c r="CO293" s="201"/>
      <c r="CP293" s="202"/>
      <c r="CQ293" s="203"/>
      <c r="CR293" s="203"/>
      <c r="CS293" s="267"/>
      <c r="CT293" s="268"/>
      <c r="CU293" s="269"/>
      <c r="CV293" s="270"/>
      <c r="CW293" s="273"/>
      <c r="CX293" s="114"/>
      <c r="CY293" s="52"/>
      <c r="CZ293" s="54"/>
      <c r="DA293" s="273"/>
      <c r="DB293" s="274"/>
      <c r="DC293" s="275"/>
      <c r="DD293" s="276"/>
      <c r="DE293" s="59"/>
      <c r="DF293" s="277"/>
    </row>
    <row r="294" spans="3:110" x14ac:dyDescent="0.25">
      <c r="C294" s="1" t="s">
        <v>402</v>
      </c>
      <c r="D294" t="s">
        <v>365</v>
      </c>
      <c r="F294" s="42"/>
      <c r="G294" s="43"/>
      <c r="H294" s="43"/>
      <c r="I294" s="43"/>
      <c r="J294" s="43"/>
      <c r="K294" s="43"/>
      <c r="L294" s="43"/>
      <c r="M294" s="44"/>
      <c r="N294" s="44"/>
      <c r="O294" s="45"/>
      <c r="P294" s="46"/>
      <c r="Q294" s="47">
        <v>1</v>
      </c>
      <c r="R294" s="48"/>
      <c r="S294" s="49"/>
      <c r="T294" s="50"/>
      <c r="U294" s="51"/>
      <c r="V294" s="51"/>
      <c r="W294" s="51"/>
      <c r="X294" s="52"/>
      <c r="Y294" s="52"/>
      <c r="Z294" s="52"/>
      <c r="AA294" s="53"/>
      <c r="AB294" s="54"/>
      <c r="AC294" s="54"/>
      <c r="AD294" s="55"/>
      <c r="AE294" s="55"/>
      <c r="AF294" s="55"/>
      <c r="AG294" s="55">
        <v>1</v>
      </c>
      <c r="AH294" s="56"/>
      <c r="AI294" s="56"/>
      <c r="AJ294" s="57">
        <v>1</v>
      </c>
      <c r="AK294" s="57"/>
      <c r="AL294" s="57"/>
      <c r="AM294" s="57"/>
      <c r="AN294" s="58"/>
      <c r="AO294" s="58"/>
      <c r="AP294" s="58"/>
      <c r="AQ294" s="59"/>
      <c r="AR294" s="59"/>
      <c r="AS294" s="59"/>
      <c r="AT294" s="59"/>
      <c r="AU294" s="59"/>
      <c r="AV294" s="59"/>
      <c r="AW294">
        <v>1</v>
      </c>
      <c r="AZ294">
        <f t="shared" si="192"/>
        <v>0</v>
      </c>
      <c r="BA294">
        <f t="shared" si="193"/>
        <v>0</v>
      </c>
      <c r="BB294">
        <f t="shared" si="194"/>
        <v>1</v>
      </c>
      <c r="BC294">
        <f t="shared" si="195"/>
        <v>0</v>
      </c>
      <c r="BD294">
        <f t="shared" si="184"/>
        <v>0</v>
      </c>
      <c r="BE294">
        <f t="shared" si="196"/>
        <v>0</v>
      </c>
      <c r="BF294">
        <f t="shared" si="197"/>
        <v>0</v>
      </c>
      <c r="BG294">
        <f t="shared" si="198"/>
        <v>0</v>
      </c>
      <c r="BH294">
        <f t="shared" si="199"/>
        <v>1</v>
      </c>
      <c r="BI294">
        <f t="shared" si="200"/>
        <v>1</v>
      </c>
      <c r="BJ294">
        <f t="shared" si="201"/>
        <v>1</v>
      </c>
      <c r="BK294">
        <f t="shared" si="202"/>
        <v>0</v>
      </c>
      <c r="BL294">
        <f t="shared" si="203"/>
        <v>0</v>
      </c>
      <c r="BM294">
        <f t="shared" si="185"/>
        <v>1</v>
      </c>
      <c r="BO294" s="185">
        <f t="shared" si="204"/>
        <v>0</v>
      </c>
      <c r="BP294" s="186">
        <f t="shared" si="215"/>
        <v>0</v>
      </c>
      <c r="BQ294" s="187">
        <f t="shared" si="206"/>
        <v>1.1479999999999999</v>
      </c>
      <c r="BR294" s="188">
        <f t="shared" si="186"/>
        <v>0</v>
      </c>
      <c r="BS294" s="189">
        <f t="shared" si="205"/>
        <v>0</v>
      </c>
      <c r="BT294" s="190">
        <f t="shared" si="207"/>
        <v>0</v>
      </c>
      <c r="BU294" s="191">
        <f t="shared" si="208"/>
        <v>0</v>
      </c>
      <c r="BV294" s="192">
        <f t="shared" si="216"/>
        <v>0</v>
      </c>
      <c r="BW294" s="193">
        <f t="shared" si="209"/>
        <v>0.115</v>
      </c>
      <c r="BX294" s="194">
        <f t="shared" si="210"/>
        <v>3.0000000000000001E-3</v>
      </c>
      <c r="BY294" s="195">
        <f t="shared" si="211"/>
        <v>0.05</v>
      </c>
      <c r="BZ294" s="196">
        <f t="shared" si="212"/>
        <v>0</v>
      </c>
      <c r="CA294" s="197">
        <f t="shared" si="213"/>
        <v>0</v>
      </c>
      <c r="CB294" s="110">
        <f t="shared" si="214"/>
        <v>4.2000000000000003E-2</v>
      </c>
      <c r="CC294" s="198">
        <v>0</v>
      </c>
      <c r="CD294" s="110">
        <v>0</v>
      </c>
      <c r="CE294" s="110">
        <v>0</v>
      </c>
      <c r="CF294" s="110">
        <v>3</v>
      </c>
      <c r="CG294" s="110">
        <f t="shared" si="187"/>
        <v>0.48</v>
      </c>
      <c r="CH294">
        <f t="shared" si="188"/>
        <v>1.3579999999999999</v>
      </c>
      <c r="CI294">
        <f t="shared" si="189"/>
        <v>6.2399999999999997E-2</v>
      </c>
      <c r="CJ294" s="63">
        <f t="shared" si="190"/>
        <v>9.9427999999999983</v>
      </c>
      <c r="CK294" s="200"/>
      <c r="CL294" s="200">
        <f t="shared" si="191"/>
        <v>1.4914199999999997</v>
      </c>
      <c r="CM294" s="200"/>
      <c r="CN294" s="200"/>
      <c r="CO294" s="201"/>
      <c r="CP294" s="202"/>
      <c r="CQ294" s="203"/>
      <c r="CR294" s="203"/>
      <c r="CS294" s="267"/>
      <c r="CT294" s="268"/>
      <c r="CU294" s="269"/>
      <c r="CV294" s="270"/>
      <c r="CW294" s="273"/>
      <c r="CX294" s="114"/>
      <c r="CY294" s="52"/>
      <c r="CZ294" s="54"/>
      <c r="DA294" s="273"/>
      <c r="DB294" s="274"/>
      <c r="DC294" s="275"/>
      <c r="DD294" s="276"/>
      <c r="DE294" s="59"/>
      <c r="DF294" s="277"/>
    </row>
    <row r="295" spans="3:110" x14ac:dyDescent="0.25">
      <c r="C295" s="1" t="s">
        <v>403</v>
      </c>
      <c r="D295" t="s">
        <v>365</v>
      </c>
      <c r="F295" s="42"/>
      <c r="G295" s="43"/>
      <c r="H295" s="43"/>
      <c r="I295" s="43"/>
      <c r="J295" s="43"/>
      <c r="K295" s="43"/>
      <c r="L295" s="43"/>
      <c r="M295" s="44"/>
      <c r="N295" s="44"/>
      <c r="O295" s="45"/>
      <c r="P295" s="46"/>
      <c r="Q295" s="47"/>
      <c r="R295" s="48"/>
      <c r="S295" s="49"/>
      <c r="T295" s="50"/>
      <c r="U295" s="51"/>
      <c r="V295" s="51"/>
      <c r="W295" s="51"/>
      <c r="X295" s="52"/>
      <c r="Y295" s="52">
        <v>1</v>
      </c>
      <c r="Z295" s="52"/>
      <c r="AA295" s="53"/>
      <c r="AB295" s="54"/>
      <c r="AC295" s="54"/>
      <c r="AD295" s="55"/>
      <c r="AE295" s="55">
        <v>1</v>
      </c>
      <c r="AF295" s="55"/>
      <c r="AG295" s="55"/>
      <c r="AH295" s="56"/>
      <c r="AI295" s="56"/>
      <c r="AJ295" s="57"/>
      <c r="AK295" s="57"/>
      <c r="AL295" s="57"/>
      <c r="AM295" s="57"/>
      <c r="AN295" s="58"/>
      <c r="AO295" s="58"/>
      <c r="AP295" s="58"/>
      <c r="AQ295" s="59"/>
      <c r="AR295" s="59"/>
      <c r="AS295" s="59"/>
      <c r="AT295" s="59"/>
      <c r="AU295" s="59">
        <v>1</v>
      </c>
      <c r="AV295" s="59"/>
      <c r="AZ295">
        <f t="shared" si="192"/>
        <v>0</v>
      </c>
      <c r="BA295">
        <f t="shared" si="193"/>
        <v>0</v>
      </c>
      <c r="BB295">
        <f t="shared" si="194"/>
        <v>0</v>
      </c>
      <c r="BC295">
        <f t="shared" si="195"/>
        <v>0</v>
      </c>
      <c r="BD295">
        <f t="shared" si="184"/>
        <v>0</v>
      </c>
      <c r="BE295">
        <f t="shared" si="196"/>
        <v>0</v>
      </c>
      <c r="BF295">
        <f t="shared" si="197"/>
        <v>1</v>
      </c>
      <c r="BG295">
        <f t="shared" si="198"/>
        <v>0</v>
      </c>
      <c r="BH295">
        <f t="shared" si="199"/>
        <v>1</v>
      </c>
      <c r="BI295">
        <f t="shared" si="200"/>
        <v>0</v>
      </c>
      <c r="BJ295">
        <f t="shared" si="201"/>
        <v>0</v>
      </c>
      <c r="BK295">
        <f t="shared" si="202"/>
        <v>0</v>
      </c>
      <c r="BL295">
        <f t="shared" si="203"/>
        <v>1</v>
      </c>
      <c r="BM295">
        <f t="shared" si="185"/>
        <v>0</v>
      </c>
      <c r="BO295" s="185">
        <f t="shared" si="204"/>
        <v>0</v>
      </c>
      <c r="BP295" s="186">
        <f t="shared" si="215"/>
        <v>0</v>
      </c>
      <c r="BQ295" s="187">
        <f t="shared" si="206"/>
        <v>0</v>
      </c>
      <c r="BR295" s="188">
        <f t="shared" si="186"/>
        <v>0</v>
      </c>
      <c r="BS295" s="189">
        <f t="shared" si="205"/>
        <v>0</v>
      </c>
      <c r="BT295" s="190">
        <f t="shared" si="207"/>
        <v>0</v>
      </c>
      <c r="BU295" s="191">
        <f t="shared" si="208"/>
        <v>0.03</v>
      </c>
      <c r="BV295" s="192">
        <f t="shared" si="216"/>
        <v>0</v>
      </c>
      <c r="BW295" s="193">
        <f t="shared" si="209"/>
        <v>0.115</v>
      </c>
      <c r="BX295" s="194">
        <f t="shared" si="210"/>
        <v>0</v>
      </c>
      <c r="BY295" s="195">
        <f t="shared" si="211"/>
        <v>0</v>
      </c>
      <c r="BZ295" s="196">
        <f t="shared" si="212"/>
        <v>0</v>
      </c>
      <c r="CA295" s="197">
        <f t="shared" si="213"/>
        <v>2.9000000000000001E-2</v>
      </c>
      <c r="CB295" s="110">
        <f t="shared" si="214"/>
        <v>0</v>
      </c>
      <c r="CC295" s="198">
        <v>0</v>
      </c>
      <c r="CD295" s="110">
        <v>0</v>
      </c>
      <c r="CE295" s="110">
        <v>0</v>
      </c>
      <c r="CF295" s="110">
        <v>1</v>
      </c>
      <c r="CG295" s="110">
        <f t="shared" si="187"/>
        <v>0.16</v>
      </c>
      <c r="CH295">
        <f t="shared" si="188"/>
        <v>0.17400000000000002</v>
      </c>
      <c r="CI295">
        <f t="shared" si="189"/>
        <v>2.0800000000000003E-2</v>
      </c>
      <c r="CJ295" s="63">
        <f t="shared" si="190"/>
        <v>1.3636000000000001</v>
      </c>
      <c r="CK295" s="200"/>
      <c r="CL295" s="200">
        <f t="shared" si="191"/>
        <v>0.20454000000000003</v>
      </c>
      <c r="CM295" s="200"/>
      <c r="CN295" s="200"/>
      <c r="CO295" s="201"/>
      <c r="CP295" s="202"/>
      <c r="CQ295" s="203"/>
      <c r="CR295" s="203"/>
      <c r="CS295" s="267"/>
      <c r="CT295" s="268"/>
      <c r="CU295" s="269"/>
      <c r="CV295" s="270"/>
      <c r="CW295" s="273"/>
      <c r="CX295" s="114"/>
      <c r="CY295" s="52"/>
      <c r="CZ295" s="54"/>
      <c r="DA295" s="273"/>
      <c r="DB295" s="274"/>
      <c r="DC295" s="275"/>
      <c r="DD295" s="276"/>
      <c r="DE295" s="59"/>
      <c r="DF295" s="277"/>
    </row>
    <row r="296" spans="3:110" x14ac:dyDescent="0.25">
      <c r="C296" s="1" t="s">
        <v>404</v>
      </c>
      <c r="D296" t="s">
        <v>365</v>
      </c>
      <c r="F296" s="42"/>
      <c r="G296" s="43"/>
      <c r="H296" s="43"/>
      <c r="I296" s="43"/>
      <c r="J296" s="43"/>
      <c r="K296" s="43"/>
      <c r="L296" s="43"/>
      <c r="M296" s="44">
        <v>1</v>
      </c>
      <c r="N296" s="44"/>
      <c r="O296" s="45"/>
      <c r="P296" s="46"/>
      <c r="Q296" s="47"/>
      <c r="R296" s="48"/>
      <c r="S296" s="49"/>
      <c r="T296" s="50"/>
      <c r="U296" s="51"/>
      <c r="V296" s="51"/>
      <c r="W296" s="51"/>
      <c r="X296" s="52"/>
      <c r="Y296" s="52">
        <v>1</v>
      </c>
      <c r="Z296" s="52"/>
      <c r="AA296" s="53"/>
      <c r="AB296" s="54"/>
      <c r="AC296" s="54"/>
      <c r="AD296" s="55"/>
      <c r="AE296" s="55"/>
      <c r="AF296" s="55"/>
      <c r="AG296" s="55"/>
      <c r="AH296" s="56"/>
      <c r="AI296" s="56"/>
      <c r="AJ296" s="57"/>
      <c r="AK296" s="57"/>
      <c r="AL296" s="57"/>
      <c r="AM296" s="57"/>
      <c r="AN296" s="58"/>
      <c r="AO296" s="58"/>
      <c r="AP296" s="58"/>
      <c r="AQ296" s="59"/>
      <c r="AR296" s="59"/>
      <c r="AS296" s="59"/>
      <c r="AT296" s="59"/>
      <c r="AU296" s="59"/>
      <c r="AV296" s="59"/>
      <c r="AW296">
        <v>1</v>
      </c>
      <c r="AZ296">
        <f t="shared" si="192"/>
        <v>0</v>
      </c>
      <c r="BA296">
        <f t="shared" si="193"/>
        <v>1</v>
      </c>
      <c r="BB296">
        <f t="shared" si="194"/>
        <v>0</v>
      </c>
      <c r="BC296">
        <f t="shared" si="195"/>
        <v>0</v>
      </c>
      <c r="BD296">
        <f t="shared" si="184"/>
        <v>0</v>
      </c>
      <c r="BE296">
        <f t="shared" si="196"/>
        <v>0</v>
      </c>
      <c r="BF296">
        <f t="shared" si="197"/>
        <v>1</v>
      </c>
      <c r="BG296">
        <f t="shared" si="198"/>
        <v>0</v>
      </c>
      <c r="BH296">
        <f t="shared" si="199"/>
        <v>0</v>
      </c>
      <c r="BI296">
        <f t="shared" si="200"/>
        <v>0</v>
      </c>
      <c r="BJ296">
        <f t="shared" si="201"/>
        <v>0</v>
      </c>
      <c r="BK296">
        <f t="shared" si="202"/>
        <v>0</v>
      </c>
      <c r="BL296">
        <f t="shared" si="203"/>
        <v>0</v>
      </c>
      <c r="BM296">
        <f t="shared" si="185"/>
        <v>1</v>
      </c>
      <c r="BO296" s="185">
        <f t="shared" si="204"/>
        <v>0</v>
      </c>
      <c r="BP296" s="186">
        <f t="shared" si="215"/>
        <v>0.95399999999999996</v>
      </c>
      <c r="BQ296" s="187">
        <f t="shared" si="206"/>
        <v>0</v>
      </c>
      <c r="BR296" s="188">
        <f t="shared" si="186"/>
        <v>0</v>
      </c>
      <c r="BS296" s="189">
        <f t="shared" si="205"/>
        <v>0</v>
      </c>
      <c r="BT296" s="190">
        <f t="shared" si="207"/>
        <v>0</v>
      </c>
      <c r="BU296" s="191">
        <f t="shared" si="208"/>
        <v>0.03</v>
      </c>
      <c r="BV296" s="192">
        <f t="shared" si="216"/>
        <v>0</v>
      </c>
      <c r="BW296" s="193">
        <f t="shared" si="209"/>
        <v>0</v>
      </c>
      <c r="BX296" s="194">
        <f t="shared" si="210"/>
        <v>0</v>
      </c>
      <c r="BY296" s="195">
        <f t="shared" si="211"/>
        <v>0</v>
      </c>
      <c r="BZ296" s="196">
        <f t="shared" si="212"/>
        <v>0</v>
      </c>
      <c r="CA296" s="197">
        <f t="shared" si="213"/>
        <v>0</v>
      </c>
      <c r="CB296" s="110">
        <f t="shared" si="214"/>
        <v>4.2000000000000003E-2</v>
      </c>
      <c r="CC296" s="198">
        <v>0</v>
      </c>
      <c r="CD296" s="110">
        <v>0</v>
      </c>
      <c r="CE296" s="110">
        <v>0</v>
      </c>
      <c r="CF296" s="110">
        <v>4</v>
      </c>
      <c r="CG296" s="110">
        <f t="shared" si="187"/>
        <v>0.64</v>
      </c>
      <c r="CH296">
        <f t="shared" si="188"/>
        <v>1.026</v>
      </c>
      <c r="CI296">
        <f t="shared" si="189"/>
        <v>8.320000000000001E-2</v>
      </c>
      <c r="CJ296" s="63">
        <f t="shared" si="190"/>
        <v>7.7644000000000002</v>
      </c>
      <c r="CK296" s="200"/>
      <c r="CL296" s="200">
        <f t="shared" si="191"/>
        <v>1.16466</v>
      </c>
      <c r="CM296" s="200"/>
      <c r="CN296" s="200"/>
      <c r="CO296" s="201"/>
      <c r="CP296" s="202"/>
      <c r="CQ296" s="203"/>
      <c r="CR296" s="203"/>
      <c r="CS296" s="267"/>
      <c r="CT296" s="268"/>
      <c r="CU296" s="269"/>
      <c r="CV296" s="270"/>
      <c r="CW296" s="273"/>
      <c r="CX296" s="114"/>
      <c r="CY296" s="52"/>
      <c r="CZ296" s="54"/>
      <c r="DA296" s="273"/>
      <c r="DB296" s="274"/>
      <c r="DC296" s="275"/>
      <c r="DD296" s="276"/>
      <c r="DE296" s="59"/>
      <c r="DF296" s="277"/>
    </row>
    <row r="297" spans="3:110" x14ac:dyDescent="0.25">
      <c r="C297" s="1" t="s">
        <v>405</v>
      </c>
      <c r="D297" s="60" t="s">
        <v>365</v>
      </c>
      <c r="F297" s="42">
        <v>1</v>
      </c>
      <c r="G297" s="43"/>
      <c r="H297" s="43"/>
      <c r="I297" s="43"/>
      <c r="J297" s="43"/>
      <c r="K297" s="43"/>
      <c r="L297" s="43"/>
      <c r="M297" s="44"/>
      <c r="N297" s="44"/>
      <c r="O297" s="45"/>
      <c r="P297" s="46"/>
      <c r="Q297" s="47"/>
      <c r="R297" s="48"/>
      <c r="S297" s="49"/>
      <c r="T297" s="50"/>
      <c r="U297" s="51"/>
      <c r="V297" s="51"/>
      <c r="W297" s="51"/>
      <c r="X297" s="52"/>
      <c r="Y297" s="52"/>
      <c r="Z297" s="52"/>
      <c r="AA297" s="53"/>
      <c r="AB297" s="54"/>
      <c r="AC297" s="54"/>
      <c r="AD297" s="55"/>
      <c r="AE297" s="55"/>
      <c r="AF297" s="55"/>
      <c r="AG297" s="55">
        <v>1</v>
      </c>
      <c r="AH297" s="56"/>
      <c r="AI297" s="56"/>
      <c r="AJ297" s="57"/>
      <c r="AK297" s="57"/>
      <c r="AL297" s="57"/>
      <c r="AM297" s="57"/>
      <c r="AN297" s="58"/>
      <c r="AO297" s="58">
        <v>1</v>
      </c>
      <c r="AP297" s="58"/>
      <c r="AQ297" s="59">
        <v>1</v>
      </c>
      <c r="AR297" s="59"/>
      <c r="AS297" s="59"/>
      <c r="AT297" s="59"/>
      <c r="AU297" s="59"/>
      <c r="AV297" s="59"/>
      <c r="AW297">
        <v>2</v>
      </c>
      <c r="AZ297">
        <f t="shared" si="192"/>
        <v>1</v>
      </c>
      <c r="BA297">
        <f t="shared" si="193"/>
        <v>0</v>
      </c>
      <c r="BB297">
        <f t="shared" si="194"/>
        <v>0</v>
      </c>
      <c r="BC297">
        <f t="shared" si="195"/>
        <v>0</v>
      </c>
      <c r="BD297">
        <f t="shared" si="184"/>
        <v>0</v>
      </c>
      <c r="BE297">
        <f t="shared" si="196"/>
        <v>0</v>
      </c>
      <c r="BF297">
        <f t="shared" si="197"/>
        <v>0</v>
      </c>
      <c r="BG297">
        <f t="shared" si="198"/>
        <v>0</v>
      </c>
      <c r="BH297">
        <f t="shared" si="199"/>
        <v>1</v>
      </c>
      <c r="BI297">
        <f t="shared" si="200"/>
        <v>0</v>
      </c>
      <c r="BJ297">
        <f t="shared" si="201"/>
        <v>0</v>
      </c>
      <c r="BK297">
        <f t="shared" si="202"/>
        <v>1</v>
      </c>
      <c r="BL297">
        <f t="shared" si="203"/>
        <v>1</v>
      </c>
      <c r="BM297">
        <f t="shared" si="185"/>
        <v>2</v>
      </c>
      <c r="BO297" s="185">
        <f t="shared" si="204"/>
        <v>0.02</v>
      </c>
      <c r="BP297" s="186">
        <f t="shared" si="215"/>
        <v>0</v>
      </c>
      <c r="BQ297" s="187">
        <f t="shared" si="206"/>
        <v>0</v>
      </c>
      <c r="BR297" s="188">
        <f t="shared" si="186"/>
        <v>0</v>
      </c>
      <c r="BS297" s="189">
        <f t="shared" si="205"/>
        <v>0</v>
      </c>
      <c r="BT297" s="190">
        <f t="shared" si="207"/>
        <v>0</v>
      </c>
      <c r="BU297" s="191">
        <f t="shared" si="208"/>
        <v>0</v>
      </c>
      <c r="BV297" s="192">
        <f t="shared" si="216"/>
        <v>0</v>
      </c>
      <c r="BW297" s="193">
        <f t="shared" si="209"/>
        <v>0.115</v>
      </c>
      <c r="BX297" s="194">
        <f t="shared" si="210"/>
        <v>0</v>
      </c>
      <c r="BY297" s="195">
        <f t="shared" si="211"/>
        <v>0</v>
      </c>
      <c r="BZ297" s="196">
        <f t="shared" si="212"/>
        <v>3.3000000000000002E-2</v>
      </c>
      <c r="CA297" s="197">
        <f t="shared" si="213"/>
        <v>2.9000000000000001E-2</v>
      </c>
      <c r="CB297" s="110">
        <f t="shared" si="214"/>
        <v>8.4000000000000005E-2</v>
      </c>
      <c r="CC297" s="198">
        <v>0</v>
      </c>
      <c r="CD297" s="110">
        <v>0</v>
      </c>
      <c r="CE297" s="110">
        <v>0</v>
      </c>
      <c r="CF297" s="110">
        <v>2</v>
      </c>
      <c r="CG297" s="110">
        <f t="shared" si="187"/>
        <v>0.32</v>
      </c>
      <c r="CH297">
        <f t="shared" si="188"/>
        <v>0.28100000000000003</v>
      </c>
      <c r="CI297">
        <f t="shared" si="189"/>
        <v>4.1600000000000005E-2</v>
      </c>
      <c r="CJ297" s="63">
        <f t="shared" si="190"/>
        <v>2.2582000000000004</v>
      </c>
      <c r="CK297" s="200"/>
      <c r="CL297" s="200">
        <f t="shared" si="191"/>
        <v>0.33873000000000003</v>
      </c>
      <c r="CM297" s="200"/>
      <c r="CN297" s="200"/>
      <c r="CO297" s="201"/>
      <c r="CP297" s="202"/>
      <c r="CQ297" s="203"/>
      <c r="CR297" s="203"/>
      <c r="CS297" s="267"/>
      <c r="CT297" s="268"/>
      <c r="CU297" s="269"/>
      <c r="CV297" s="270"/>
      <c r="CW297" s="273"/>
      <c r="CX297" s="114"/>
      <c r="CY297" s="52"/>
      <c r="CZ297" s="54"/>
      <c r="DA297" s="273"/>
      <c r="DB297" s="274"/>
      <c r="DC297" s="275"/>
      <c r="DD297" s="276"/>
      <c r="DE297" s="59"/>
      <c r="DF297" s="277"/>
    </row>
    <row r="298" spans="3:110" x14ac:dyDescent="0.25">
      <c r="C298" s="84" t="s">
        <v>406</v>
      </c>
      <c r="D298" s="87" t="s">
        <v>365</v>
      </c>
      <c r="F298" s="93"/>
      <c r="G298" s="94"/>
      <c r="H298" s="94"/>
      <c r="I298" s="94"/>
      <c r="J298" s="94"/>
      <c r="K298" s="94"/>
      <c r="L298" s="94"/>
      <c r="M298" s="95"/>
      <c r="N298" s="95">
        <v>1</v>
      </c>
      <c r="O298" s="95"/>
      <c r="P298" s="96"/>
      <c r="Q298" s="96"/>
      <c r="R298" s="97"/>
      <c r="S298" s="97"/>
      <c r="T298" s="98"/>
      <c r="U298" s="99"/>
      <c r="V298" s="99"/>
      <c r="W298" s="99"/>
      <c r="X298" s="100"/>
      <c r="Y298" s="100"/>
      <c r="Z298" s="100"/>
      <c r="AA298" s="101"/>
      <c r="AB298" s="101"/>
      <c r="AC298" s="101"/>
      <c r="AD298" s="102"/>
      <c r="AE298" s="102"/>
      <c r="AF298" s="102"/>
      <c r="AG298" s="102"/>
      <c r="AH298" s="103"/>
      <c r="AI298" s="103"/>
      <c r="AJ298" s="104"/>
      <c r="AK298" s="104">
        <v>1</v>
      </c>
      <c r="AL298" s="104"/>
      <c r="AM298" s="104"/>
      <c r="AN298" s="105"/>
      <c r="AO298" s="105"/>
      <c r="AP298" s="105"/>
      <c r="AQ298" s="106">
        <v>2</v>
      </c>
      <c r="AR298" s="106"/>
      <c r="AS298" s="106"/>
      <c r="AT298" s="106"/>
      <c r="AU298" s="106"/>
      <c r="AV298" s="106"/>
      <c r="AW298" s="87">
        <v>2</v>
      </c>
      <c r="AZ298">
        <f t="shared" si="192"/>
        <v>0</v>
      </c>
      <c r="BA298">
        <f t="shared" si="193"/>
        <v>1</v>
      </c>
      <c r="BB298">
        <f t="shared" si="194"/>
        <v>0</v>
      </c>
      <c r="BC298">
        <f t="shared" si="195"/>
        <v>0</v>
      </c>
      <c r="BD298">
        <f t="shared" si="184"/>
        <v>0</v>
      </c>
      <c r="BE298">
        <f t="shared" si="196"/>
        <v>0</v>
      </c>
      <c r="BF298">
        <f t="shared" si="197"/>
        <v>0</v>
      </c>
      <c r="BG298">
        <f t="shared" si="198"/>
        <v>0</v>
      </c>
      <c r="BH298">
        <f t="shared" si="199"/>
        <v>0</v>
      </c>
      <c r="BI298" s="87">
        <f t="shared" si="200"/>
        <v>1</v>
      </c>
      <c r="BJ298" s="87">
        <f t="shared" si="201"/>
        <v>1</v>
      </c>
      <c r="BK298" s="87">
        <f t="shared" si="202"/>
        <v>0</v>
      </c>
      <c r="BL298" s="87">
        <f t="shared" si="203"/>
        <v>2</v>
      </c>
      <c r="BM298" s="87">
        <f t="shared" si="185"/>
        <v>2</v>
      </c>
      <c r="BN298" s="87"/>
      <c r="BO298" s="209">
        <f t="shared" si="204"/>
        <v>0</v>
      </c>
      <c r="BP298" s="210">
        <f t="shared" si="215"/>
        <v>0.95399999999999996</v>
      </c>
      <c r="BQ298" s="211">
        <f t="shared" si="206"/>
        <v>0</v>
      </c>
      <c r="BR298" s="212">
        <f t="shared" si="186"/>
        <v>0</v>
      </c>
      <c r="BS298" s="213">
        <f t="shared" si="205"/>
        <v>0</v>
      </c>
      <c r="BT298" s="214">
        <f t="shared" si="207"/>
        <v>0</v>
      </c>
      <c r="BU298" s="215">
        <f t="shared" si="208"/>
        <v>0</v>
      </c>
      <c r="BV298" s="216">
        <f t="shared" si="216"/>
        <v>0</v>
      </c>
      <c r="BW298" s="217">
        <f t="shared" si="209"/>
        <v>0</v>
      </c>
      <c r="BX298" s="218">
        <f t="shared" si="210"/>
        <v>3.0000000000000001E-3</v>
      </c>
      <c r="BY298" s="219">
        <f t="shared" si="211"/>
        <v>0.05</v>
      </c>
      <c r="BZ298" s="220">
        <f t="shared" si="212"/>
        <v>0</v>
      </c>
      <c r="CA298" s="221">
        <f t="shared" si="213"/>
        <v>5.8000000000000003E-2</v>
      </c>
      <c r="CB298" s="222">
        <f t="shared" si="214"/>
        <v>8.4000000000000005E-2</v>
      </c>
      <c r="CC298" s="206">
        <v>0</v>
      </c>
      <c r="CD298" s="126">
        <v>0</v>
      </c>
      <c r="CE298" s="126">
        <v>0</v>
      </c>
      <c r="CF298" s="126">
        <v>3</v>
      </c>
      <c r="CG298" s="126">
        <f t="shared" si="187"/>
        <v>0.48</v>
      </c>
      <c r="CH298" s="87">
        <f t="shared" si="188"/>
        <v>1.149</v>
      </c>
      <c r="CI298" s="87">
        <f t="shared" si="189"/>
        <v>6.2399999999999997E-2</v>
      </c>
      <c r="CJ298" s="63">
        <f t="shared" si="190"/>
        <v>8.4798000000000009</v>
      </c>
      <c r="CK298" s="200"/>
      <c r="CL298" s="200">
        <f t="shared" si="191"/>
        <v>1.27197</v>
      </c>
      <c r="CM298" s="200"/>
      <c r="CN298" s="200"/>
      <c r="CO298" s="201"/>
      <c r="CP298" s="202"/>
      <c r="CQ298" s="203"/>
      <c r="CR298" s="203"/>
      <c r="CS298" s="267"/>
      <c r="CT298" s="268"/>
      <c r="CU298" s="269"/>
      <c r="CV298" s="270"/>
      <c r="CW298" s="273"/>
      <c r="CX298" s="114"/>
      <c r="CY298" s="52"/>
      <c r="CZ298" s="54"/>
      <c r="DA298" s="273"/>
      <c r="DB298" s="274"/>
      <c r="DC298" s="275"/>
      <c r="DD298" s="276"/>
      <c r="DE298" s="59"/>
      <c r="DF298" s="277"/>
    </row>
    <row r="299" spans="3:110" x14ac:dyDescent="0.25">
      <c r="C299" s="1" t="s">
        <v>407</v>
      </c>
      <c r="D299" s="36" t="s">
        <v>408</v>
      </c>
      <c r="F299" s="42"/>
      <c r="G299" s="43"/>
      <c r="H299" s="43">
        <v>1</v>
      </c>
      <c r="I299" s="43"/>
      <c r="J299" s="43"/>
      <c r="K299" s="43"/>
      <c r="L299" s="43"/>
      <c r="M299" s="44">
        <v>1</v>
      </c>
      <c r="N299" s="44">
        <v>2</v>
      </c>
      <c r="O299" s="45"/>
      <c r="P299" s="46"/>
      <c r="Q299" s="47"/>
      <c r="R299" s="48"/>
      <c r="S299" s="49"/>
      <c r="T299" s="50"/>
      <c r="U299" s="51">
        <v>28</v>
      </c>
      <c r="V299" s="51"/>
      <c r="W299" s="51"/>
      <c r="X299" s="52"/>
      <c r="Y299" s="52"/>
      <c r="Z299" s="52"/>
      <c r="AA299" s="53"/>
      <c r="AB299" s="54"/>
      <c r="AC299" s="54"/>
      <c r="AD299" s="55">
        <v>1</v>
      </c>
      <c r="AE299" s="55"/>
      <c r="AF299" s="55"/>
      <c r="AG299" s="55">
        <v>1</v>
      </c>
      <c r="AH299" s="56"/>
      <c r="AI299" s="56"/>
      <c r="AJ299" s="57"/>
      <c r="AK299" s="57"/>
      <c r="AL299" s="57"/>
      <c r="AM299" s="57"/>
      <c r="AN299" s="58"/>
      <c r="AO299" s="58"/>
      <c r="AP299" s="58"/>
      <c r="AQ299" s="59">
        <v>1</v>
      </c>
      <c r="AR299" s="59"/>
      <c r="AS299" s="59"/>
      <c r="AT299" s="59"/>
      <c r="AU299" s="59"/>
      <c r="AV299" s="59"/>
      <c r="AW299" s="36">
        <v>8</v>
      </c>
      <c r="AZ299">
        <f t="shared" si="192"/>
        <v>1</v>
      </c>
      <c r="BA299">
        <f t="shared" si="193"/>
        <v>3</v>
      </c>
      <c r="BB299">
        <f t="shared" si="194"/>
        <v>0</v>
      </c>
      <c r="BC299">
        <f t="shared" si="195"/>
        <v>0</v>
      </c>
      <c r="BD299">
        <f t="shared" si="184"/>
        <v>0</v>
      </c>
      <c r="BE299">
        <f t="shared" si="196"/>
        <v>28</v>
      </c>
      <c r="BF299">
        <f t="shared" si="197"/>
        <v>0</v>
      </c>
      <c r="BG299">
        <f t="shared" si="198"/>
        <v>0</v>
      </c>
      <c r="BH299">
        <f t="shared" si="199"/>
        <v>2</v>
      </c>
      <c r="BI299">
        <f t="shared" si="200"/>
        <v>0</v>
      </c>
      <c r="BJ299">
        <f t="shared" si="201"/>
        <v>0</v>
      </c>
      <c r="BK299">
        <f t="shared" si="202"/>
        <v>0</v>
      </c>
      <c r="BL299">
        <f t="shared" si="203"/>
        <v>1</v>
      </c>
      <c r="BM299">
        <f t="shared" si="185"/>
        <v>8</v>
      </c>
      <c r="BO299" s="185">
        <f>AZ299*0.015</f>
        <v>1.4999999999999999E-2</v>
      </c>
      <c r="BP299" s="186">
        <f>BA299*2.22</f>
        <v>6.66</v>
      </c>
      <c r="BQ299" s="187">
        <f>BB299*0.02</f>
        <v>0</v>
      </c>
      <c r="BR299" s="188">
        <f t="shared" si="186"/>
        <v>0</v>
      </c>
      <c r="BS299" s="189">
        <f>BD299*1.021</f>
        <v>0</v>
      </c>
      <c r="BT299" s="190">
        <f>BE299*0.102</f>
        <v>2.8559999999999999</v>
      </c>
      <c r="BU299" s="191">
        <f>BF299*0.451</f>
        <v>0</v>
      </c>
      <c r="BV299" s="192">
        <f>BG299*0.054</f>
        <v>0</v>
      </c>
      <c r="BW299" s="193">
        <f>BH299*0.156</f>
        <v>0.312</v>
      </c>
      <c r="BX299" s="194">
        <f>BI299*0.008</f>
        <v>0</v>
      </c>
      <c r="BY299" s="195">
        <f>BJ299*0.048</f>
        <v>0</v>
      </c>
      <c r="BZ299" s="196">
        <f>BK299*0.593</f>
        <v>0</v>
      </c>
      <c r="CA299" s="197">
        <f>BL299*0.015</f>
        <v>1.4999999999999999E-2</v>
      </c>
      <c r="CB299" s="110">
        <f>BM299*0.058</f>
        <v>0.46400000000000002</v>
      </c>
      <c r="CC299" s="198">
        <v>1</v>
      </c>
      <c r="CD299" s="110">
        <v>0</v>
      </c>
      <c r="CE299" s="110">
        <v>1</v>
      </c>
      <c r="CF299" s="110">
        <v>4</v>
      </c>
      <c r="CG299" s="110">
        <f t="shared" si="187"/>
        <v>1.37</v>
      </c>
      <c r="CH299">
        <f t="shared" si="188"/>
        <v>10.321999999999999</v>
      </c>
      <c r="CI299">
        <f t="shared" si="189"/>
        <v>0.17810000000000001</v>
      </c>
      <c r="CJ299" s="63">
        <f t="shared" si="190"/>
        <v>73.500699999999995</v>
      </c>
      <c r="CK299" s="200"/>
      <c r="CL299" s="200">
        <f t="shared" si="191"/>
        <v>11.025104999999998</v>
      </c>
      <c r="CM299" s="200"/>
      <c r="CN299" s="200"/>
      <c r="CO299" s="201"/>
      <c r="CP299" s="202"/>
      <c r="CQ299" s="203"/>
      <c r="CR299" s="203"/>
      <c r="CS299" s="267"/>
      <c r="CT299" s="268"/>
      <c r="CU299" s="269"/>
      <c r="CV299" s="270"/>
      <c r="CW299" s="273"/>
      <c r="CX299" s="114"/>
      <c r="CY299" s="52"/>
      <c r="CZ299" s="54"/>
      <c r="DA299" s="273"/>
      <c r="DB299" s="274"/>
      <c r="DC299" s="275"/>
      <c r="DD299" s="276"/>
      <c r="DE299" s="59"/>
      <c r="DF299" s="277"/>
    </row>
    <row r="300" spans="3:110" x14ac:dyDescent="0.25">
      <c r="C300" s="1" t="s">
        <v>409</v>
      </c>
      <c r="D300" s="36" t="s">
        <v>408</v>
      </c>
      <c r="F300" s="42"/>
      <c r="G300" s="43"/>
      <c r="H300" s="43"/>
      <c r="I300" s="43"/>
      <c r="J300" s="43"/>
      <c r="K300" s="43"/>
      <c r="L300" s="43"/>
      <c r="M300" s="44"/>
      <c r="N300" s="44"/>
      <c r="O300" s="45"/>
      <c r="P300" s="46"/>
      <c r="Q300" s="47"/>
      <c r="R300" s="48"/>
      <c r="S300" s="49"/>
      <c r="T300" s="50"/>
      <c r="U300" s="51">
        <v>18</v>
      </c>
      <c r="V300" s="51"/>
      <c r="W300" s="51"/>
      <c r="X300" s="52"/>
      <c r="Y300" s="52"/>
      <c r="Z300" s="52"/>
      <c r="AA300" s="53"/>
      <c r="AB300" s="54"/>
      <c r="AC300" s="54"/>
      <c r="AD300" s="55">
        <v>3</v>
      </c>
      <c r="AE300" s="55"/>
      <c r="AF300" s="55"/>
      <c r="AG300" s="55"/>
      <c r="AH300" s="56"/>
      <c r="AI300" s="56"/>
      <c r="AJ300" s="57"/>
      <c r="AK300" s="57">
        <v>1</v>
      </c>
      <c r="AL300" s="57"/>
      <c r="AM300" s="57"/>
      <c r="AN300" s="58"/>
      <c r="AO300" s="58"/>
      <c r="AP300" s="58"/>
      <c r="AQ300" s="59"/>
      <c r="AR300" s="59">
        <v>2</v>
      </c>
      <c r="AS300" s="59"/>
      <c r="AT300" s="59"/>
      <c r="AU300" s="59"/>
      <c r="AV300" s="59"/>
      <c r="AW300" s="36">
        <v>14</v>
      </c>
      <c r="AZ300">
        <f t="shared" si="192"/>
        <v>0</v>
      </c>
      <c r="BA300">
        <f t="shared" si="193"/>
        <v>0</v>
      </c>
      <c r="BB300">
        <f t="shared" si="194"/>
        <v>0</v>
      </c>
      <c r="BC300">
        <f t="shared" si="195"/>
        <v>0</v>
      </c>
      <c r="BD300">
        <f t="shared" si="184"/>
        <v>0</v>
      </c>
      <c r="BE300">
        <f t="shared" si="196"/>
        <v>18</v>
      </c>
      <c r="BF300">
        <f t="shared" si="197"/>
        <v>0</v>
      </c>
      <c r="BG300">
        <f t="shared" si="198"/>
        <v>0</v>
      </c>
      <c r="BH300">
        <f t="shared" si="199"/>
        <v>3</v>
      </c>
      <c r="BI300">
        <f t="shared" si="200"/>
        <v>1</v>
      </c>
      <c r="BJ300">
        <f t="shared" si="201"/>
        <v>1</v>
      </c>
      <c r="BK300">
        <f t="shared" si="202"/>
        <v>0</v>
      </c>
      <c r="BL300">
        <f t="shared" si="203"/>
        <v>2</v>
      </c>
      <c r="BM300">
        <f t="shared" si="185"/>
        <v>14</v>
      </c>
      <c r="BO300" s="185">
        <f t="shared" ref="BO300:BO347" si="217">AZ300*0.015</f>
        <v>0</v>
      </c>
      <c r="BP300" s="186">
        <f t="shared" ref="BP300:BP347" si="218">BA300*2.22</f>
        <v>0</v>
      </c>
      <c r="BQ300" s="187">
        <f t="shared" ref="BQ300:BR347" si="219">BB300*0.02</f>
        <v>0</v>
      </c>
      <c r="BR300" s="188">
        <f t="shared" si="186"/>
        <v>0</v>
      </c>
      <c r="BS300" s="189">
        <f t="shared" ref="BS300:BS347" si="220">BD300*1.021</f>
        <v>0</v>
      </c>
      <c r="BT300" s="190">
        <f t="shared" ref="BT300:BT347" si="221">BE300*0.102</f>
        <v>1.8359999999999999</v>
      </c>
      <c r="BU300" s="191">
        <f t="shared" ref="BU300:BU347" si="222">BF300*0.451</f>
        <v>0</v>
      </c>
      <c r="BV300" s="192">
        <f t="shared" ref="BV300:BV347" si="223">BG300*0.054</f>
        <v>0</v>
      </c>
      <c r="BW300" s="193">
        <f t="shared" ref="BW300:BW347" si="224">BH300*0.156</f>
        <v>0.46799999999999997</v>
      </c>
      <c r="BX300" s="194">
        <f t="shared" ref="BX300:BX347" si="225">BI300*0.008</f>
        <v>8.0000000000000002E-3</v>
      </c>
      <c r="BY300" s="195">
        <f t="shared" ref="BY300:BY347" si="226">BJ300*0.048</f>
        <v>4.8000000000000001E-2</v>
      </c>
      <c r="BZ300" s="196">
        <f t="shared" ref="BZ300:BZ347" si="227">BK300*0.593</f>
        <v>0</v>
      </c>
      <c r="CA300" s="197">
        <f t="shared" ref="CA300:CA347" si="228">BL300*0.015</f>
        <v>0.03</v>
      </c>
      <c r="CB300" s="110">
        <f t="shared" ref="CB300:CB347" si="229">BM300*0.058</f>
        <v>0.81200000000000006</v>
      </c>
      <c r="CC300" s="198">
        <v>0</v>
      </c>
      <c r="CD300" s="110">
        <v>0</v>
      </c>
      <c r="CE300" s="110">
        <v>0</v>
      </c>
      <c r="CF300" s="110">
        <v>6</v>
      </c>
      <c r="CG300" s="110">
        <f t="shared" si="187"/>
        <v>0.96</v>
      </c>
      <c r="CH300">
        <f t="shared" si="188"/>
        <v>3.202</v>
      </c>
      <c r="CI300">
        <f t="shared" si="189"/>
        <v>0.12479999999999999</v>
      </c>
      <c r="CJ300" s="63">
        <f t="shared" si="190"/>
        <v>23.287600000000001</v>
      </c>
      <c r="CK300" s="200"/>
      <c r="CL300" s="200">
        <f t="shared" si="191"/>
        <v>3.4931399999999999</v>
      </c>
      <c r="CM300" s="200"/>
      <c r="CN300" s="200"/>
      <c r="CO300" s="201"/>
      <c r="CP300" s="202"/>
      <c r="CQ300" s="203"/>
      <c r="CR300" s="203"/>
      <c r="CS300" s="267"/>
      <c r="CT300" s="268"/>
      <c r="CU300" s="269"/>
      <c r="CV300" s="270"/>
      <c r="CW300" s="273"/>
      <c r="CX300" s="114"/>
      <c r="CY300" s="52"/>
      <c r="CZ300" s="54"/>
      <c r="DA300" s="273"/>
      <c r="DB300" s="274"/>
      <c r="DC300" s="275"/>
      <c r="DD300" s="276"/>
      <c r="DE300" s="59"/>
      <c r="DF300" s="277"/>
    </row>
    <row r="301" spans="3:110" x14ac:dyDescent="0.25">
      <c r="C301" s="1" t="s">
        <v>410</v>
      </c>
      <c r="D301" s="36" t="s">
        <v>408</v>
      </c>
      <c r="F301" s="42"/>
      <c r="G301" s="43"/>
      <c r="H301" s="43"/>
      <c r="I301" s="43"/>
      <c r="J301" s="43"/>
      <c r="K301" s="43"/>
      <c r="L301" s="43"/>
      <c r="M301" s="44"/>
      <c r="N301" s="44">
        <v>1</v>
      </c>
      <c r="O301" s="45"/>
      <c r="P301" s="46"/>
      <c r="Q301" s="47"/>
      <c r="R301" s="48"/>
      <c r="S301" s="49"/>
      <c r="T301" s="50"/>
      <c r="U301" s="51">
        <v>20</v>
      </c>
      <c r="V301" s="51"/>
      <c r="W301" s="51"/>
      <c r="X301" s="52"/>
      <c r="Y301" s="52"/>
      <c r="Z301" s="52"/>
      <c r="AA301" s="53"/>
      <c r="AB301" s="54"/>
      <c r="AC301" s="54"/>
      <c r="AD301" s="55"/>
      <c r="AE301" s="55"/>
      <c r="AF301" s="55"/>
      <c r="AG301" s="55"/>
      <c r="AH301" s="56"/>
      <c r="AI301" s="56"/>
      <c r="AJ301" s="57"/>
      <c r="AK301" s="57"/>
      <c r="AL301" s="57"/>
      <c r="AM301" s="57"/>
      <c r="AN301" s="58"/>
      <c r="AO301" s="58"/>
      <c r="AP301" s="58"/>
      <c r="AQ301" s="59"/>
      <c r="AR301" s="59">
        <v>1</v>
      </c>
      <c r="AS301" s="59"/>
      <c r="AT301" s="59"/>
      <c r="AU301" s="59"/>
      <c r="AV301" s="59"/>
      <c r="AW301" s="36">
        <v>11</v>
      </c>
      <c r="AZ301">
        <f t="shared" si="192"/>
        <v>0</v>
      </c>
      <c r="BA301">
        <f t="shared" si="193"/>
        <v>1</v>
      </c>
      <c r="BB301">
        <f t="shared" si="194"/>
        <v>0</v>
      </c>
      <c r="BC301">
        <f t="shared" si="195"/>
        <v>0</v>
      </c>
      <c r="BD301">
        <f t="shared" si="184"/>
        <v>0</v>
      </c>
      <c r="BE301">
        <f t="shared" si="196"/>
        <v>20</v>
      </c>
      <c r="BF301">
        <f t="shared" si="197"/>
        <v>0</v>
      </c>
      <c r="BG301">
        <f t="shared" si="198"/>
        <v>0</v>
      </c>
      <c r="BH301">
        <f t="shared" si="199"/>
        <v>0</v>
      </c>
      <c r="BI301">
        <f t="shared" si="200"/>
        <v>0</v>
      </c>
      <c r="BJ301">
        <f t="shared" si="201"/>
        <v>0</v>
      </c>
      <c r="BK301">
        <f t="shared" si="202"/>
        <v>0</v>
      </c>
      <c r="BL301">
        <f t="shared" si="203"/>
        <v>1</v>
      </c>
      <c r="BM301">
        <f t="shared" si="185"/>
        <v>11</v>
      </c>
      <c r="BO301" s="185">
        <f t="shared" si="217"/>
        <v>0</v>
      </c>
      <c r="BP301" s="186">
        <f t="shared" si="218"/>
        <v>2.2200000000000002</v>
      </c>
      <c r="BQ301" s="187">
        <f t="shared" si="219"/>
        <v>0</v>
      </c>
      <c r="BR301" s="188">
        <f t="shared" si="186"/>
        <v>0</v>
      </c>
      <c r="BS301" s="189">
        <f t="shared" si="220"/>
        <v>0</v>
      </c>
      <c r="BT301" s="190">
        <f t="shared" si="221"/>
        <v>2.04</v>
      </c>
      <c r="BU301" s="191">
        <f t="shared" si="222"/>
        <v>0</v>
      </c>
      <c r="BV301" s="192">
        <f t="shared" si="223"/>
        <v>0</v>
      </c>
      <c r="BW301" s="193">
        <f t="shared" si="224"/>
        <v>0</v>
      </c>
      <c r="BX301" s="194">
        <f t="shared" si="225"/>
        <v>0</v>
      </c>
      <c r="BY301" s="195">
        <f t="shared" si="226"/>
        <v>0</v>
      </c>
      <c r="BZ301" s="196">
        <f t="shared" si="227"/>
        <v>0</v>
      </c>
      <c r="CA301" s="197">
        <f t="shared" si="228"/>
        <v>1.4999999999999999E-2</v>
      </c>
      <c r="CB301" s="110">
        <f t="shared" si="229"/>
        <v>0.63800000000000001</v>
      </c>
      <c r="CC301" s="198">
        <v>0</v>
      </c>
      <c r="CD301" s="110">
        <v>0</v>
      </c>
      <c r="CE301" s="110">
        <v>0</v>
      </c>
      <c r="CF301" s="110">
        <v>7</v>
      </c>
      <c r="CG301" s="110">
        <f t="shared" si="187"/>
        <v>1.1200000000000001</v>
      </c>
      <c r="CH301">
        <f t="shared" si="188"/>
        <v>4.9129999999999994</v>
      </c>
      <c r="CI301">
        <f t="shared" si="189"/>
        <v>0.14560000000000001</v>
      </c>
      <c r="CJ301" s="63">
        <f t="shared" si="190"/>
        <v>35.410199999999996</v>
      </c>
      <c r="CK301" s="200"/>
      <c r="CL301" s="200">
        <f t="shared" si="191"/>
        <v>5.3115299999999994</v>
      </c>
      <c r="CM301" s="200"/>
      <c r="CN301" s="200"/>
      <c r="CO301" s="201"/>
      <c r="CP301" s="202"/>
      <c r="CQ301" s="203"/>
      <c r="CR301" s="203"/>
      <c r="CS301" s="267"/>
      <c r="CT301" s="268"/>
      <c r="CU301" s="269"/>
      <c r="CV301" s="270"/>
      <c r="CW301" s="273"/>
      <c r="CX301" s="114"/>
      <c r="CY301" s="52"/>
      <c r="CZ301" s="54"/>
      <c r="DA301" s="273"/>
      <c r="DB301" s="274"/>
      <c r="DC301" s="275"/>
      <c r="DD301" s="276"/>
      <c r="DE301" s="59"/>
      <c r="DF301" s="277"/>
    </row>
    <row r="302" spans="3:110" x14ac:dyDescent="0.25">
      <c r="C302" s="1" t="s">
        <v>411</v>
      </c>
      <c r="D302" s="36" t="s">
        <v>408</v>
      </c>
      <c r="F302" s="42"/>
      <c r="G302" s="43"/>
      <c r="H302" s="43"/>
      <c r="I302" s="43"/>
      <c r="J302" s="43"/>
      <c r="K302" s="43"/>
      <c r="L302" s="43"/>
      <c r="M302" s="44"/>
      <c r="N302" s="44"/>
      <c r="O302" s="45"/>
      <c r="P302" s="46"/>
      <c r="Q302" s="47"/>
      <c r="R302" s="48"/>
      <c r="S302" s="49"/>
      <c r="T302" s="50"/>
      <c r="U302" s="51">
        <v>21</v>
      </c>
      <c r="V302" s="51"/>
      <c r="W302" s="51"/>
      <c r="X302" s="52"/>
      <c r="Y302" s="52"/>
      <c r="Z302" s="52"/>
      <c r="AA302" s="53"/>
      <c r="AB302" s="54"/>
      <c r="AC302" s="54"/>
      <c r="AD302" s="55">
        <v>3</v>
      </c>
      <c r="AE302" s="55"/>
      <c r="AF302" s="55"/>
      <c r="AG302" s="55"/>
      <c r="AH302" s="56"/>
      <c r="AI302" s="56"/>
      <c r="AJ302" s="57"/>
      <c r="AK302" s="57"/>
      <c r="AL302" s="57"/>
      <c r="AM302" s="57"/>
      <c r="AN302" s="58"/>
      <c r="AO302" s="58"/>
      <c r="AP302" s="58"/>
      <c r="AQ302" s="59"/>
      <c r="AR302" s="59">
        <v>1</v>
      </c>
      <c r="AS302" s="59"/>
      <c r="AT302" s="59"/>
      <c r="AU302" s="59"/>
      <c r="AV302" s="59"/>
      <c r="AW302" s="36">
        <v>7</v>
      </c>
      <c r="AZ302">
        <f t="shared" si="192"/>
        <v>0</v>
      </c>
      <c r="BA302">
        <f t="shared" si="193"/>
        <v>0</v>
      </c>
      <c r="BB302">
        <f t="shared" si="194"/>
        <v>0</v>
      </c>
      <c r="BC302">
        <f t="shared" si="195"/>
        <v>0</v>
      </c>
      <c r="BD302">
        <f t="shared" si="184"/>
        <v>0</v>
      </c>
      <c r="BE302">
        <f t="shared" si="196"/>
        <v>21</v>
      </c>
      <c r="BF302">
        <f t="shared" si="197"/>
        <v>0</v>
      </c>
      <c r="BG302">
        <f t="shared" si="198"/>
        <v>0</v>
      </c>
      <c r="BH302">
        <f t="shared" si="199"/>
        <v>3</v>
      </c>
      <c r="BI302">
        <f t="shared" si="200"/>
        <v>0</v>
      </c>
      <c r="BJ302">
        <f t="shared" si="201"/>
        <v>0</v>
      </c>
      <c r="BK302">
        <f t="shared" si="202"/>
        <v>0</v>
      </c>
      <c r="BL302">
        <f t="shared" si="203"/>
        <v>1</v>
      </c>
      <c r="BM302">
        <f t="shared" si="185"/>
        <v>7</v>
      </c>
      <c r="BO302" s="185">
        <f t="shared" si="217"/>
        <v>0</v>
      </c>
      <c r="BP302" s="186">
        <f t="shared" si="218"/>
        <v>0</v>
      </c>
      <c r="BQ302" s="187">
        <f t="shared" si="219"/>
        <v>0</v>
      </c>
      <c r="BR302" s="188">
        <f t="shared" si="186"/>
        <v>0</v>
      </c>
      <c r="BS302" s="189">
        <f t="shared" si="220"/>
        <v>0</v>
      </c>
      <c r="BT302" s="190">
        <f t="shared" si="221"/>
        <v>2.1419999999999999</v>
      </c>
      <c r="BU302" s="191">
        <f t="shared" si="222"/>
        <v>0</v>
      </c>
      <c r="BV302" s="192">
        <f t="shared" si="223"/>
        <v>0</v>
      </c>
      <c r="BW302" s="193">
        <f t="shared" si="224"/>
        <v>0.46799999999999997</v>
      </c>
      <c r="BX302" s="194">
        <f t="shared" si="225"/>
        <v>0</v>
      </c>
      <c r="BY302" s="195">
        <f t="shared" si="226"/>
        <v>0</v>
      </c>
      <c r="BZ302" s="196">
        <f t="shared" si="227"/>
        <v>0</v>
      </c>
      <c r="CA302" s="197">
        <f t="shared" si="228"/>
        <v>1.4999999999999999E-2</v>
      </c>
      <c r="CB302" s="110">
        <f t="shared" si="229"/>
        <v>0.40600000000000003</v>
      </c>
      <c r="CC302" s="198">
        <v>0</v>
      </c>
      <c r="CD302" s="110">
        <v>0</v>
      </c>
      <c r="CE302" s="110">
        <v>0</v>
      </c>
      <c r="CF302" s="110">
        <v>3</v>
      </c>
      <c r="CG302" s="110">
        <f t="shared" si="187"/>
        <v>0.48</v>
      </c>
      <c r="CH302">
        <f t="shared" si="188"/>
        <v>3.0310000000000001</v>
      </c>
      <c r="CI302">
        <f t="shared" si="189"/>
        <v>6.2399999999999997E-2</v>
      </c>
      <c r="CJ302" s="63">
        <f t="shared" si="190"/>
        <v>21.6538</v>
      </c>
      <c r="CK302" s="200"/>
      <c r="CL302" s="200">
        <f t="shared" si="191"/>
        <v>3.2480699999999998</v>
      </c>
      <c r="CM302" s="200"/>
      <c r="CN302" s="200"/>
      <c r="CO302" s="201"/>
      <c r="CP302" s="202"/>
      <c r="CQ302" s="203"/>
      <c r="CR302" s="203"/>
      <c r="CS302" s="267"/>
      <c r="CT302" s="268"/>
      <c r="CU302" s="269"/>
      <c r="CV302" s="270"/>
      <c r="CW302" s="273"/>
      <c r="CX302" s="114"/>
      <c r="CY302" s="52"/>
      <c r="CZ302" s="54"/>
      <c r="DA302" s="273"/>
      <c r="DB302" s="274"/>
      <c r="DC302" s="275"/>
      <c r="DD302" s="276"/>
      <c r="DE302" s="59"/>
      <c r="DF302" s="277"/>
    </row>
    <row r="303" spans="3:110" x14ac:dyDescent="0.25">
      <c r="C303" s="1" t="s">
        <v>412</v>
      </c>
      <c r="D303" s="36" t="s">
        <v>408</v>
      </c>
      <c r="F303" s="42"/>
      <c r="G303" s="43"/>
      <c r="H303" s="43"/>
      <c r="I303" s="43"/>
      <c r="J303" s="43"/>
      <c r="K303" s="43"/>
      <c r="L303" s="43"/>
      <c r="M303" s="44"/>
      <c r="N303" s="44"/>
      <c r="O303" s="45"/>
      <c r="P303" s="46"/>
      <c r="Q303" s="47"/>
      <c r="R303" s="48"/>
      <c r="S303" s="49"/>
      <c r="T303" s="50"/>
      <c r="U303" s="51">
        <v>15</v>
      </c>
      <c r="V303" s="51"/>
      <c r="W303" s="51"/>
      <c r="X303" s="52"/>
      <c r="Y303" s="52"/>
      <c r="Z303" s="52"/>
      <c r="AA303" s="53"/>
      <c r="AB303" s="54"/>
      <c r="AC303" s="54"/>
      <c r="AD303" s="55">
        <v>1</v>
      </c>
      <c r="AE303" s="55"/>
      <c r="AF303" s="55"/>
      <c r="AG303" s="55"/>
      <c r="AH303" s="56"/>
      <c r="AI303" s="56"/>
      <c r="AJ303" s="57"/>
      <c r="AK303" s="57"/>
      <c r="AL303" s="57"/>
      <c r="AM303" s="57"/>
      <c r="AN303" s="58"/>
      <c r="AO303" s="58"/>
      <c r="AP303" s="58"/>
      <c r="AQ303" s="59"/>
      <c r="AR303" s="59"/>
      <c r="AS303" s="59"/>
      <c r="AT303" s="59"/>
      <c r="AU303" s="59"/>
      <c r="AV303" s="59"/>
      <c r="AW303" s="36">
        <v>16</v>
      </c>
      <c r="AZ303">
        <f t="shared" si="192"/>
        <v>0</v>
      </c>
      <c r="BA303">
        <f t="shared" si="193"/>
        <v>0</v>
      </c>
      <c r="BB303">
        <f t="shared" si="194"/>
        <v>0</v>
      </c>
      <c r="BC303">
        <f t="shared" si="195"/>
        <v>0</v>
      </c>
      <c r="BD303">
        <f t="shared" si="184"/>
        <v>0</v>
      </c>
      <c r="BE303">
        <f t="shared" si="196"/>
        <v>15</v>
      </c>
      <c r="BF303">
        <f t="shared" si="197"/>
        <v>0</v>
      </c>
      <c r="BG303">
        <f t="shared" si="198"/>
        <v>0</v>
      </c>
      <c r="BH303">
        <f t="shared" si="199"/>
        <v>1</v>
      </c>
      <c r="BI303">
        <f t="shared" si="200"/>
        <v>0</v>
      </c>
      <c r="BJ303">
        <f t="shared" si="201"/>
        <v>0</v>
      </c>
      <c r="BK303">
        <f t="shared" si="202"/>
        <v>0</v>
      </c>
      <c r="BL303">
        <f t="shared" si="203"/>
        <v>0</v>
      </c>
      <c r="BM303">
        <f t="shared" si="185"/>
        <v>16</v>
      </c>
      <c r="BO303" s="185">
        <f t="shared" si="217"/>
        <v>0</v>
      </c>
      <c r="BP303" s="186">
        <f t="shared" si="218"/>
        <v>0</v>
      </c>
      <c r="BQ303" s="187">
        <f t="shared" si="219"/>
        <v>0</v>
      </c>
      <c r="BR303" s="188">
        <f t="shared" si="186"/>
        <v>0</v>
      </c>
      <c r="BS303" s="189">
        <f t="shared" si="220"/>
        <v>0</v>
      </c>
      <c r="BT303" s="190">
        <f t="shared" si="221"/>
        <v>1.5299999999999998</v>
      </c>
      <c r="BU303" s="191">
        <f t="shared" si="222"/>
        <v>0</v>
      </c>
      <c r="BV303" s="192">
        <f t="shared" si="223"/>
        <v>0</v>
      </c>
      <c r="BW303" s="193">
        <f t="shared" si="224"/>
        <v>0.156</v>
      </c>
      <c r="BX303" s="194">
        <f t="shared" si="225"/>
        <v>0</v>
      </c>
      <c r="BY303" s="195">
        <f t="shared" si="226"/>
        <v>0</v>
      </c>
      <c r="BZ303" s="196">
        <f t="shared" si="227"/>
        <v>0</v>
      </c>
      <c r="CA303" s="197">
        <f t="shared" si="228"/>
        <v>0</v>
      </c>
      <c r="CB303" s="110">
        <f t="shared" si="229"/>
        <v>0.92800000000000005</v>
      </c>
      <c r="CC303" s="198">
        <v>0</v>
      </c>
      <c r="CD303" s="110">
        <v>0</v>
      </c>
      <c r="CE303" s="110">
        <v>0</v>
      </c>
      <c r="CF303" s="110">
        <v>8</v>
      </c>
      <c r="CG303" s="110">
        <f t="shared" si="187"/>
        <v>1.28</v>
      </c>
      <c r="CH303">
        <f t="shared" si="188"/>
        <v>2.6139999999999999</v>
      </c>
      <c r="CI303">
        <f t="shared" si="189"/>
        <v>0.16640000000000002</v>
      </c>
      <c r="CJ303" s="63">
        <f t="shared" si="190"/>
        <v>19.462799999999998</v>
      </c>
      <c r="CK303" s="200"/>
      <c r="CL303" s="200">
        <f t="shared" si="191"/>
        <v>2.9194199999999997</v>
      </c>
      <c r="CM303" s="200"/>
      <c r="CN303" s="200"/>
      <c r="CO303" s="201"/>
      <c r="CP303" s="202"/>
      <c r="CQ303" s="203"/>
      <c r="CR303" s="203"/>
      <c r="CS303" s="267"/>
      <c r="CT303" s="268"/>
      <c r="CU303" s="269"/>
      <c r="CV303" s="270"/>
      <c r="CW303" s="273"/>
      <c r="CX303" s="114"/>
      <c r="CY303" s="52"/>
      <c r="CZ303" s="54"/>
      <c r="DA303" s="273"/>
      <c r="DB303" s="274"/>
      <c r="DC303" s="275"/>
      <c r="DD303" s="276"/>
      <c r="DE303" s="59"/>
      <c r="DF303" s="277"/>
    </row>
    <row r="304" spans="3:110" x14ac:dyDescent="0.25">
      <c r="C304" s="1" t="s">
        <v>413</v>
      </c>
      <c r="D304" s="36" t="s">
        <v>408</v>
      </c>
      <c r="F304" s="42">
        <v>1</v>
      </c>
      <c r="G304" s="43"/>
      <c r="H304" s="43"/>
      <c r="I304" s="43"/>
      <c r="J304" s="43"/>
      <c r="K304" s="43"/>
      <c r="L304" s="43"/>
      <c r="M304" s="44">
        <v>1</v>
      </c>
      <c r="N304" s="44"/>
      <c r="O304" s="45"/>
      <c r="P304" s="46"/>
      <c r="Q304" s="47"/>
      <c r="R304" s="48"/>
      <c r="S304" s="49"/>
      <c r="T304" s="50"/>
      <c r="U304" s="51">
        <v>9</v>
      </c>
      <c r="V304" s="51"/>
      <c r="W304" s="51"/>
      <c r="X304" s="52"/>
      <c r="Y304" s="52"/>
      <c r="Z304" s="52"/>
      <c r="AA304" s="53"/>
      <c r="AB304" s="54"/>
      <c r="AC304" s="54"/>
      <c r="AD304" s="55">
        <v>3</v>
      </c>
      <c r="AE304" s="55"/>
      <c r="AF304" s="55"/>
      <c r="AG304" s="55"/>
      <c r="AH304" s="56"/>
      <c r="AI304" s="56"/>
      <c r="AJ304" s="57"/>
      <c r="AK304" s="57"/>
      <c r="AL304" s="57"/>
      <c r="AM304" s="57"/>
      <c r="AN304" s="58"/>
      <c r="AO304" s="58"/>
      <c r="AP304" s="58"/>
      <c r="AQ304" s="59"/>
      <c r="AR304" s="59"/>
      <c r="AS304" s="59"/>
      <c r="AT304" s="59"/>
      <c r="AU304" s="59"/>
      <c r="AV304" s="59"/>
      <c r="AW304" s="36">
        <v>7</v>
      </c>
      <c r="AZ304">
        <f t="shared" si="192"/>
        <v>1</v>
      </c>
      <c r="BA304">
        <f t="shared" si="193"/>
        <v>1</v>
      </c>
      <c r="BB304">
        <f t="shared" si="194"/>
        <v>0</v>
      </c>
      <c r="BC304">
        <f t="shared" si="195"/>
        <v>0</v>
      </c>
      <c r="BD304">
        <f t="shared" si="184"/>
        <v>0</v>
      </c>
      <c r="BE304">
        <f t="shared" si="196"/>
        <v>9</v>
      </c>
      <c r="BF304">
        <f t="shared" si="197"/>
        <v>0</v>
      </c>
      <c r="BG304">
        <f t="shared" si="198"/>
        <v>0</v>
      </c>
      <c r="BH304">
        <f t="shared" si="199"/>
        <v>3</v>
      </c>
      <c r="BI304">
        <f t="shared" si="200"/>
        <v>0</v>
      </c>
      <c r="BJ304">
        <f t="shared" si="201"/>
        <v>0</v>
      </c>
      <c r="BK304">
        <f t="shared" si="202"/>
        <v>0</v>
      </c>
      <c r="BL304">
        <f t="shared" si="203"/>
        <v>0</v>
      </c>
      <c r="BM304">
        <f t="shared" si="185"/>
        <v>7</v>
      </c>
      <c r="BO304" s="185">
        <f t="shared" si="217"/>
        <v>1.4999999999999999E-2</v>
      </c>
      <c r="BP304" s="186">
        <f t="shared" si="218"/>
        <v>2.2200000000000002</v>
      </c>
      <c r="BQ304" s="187">
        <f t="shared" si="219"/>
        <v>0</v>
      </c>
      <c r="BR304" s="188">
        <f t="shared" si="186"/>
        <v>0</v>
      </c>
      <c r="BS304" s="189">
        <f t="shared" si="220"/>
        <v>0</v>
      </c>
      <c r="BT304" s="190">
        <f t="shared" si="221"/>
        <v>0.91799999999999993</v>
      </c>
      <c r="BU304" s="191">
        <f t="shared" si="222"/>
        <v>0</v>
      </c>
      <c r="BV304" s="192">
        <f t="shared" si="223"/>
        <v>0</v>
      </c>
      <c r="BW304" s="193">
        <f t="shared" si="224"/>
        <v>0.46799999999999997</v>
      </c>
      <c r="BX304" s="194">
        <f t="shared" si="225"/>
        <v>0</v>
      </c>
      <c r="BY304" s="195">
        <f t="shared" si="226"/>
        <v>0</v>
      </c>
      <c r="BZ304" s="196">
        <f t="shared" si="227"/>
        <v>0</v>
      </c>
      <c r="CA304" s="197">
        <f t="shared" si="228"/>
        <v>0</v>
      </c>
      <c r="CB304" s="110">
        <f t="shared" si="229"/>
        <v>0.40600000000000003</v>
      </c>
      <c r="CC304" s="198">
        <v>0</v>
      </c>
      <c r="CD304" s="110">
        <v>0</v>
      </c>
      <c r="CE304" s="110">
        <v>1</v>
      </c>
      <c r="CF304" s="110">
        <v>2</v>
      </c>
      <c r="CG304" s="110">
        <f t="shared" si="187"/>
        <v>0.83000000000000007</v>
      </c>
      <c r="CH304">
        <f t="shared" si="188"/>
        <v>4.0270000000000001</v>
      </c>
      <c r="CI304">
        <f t="shared" si="189"/>
        <v>0.10790000000000001</v>
      </c>
      <c r="CJ304" s="63">
        <f t="shared" si="190"/>
        <v>28.944299999999998</v>
      </c>
      <c r="CK304" s="200"/>
      <c r="CL304" s="200">
        <f t="shared" si="191"/>
        <v>4.3416449999999998</v>
      </c>
      <c r="CM304" s="200"/>
      <c r="CN304" s="200"/>
      <c r="CO304" s="201"/>
      <c r="CP304" s="202"/>
      <c r="CQ304" s="203"/>
      <c r="CR304" s="203"/>
      <c r="CS304" s="267"/>
      <c r="CT304" s="268"/>
      <c r="CU304" s="269"/>
      <c r="CV304" s="270"/>
      <c r="CW304" s="273"/>
      <c r="CX304" s="114"/>
      <c r="CY304" s="52"/>
      <c r="CZ304" s="54"/>
      <c r="DA304" s="273"/>
      <c r="DB304" s="274"/>
      <c r="DC304" s="275"/>
      <c r="DD304" s="276"/>
      <c r="DE304" s="59"/>
      <c r="DF304" s="277"/>
    </row>
    <row r="305" spans="3:110" x14ac:dyDescent="0.25">
      <c r="C305" s="1" t="s">
        <v>414</v>
      </c>
      <c r="D305" s="36" t="s">
        <v>408</v>
      </c>
      <c r="F305" s="42"/>
      <c r="G305" s="43"/>
      <c r="H305" s="43"/>
      <c r="I305" s="43"/>
      <c r="J305" s="43"/>
      <c r="K305" s="43"/>
      <c r="L305" s="43"/>
      <c r="M305" s="44"/>
      <c r="N305" s="44">
        <v>2</v>
      </c>
      <c r="O305" s="45"/>
      <c r="P305" s="46"/>
      <c r="Q305" s="47"/>
      <c r="R305" s="48"/>
      <c r="S305" s="49"/>
      <c r="T305" s="50"/>
      <c r="U305" s="51">
        <v>17</v>
      </c>
      <c r="V305" s="51"/>
      <c r="W305" s="51"/>
      <c r="X305" s="52"/>
      <c r="Y305" s="52"/>
      <c r="Z305" s="52"/>
      <c r="AA305" s="53"/>
      <c r="AB305" s="54"/>
      <c r="AC305" s="54"/>
      <c r="AD305" s="55">
        <v>2</v>
      </c>
      <c r="AE305" s="55">
        <v>1</v>
      </c>
      <c r="AF305" s="55"/>
      <c r="AG305" s="55">
        <v>2</v>
      </c>
      <c r="AH305" s="56"/>
      <c r="AI305" s="56"/>
      <c r="AJ305" s="57"/>
      <c r="AK305" s="57"/>
      <c r="AL305" s="57"/>
      <c r="AM305" s="57"/>
      <c r="AN305" s="58">
        <v>1</v>
      </c>
      <c r="AO305" s="58"/>
      <c r="AP305" s="58"/>
      <c r="AQ305" s="59"/>
      <c r="AR305" s="59"/>
      <c r="AS305" s="59"/>
      <c r="AT305" s="59"/>
      <c r="AU305" s="59"/>
      <c r="AV305" s="59"/>
      <c r="AW305" s="36">
        <v>16</v>
      </c>
      <c r="AZ305">
        <f t="shared" si="192"/>
        <v>0</v>
      </c>
      <c r="BA305">
        <f t="shared" si="193"/>
        <v>2</v>
      </c>
      <c r="BB305">
        <f t="shared" si="194"/>
        <v>0</v>
      </c>
      <c r="BC305">
        <f t="shared" si="195"/>
        <v>0</v>
      </c>
      <c r="BD305">
        <f t="shared" si="184"/>
        <v>0</v>
      </c>
      <c r="BE305">
        <f t="shared" si="196"/>
        <v>17</v>
      </c>
      <c r="BF305">
        <f t="shared" si="197"/>
        <v>0</v>
      </c>
      <c r="BG305">
        <f t="shared" si="198"/>
        <v>0</v>
      </c>
      <c r="BH305">
        <f t="shared" si="199"/>
        <v>5</v>
      </c>
      <c r="BI305">
        <f t="shared" si="200"/>
        <v>0</v>
      </c>
      <c r="BJ305">
        <f t="shared" si="201"/>
        <v>0</v>
      </c>
      <c r="BK305">
        <f t="shared" si="202"/>
        <v>1</v>
      </c>
      <c r="BL305">
        <f t="shared" si="203"/>
        <v>0</v>
      </c>
      <c r="BM305">
        <f t="shared" si="185"/>
        <v>16</v>
      </c>
      <c r="BO305" s="185">
        <f t="shared" si="217"/>
        <v>0</v>
      </c>
      <c r="BP305" s="186">
        <f t="shared" si="218"/>
        <v>4.4400000000000004</v>
      </c>
      <c r="BQ305" s="187">
        <f t="shared" si="219"/>
        <v>0</v>
      </c>
      <c r="BR305" s="188">
        <f t="shared" si="186"/>
        <v>0</v>
      </c>
      <c r="BS305" s="189">
        <f t="shared" si="220"/>
        <v>0</v>
      </c>
      <c r="BT305" s="190">
        <f t="shared" si="221"/>
        <v>1.734</v>
      </c>
      <c r="BU305" s="191">
        <f t="shared" si="222"/>
        <v>0</v>
      </c>
      <c r="BV305" s="192">
        <f t="shared" si="223"/>
        <v>0</v>
      </c>
      <c r="BW305" s="193">
        <f t="shared" si="224"/>
        <v>0.78</v>
      </c>
      <c r="BX305" s="194">
        <f t="shared" si="225"/>
        <v>0</v>
      </c>
      <c r="BY305" s="195">
        <f t="shared" si="226"/>
        <v>0</v>
      </c>
      <c r="BZ305" s="196">
        <f t="shared" si="227"/>
        <v>0.59299999999999997</v>
      </c>
      <c r="CA305" s="197">
        <f t="shared" si="228"/>
        <v>0</v>
      </c>
      <c r="CB305" s="110">
        <f t="shared" si="229"/>
        <v>0.92800000000000005</v>
      </c>
      <c r="CC305" s="198">
        <v>0</v>
      </c>
      <c r="CD305" s="110">
        <v>0</v>
      </c>
      <c r="CE305" s="110">
        <v>0</v>
      </c>
      <c r="CF305" s="110">
        <v>6</v>
      </c>
      <c r="CG305" s="110">
        <f t="shared" si="187"/>
        <v>0.96</v>
      </c>
      <c r="CH305">
        <f t="shared" si="188"/>
        <v>8.4750000000000014</v>
      </c>
      <c r="CI305">
        <f t="shared" si="189"/>
        <v>0.12479999999999999</v>
      </c>
      <c r="CJ305" s="63">
        <f t="shared" si="190"/>
        <v>60.198600000000013</v>
      </c>
      <c r="CK305" s="200"/>
      <c r="CL305" s="200">
        <f t="shared" si="191"/>
        <v>9.029790000000002</v>
      </c>
      <c r="CM305" s="200"/>
      <c r="CN305" s="200"/>
      <c r="CO305" s="201"/>
      <c r="CP305" s="202"/>
      <c r="CQ305" s="203"/>
      <c r="CR305" s="203"/>
      <c r="CS305" s="267"/>
      <c r="CT305" s="268"/>
      <c r="CU305" s="269"/>
      <c r="CV305" s="270"/>
      <c r="CW305" s="273"/>
      <c r="CX305" s="114"/>
      <c r="CY305" s="52"/>
      <c r="CZ305" s="54"/>
      <c r="DA305" s="273"/>
      <c r="DB305" s="274"/>
      <c r="DC305" s="275"/>
      <c r="DD305" s="276"/>
      <c r="DE305" s="59"/>
      <c r="DF305" s="277"/>
    </row>
    <row r="306" spans="3:110" x14ac:dyDescent="0.25">
      <c r="C306" s="1" t="s">
        <v>415</v>
      </c>
      <c r="D306" s="36" t="s">
        <v>408</v>
      </c>
      <c r="F306" s="42"/>
      <c r="G306" s="43"/>
      <c r="H306" s="43"/>
      <c r="I306" s="43"/>
      <c r="J306" s="43"/>
      <c r="K306" s="43"/>
      <c r="L306" s="43"/>
      <c r="M306" s="44"/>
      <c r="N306" s="44"/>
      <c r="O306" s="45"/>
      <c r="P306" s="46"/>
      <c r="Q306" s="47"/>
      <c r="R306" s="48"/>
      <c r="S306" s="49"/>
      <c r="T306" s="50"/>
      <c r="U306" s="51">
        <v>12</v>
      </c>
      <c r="V306" s="51"/>
      <c r="W306" s="51"/>
      <c r="X306" s="52"/>
      <c r="Y306" s="52"/>
      <c r="Z306" s="52"/>
      <c r="AA306" s="53"/>
      <c r="AB306" s="54"/>
      <c r="AC306" s="54"/>
      <c r="AD306" s="55">
        <v>2</v>
      </c>
      <c r="AE306" s="55"/>
      <c r="AF306" s="55"/>
      <c r="AG306" s="55">
        <v>1</v>
      </c>
      <c r="AH306" s="56"/>
      <c r="AI306" s="56"/>
      <c r="AJ306" s="57"/>
      <c r="AK306" s="57"/>
      <c r="AL306" s="57"/>
      <c r="AM306" s="57"/>
      <c r="AN306" s="58"/>
      <c r="AO306" s="58"/>
      <c r="AP306" s="58"/>
      <c r="AQ306" s="59"/>
      <c r="AR306" s="59"/>
      <c r="AS306" s="59"/>
      <c r="AT306" s="59"/>
      <c r="AU306" s="59"/>
      <c r="AV306" s="59"/>
      <c r="AW306" s="36">
        <v>16</v>
      </c>
      <c r="AZ306">
        <f t="shared" si="192"/>
        <v>0</v>
      </c>
      <c r="BA306">
        <f t="shared" si="193"/>
        <v>0</v>
      </c>
      <c r="BB306">
        <f t="shared" si="194"/>
        <v>0</v>
      </c>
      <c r="BC306">
        <f t="shared" si="195"/>
        <v>0</v>
      </c>
      <c r="BD306">
        <f t="shared" si="184"/>
        <v>0</v>
      </c>
      <c r="BE306">
        <f t="shared" si="196"/>
        <v>12</v>
      </c>
      <c r="BF306">
        <f t="shared" si="197"/>
        <v>0</v>
      </c>
      <c r="BG306">
        <f t="shared" si="198"/>
        <v>0</v>
      </c>
      <c r="BH306">
        <f t="shared" si="199"/>
        <v>3</v>
      </c>
      <c r="BI306">
        <f t="shared" si="200"/>
        <v>0</v>
      </c>
      <c r="BJ306">
        <f t="shared" si="201"/>
        <v>0</v>
      </c>
      <c r="BK306">
        <f t="shared" si="202"/>
        <v>0</v>
      </c>
      <c r="BL306">
        <f t="shared" si="203"/>
        <v>0</v>
      </c>
      <c r="BM306">
        <f t="shared" si="185"/>
        <v>16</v>
      </c>
      <c r="BO306" s="185">
        <f t="shared" si="217"/>
        <v>0</v>
      </c>
      <c r="BP306" s="186">
        <f t="shared" si="218"/>
        <v>0</v>
      </c>
      <c r="BQ306" s="187">
        <f t="shared" si="219"/>
        <v>0</v>
      </c>
      <c r="BR306" s="188">
        <f t="shared" si="186"/>
        <v>0</v>
      </c>
      <c r="BS306" s="189">
        <f t="shared" si="220"/>
        <v>0</v>
      </c>
      <c r="BT306" s="190">
        <f t="shared" si="221"/>
        <v>1.224</v>
      </c>
      <c r="BU306" s="191">
        <f t="shared" si="222"/>
        <v>0</v>
      </c>
      <c r="BV306" s="192">
        <f t="shared" si="223"/>
        <v>0</v>
      </c>
      <c r="BW306" s="193">
        <f t="shared" si="224"/>
        <v>0.46799999999999997</v>
      </c>
      <c r="BX306" s="194">
        <f t="shared" si="225"/>
        <v>0</v>
      </c>
      <c r="BY306" s="195">
        <f t="shared" si="226"/>
        <v>0</v>
      </c>
      <c r="BZ306" s="196">
        <f t="shared" si="227"/>
        <v>0</v>
      </c>
      <c r="CA306" s="197">
        <f t="shared" si="228"/>
        <v>0</v>
      </c>
      <c r="CB306" s="110">
        <f t="shared" si="229"/>
        <v>0.92800000000000005</v>
      </c>
      <c r="CC306" s="198">
        <v>0</v>
      </c>
      <c r="CD306" s="110">
        <v>0</v>
      </c>
      <c r="CE306" s="110">
        <v>0</v>
      </c>
      <c r="CF306" s="110">
        <v>7</v>
      </c>
      <c r="CG306" s="110">
        <f t="shared" si="187"/>
        <v>1.1200000000000001</v>
      </c>
      <c r="CH306">
        <f t="shared" si="188"/>
        <v>2.62</v>
      </c>
      <c r="CI306">
        <f t="shared" si="189"/>
        <v>0.14560000000000001</v>
      </c>
      <c r="CJ306" s="63">
        <f t="shared" si="190"/>
        <v>19.359200000000001</v>
      </c>
      <c r="CK306" s="200"/>
      <c r="CL306" s="200">
        <f t="shared" si="191"/>
        <v>2.90388</v>
      </c>
      <c r="CM306" s="200"/>
      <c r="CN306" s="200"/>
      <c r="CO306" s="201"/>
      <c r="CP306" s="202"/>
      <c r="CQ306" s="203"/>
      <c r="CR306" s="203"/>
      <c r="CS306" s="267"/>
      <c r="CT306" s="268"/>
      <c r="CU306" s="269"/>
      <c r="CV306" s="270"/>
      <c r="CW306" s="273"/>
      <c r="CX306" s="114"/>
      <c r="CY306" s="52"/>
      <c r="CZ306" s="54"/>
      <c r="DA306" s="273"/>
      <c r="DB306" s="274"/>
      <c r="DC306" s="275"/>
      <c r="DD306" s="276"/>
      <c r="DE306" s="59"/>
      <c r="DF306" s="277"/>
    </row>
    <row r="307" spans="3:110" x14ac:dyDescent="0.25">
      <c r="C307" s="1" t="s">
        <v>416</v>
      </c>
      <c r="D307" s="36" t="s">
        <v>408</v>
      </c>
      <c r="F307" s="109"/>
      <c r="G307" s="112"/>
      <c r="H307" s="112"/>
      <c r="I307" s="112"/>
      <c r="J307" s="112"/>
      <c r="K307" s="112"/>
      <c r="L307" s="112"/>
      <c r="M307" s="45"/>
      <c r="N307" s="45"/>
      <c r="O307" s="45"/>
      <c r="P307" s="47"/>
      <c r="Q307" s="47"/>
      <c r="R307" s="48"/>
      <c r="S307" s="48"/>
      <c r="T307" s="113">
        <v>1</v>
      </c>
      <c r="U307" s="114">
        <v>14</v>
      </c>
      <c r="V307" s="114"/>
      <c r="W307" s="114"/>
      <c r="X307" s="115"/>
      <c r="Y307" s="115"/>
      <c r="Z307" s="115"/>
      <c r="AA307" s="53"/>
      <c r="AB307" s="53"/>
      <c r="AC307" s="53"/>
      <c r="AD307" s="116">
        <v>3</v>
      </c>
      <c r="AE307" s="116"/>
      <c r="AF307" s="116"/>
      <c r="AG307" s="116"/>
      <c r="AH307" s="117"/>
      <c r="AI307" s="117"/>
      <c r="AJ307" s="118"/>
      <c r="AK307" s="118"/>
      <c r="AL307" s="118"/>
      <c r="AM307" s="118"/>
      <c r="AN307" s="119"/>
      <c r="AO307" s="119"/>
      <c r="AP307" s="119"/>
      <c r="AQ307" s="120"/>
      <c r="AR307" s="120">
        <v>1</v>
      </c>
      <c r="AS307" s="120"/>
      <c r="AT307" s="120"/>
      <c r="AU307" s="120"/>
      <c r="AV307" s="120"/>
      <c r="AW307" s="36">
        <v>9</v>
      </c>
      <c r="AZ307">
        <f t="shared" si="192"/>
        <v>0</v>
      </c>
      <c r="BA307">
        <f t="shared" si="193"/>
        <v>0</v>
      </c>
      <c r="BB307">
        <f t="shared" si="194"/>
        <v>0</v>
      </c>
      <c r="BC307">
        <f t="shared" si="195"/>
        <v>0</v>
      </c>
      <c r="BD307">
        <f t="shared" si="184"/>
        <v>1</v>
      </c>
      <c r="BE307">
        <f t="shared" si="196"/>
        <v>14</v>
      </c>
      <c r="BF307">
        <f t="shared" si="197"/>
        <v>0</v>
      </c>
      <c r="BG307">
        <f t="shared" si="198"/>
        <v>0</v>
      </c>
      <c r="BH307">
        <f t="shared" si="199"/>
        <v>3</v>
      </c>
      <c r="BI307">
        <f t="shared" si="200"/>
        <v>0</v>
      </c>
      <c r="BJ307">
        <f t="shared" si="201"/>
        <v>0</v>
      </c>
      <c r="BK307">
        <f t="shared" si="202"/>
        <v>0</v>
      </c>
      <c r="BL307">
        <f t="shared" si="203"/>
        <v>1</v>
      </c>
      <c r="BM307">
        <f t="shared" si="185"/>
        <v>9</v>
      </c>
      <c r="BO307" s="185">
        <f t="shared" si="217"/>
        <v>0</v>
      </c>
      <c r="BP307" s="186">
        <f t="shared" si="218"/>
        <v>0</v>
      </c>
      <c r="BQ307" s="187">
        <f t="shared" si="219"/>
        <v>0</v>
      </c>
      <c r="BR307" s="188">
        <f t="shared" si="186"/>
        <v>0</v>
      </c>
      <c r="BS307" s="189">
        <f t="shared" si="220"/>
        <v>1.0209999999999999</v>
      </c>
      <c r="BT307" s="190">
        <f t="shared" si="221"/>
        <v>1.4279999999999999</v>
      </c>
      <c r="BU307" s="191">
        <f t="shared" si="222"/>
        <v>0</v>
      </c>
      <c r="BV307" s="192">
        <f t="shared" si="223"/>
        <v>0</v>
      </c>
      <c r="BW307" s="193">
        <f t="shared" si="224"/>
        <v>0.46799999999999997</v>
      </c>
      <c r="BX307" s="194">
        <f t="shared" si="225"/>
        <v>0</v>
      </c>
      <c r="BY307" s="195">
        <f t="shared" si="226"/>
        <v>0</v>
      </c>
      <c r="BZ307" s="196">
        <f t="shared" si="227"/>
        <v>0</v>
      </c>
      <c r="CA307" s="197">
        <f t="shared" si="228"/>
        <v>1.4999999999999999E-2</v>
      </c>
      <c r="CB307" s="110">
        <f t="shared" si="229"/>
        <v>0.52200000000000002</v>
      </c>
      <c r="CC307" s="198">
        <v>0</v>
      </c>
      <c r="CD307" s="110">
        <v>0</v>
      </c>
      <c r="CE307" s="110">
        <v>0</v>
      </c>
      <c r="CF307" s="110">
        <v>6</v>
      </c>
      <c r="CG307" s="110">
        <f t="shared" si="187"/>
        <v>0.96</v>
      </c>
      <c r="CH307">
        <f t="shared" si="188"/>
        <v>3.4539999999999997</v>
      </c>
      <c r="CI307">
        <f t="shared" si="189"/>
        <v>0.12479999999999999</v>
      </c>
      <c r="CJ307" s="63">
        <f t="shared" si="190"/>
        <v>25.051599999999997</v>
      </c>
      <c r="CK307" s="200"/>
      <c r="CL307" s="200">
        <f t="shared" si="191"/>
        <v>3.7577399999999992</v>
      </c>
      <c r="CM307" s="200"/>
      <c r="CN307" s="200"/>
      <c r="CO307" s="201"/>
      <c r="CP307" s="202"/>
      <c r="CQ307" s="203"/>
      <c r="CR307" s="203"/>
      <c r="CS307" s="267"/>
      <c r="CT307" s="268"/>
      <c r="CU307" s="269"/>
      <c r="CV307" s="270"/>
      <c r="CW307" s="271"/>
      <c r="CX307" s="114"/>
      <c r="CY307" s="52"/>
      <c r="CZ307" s="272"/>
      <c r="DA307" s="273"/>
      <c r="DB307" s="274"/>
      <c r="DC307" s="275"/>
      <c r="DD307" s="276"/>
      <c r="DE307" s="59"/>
      <c r="DF307" s="277"/>
    </row>
    <row r="308" spans="3:110" x14ac:dyDescent="0.25">
      <c r="C308" s="1" t="s">
        <v>417</v>
      </c>
      <c r="D308" s="36" t="s">
        <v>408</v>
      </c>
      <c r="F308" s="109">
        <v>1</v>
      </c>
      <c r="G308" s="112"/>
      <c r="H308" s="112"/>
      <c r="I308" s="112"/>
      <c r="J308" s="112"/>
      <c r="K308" s="112"/>
      <c r="L308" s="112"/>
      <c r="M308" s="45"/>
      <c r="N308" s="45"/>
      <c r="O308" s="45"/>
      <c r="P308" s="47"/>
      <c r="Q308" s="47"/>
      <c r="R308" s="48"/>
      <c r="S308" s="48"/>
      <c r="T308" s="113"/>
      <c r="U308" s="114">
        <v>13</v>
      </c>
      <c r="V308" s="114"/>
      <c r="W308" s="114"/>
      <c r="X308" s="115"/>
      <c r="Y308" s="115"/>
      <c r="Z308" s="115"/>
      <c r="AA308" s="53"/>
      <c r="AB308" s="53"/>
      <c r="AC308" s="53"/>
      <c r="AD308" s="116">
        <v>4</v>
      </c>
      <c r="AE308" s="116"/>
      <c r="AF308" s="116"/>
      <c r="AG308" s="116"/>
      <c r="AH308" s="117"/>
      <c r="AI308" s="117"/>
      <c r="AJ308" s="118">
        <v>1</v>
      </c>
      <c r="AK308" s="118"/>
      <c r="AL308" s="118"/>
      <c r="AM308" s="118"/>
      <c r="AN308" s="119"/>
      <c r="AO308" s="119"/>
      <c r="AP308" s="119"/>
      <c r="AQ308" s="120"/>
      <c r="AR308" s="120">
        <v>1</v>
      </c>
      <c r="AS308" s="120"/>
      <c r="AT308" s="120"/>
      <c r="AU308" s="120"/>
      <c r="AV308" s="120"/>
      <c r="AW308" s="36">
        <v>15</v>
      </c>
      <c r="AZ308">
        <f t="shared" si="192"/>
        <v>1</v>
      </c>
      <c r="BA308">
        <f t="shared" si="193"/>
        <v>0</v>
      </c>
      <c r="BB308">
        <f t="shared" si="194"/>
        <v>0</v>
      </c>
      <c r="BC308">
        <f t="shared" si="195"/>
        <v>0</v>
      </c>
      <c r="BD308">
        <f t="shared" si="184"/>
        <v>0</v>
      </c>
      <c r="BE308">
        <f t="shared" si="196"/>
        <v>13</v>
      </c>
      <c r="BF308">
        <f t="shared" si="197"/>
        <v>0</v>
      </c>
      <c r="BG308">
        <f t="shared" si="198"/>
        <v>0</v>
      </c>
      <c r="BH308">
        <f t="shared" si="199"/>
        <v>4</v>
      </c>
      <c r="BI308">
        <f t="shared" si="200"/>
        <v>1</v>
      </c>
      <c r="BJ308">
        <f t="shared" si="201"/>
        <v>1</v>
      </c>
      <c r="BK308">
        <f t="shared" si="202"/>
        <v>0</v>
      </c>
      <c r="BL308">
        <f t="shared" si="203"/>
        <v>1</v>
      </c>
      <c r="BM308">
        <f t="shared" si="185"/>
        <v>15</v>
      </c>
      <c r="BO308" s="185">
        <f t="shared" si="217"/>
        <v>1.4999999999999999E-2</v>
      </c>
      <c r="BP308" s="186">
        <f t="shared" si="218"/>
        <v>0</v>
      </c>
      <c r="BQ308" s="187">
        <f t="shared" si="219"/>
        <v>0</v>
      </c>
      <c r="BR308" s="188">
        <f t="shared" si="186"/>
        <v>0</v>
      </c>
      <c r="BS308" s="189">
        <f t="shared" si="220"/>
        <v>0</v>
      </c>
      <c r="BT308" s="190">
        <f t="shared" si="221"/>
        <v>1.3259999999999998</v>
      </c>
      <c r="BU308" s="191">
        <f t="shared" si="222"/>
        <v>0</v>
      </c>
      <c r="BV308" s="192">
        <f t="shared" si="223"/>
        <v>0</v>
      </c>
      <c r="BW308" s="193">
        <f t="shared" si="224"/>
        <v>0.624</v>
      </c>
      <c r="BX308" s="194">
        <f t="shared" si="225"/>
        <v>8.0000000000000002E-3</v>
      </c>
      <c r="BY308" s="195">
        <f t="shared" si="226"/>
        <v>4.8000000000000001E-2</v>
      </c>
      <c r="BZ308" s="196">
        <f t="shared" si="227"/>
        <v>0</v>
      </c>
      <c r="CA308" s="197">
        <f t="shared" si="228"/>
        <v>1.4999999999999999E-2</v>
      </c>
      <c r="CB308" s="110">
        <f t="shared" si="229"/>
        <v>0.87</v>
      </c>
      <c r="CC308" s="198">
        <v>0</v>
      </c>
      <c r="CD308" s="110">
        <v>0</v>
      </c>
      <c r="CE308" s="110">
        <v>0</v>
      </c>
      <c r="CF308" s="110">
        <v>6</v>
      </c>
      <c r="CG308" s="110">
        <f t="shared" si="187"/>
        <v>0.96</v>
      </c>
      <c r="CH308">
        <f t="shared" si="188"/>
        <v>2.9060000000000001</v>
      </c>
      <c r="CI308">
        <f t="shared" si="189"/>
        <v>0.12479999999999999</v>
      </c>
      <c r="CJ308" s="63">
        <f t="shared" si="190"/>
        <v>21.215600000000002</v>
      </c>
      <c r="CK308" s="200"/>
      <c r="CL308" s="200">
        <f t="shared" si="191"/>
        <v>3.1823400000000004</v>
      </c>
      <c r="CM308" s="200"/>
      <c r="CN308" s="200"/>
      <c r="CO308" s="201"/>
      <c r="CP308" s="202"/>
      <c r="CQ308" s="203"/>
      <c r="CR308" s="203"/>
      <c r="CS308" s="267"/>
      <c r="CT308" s="268"/>
      <c r="CU308" s="269"/>
      <c r="CV308" s="270"/>
      <c r="CW308" s="279"/>
      <c r="CX308" s="114"/>
      <c r="CY308" s="52"/>
      <c r="CZ308" s="53"/>
      <c r="DA308" s="273"/>
      <c r="DB308" s="274"/>
      <c r="DC308" s="275"/>
      <c r="DD308" s="276"/>
      <c r="DE308" s="59"/>
      <c r="DF308" s="277"/>
    </row>
    <row r="309" spans="3:110" x14ac:dyDescent="0.25">
      <c r="C309" s="1" t="s">
        <v>418</v>
      </c>
      <c r="D309" s="36" t="s">
        <v>408</v>
      </c>
      <c r="F309" s="109"/>
      <c r="G309" s="112"/>
      <c r="H309" s="112"/>
      <c r="I309" s="112"/>
      <c r="J309" s="112"/>
      <c r="K309" s="112"/>
      <c r="L309" s="112"/>
      <c r="M309" s="45"/>
      <c r="N309" s="45">
        <v>1</v>
      </c>
      <c r="O309" s="45"/>
      <c r="P309" s="47"/>
      <c r="Q309" s="47"/>
      <c r="R309" s="48"/>
      <c r="S309" s="48"/>
      <c r="T309" s="113"/>
      <c r="U309" s="114">
        <v>8</v>
      </c>
      <c r="V309" s="114"/>
      <c r="W309" s="114">
        <v>1</v>
      </c>
      <c r="X309" s="115"/>
      <c r="Y309" s="115"/>
      <c r="Z309" s="115"/>
      <c r="AA309" s="53"/>
      <c r="AB309" s="53"/>
      <c r="AC309" s="53"/>
      <c r="AD309" s="116"/>
      <c r="AE309" s="116"/>
      <c r="AF309" s="116"/>
      <c r="AG309" s="116">
        <v>1</v>
      </c>
      <c r="AH309" s="117"/>
      <c r="AI309" s="117"/>
      <c r="AJ309" s="118">
        <v>1</v>
      </c>
      <c r="AK309" s="118"/>
      <c r="AL309" s="118"/>
      <c r="AM309" s="118"/>
      <c r="AN309" s="119"/>
      <c r="AO309" s="119">
        <v>1</v>
      </c>
      <c r="AP309" s="119"/>
      <c r="AQ309" s="120"/>
      <c r="AR309" s="120"/>
      <c r="AS309" s="120"/>
      <c r="AT309" s="120"/>
      <c r="AU309" s="120"/>
      <c r="AV309" s="120"/>
      <c r="AW309" s="36">
        <v>13</v>
      </c>
      <c r="AZ309">
        <f t="shared" si="192"/>
        <v>0</v>
      </c>
      <c r="BA309">
        <f t="shared" si="193"/>
        <v>1</v>
      </c>
      <c r="BB309">
        <f t="shared" si="194"/>
        <v>0</v>
      </c>
      <c r="BC309">
        <f t="shared" si="195"/>
        <v>0</v>
      </c>
      <c r="BD309">
        <f t="shared" si="184"/>
        <v>0</v>
      </c>
      <c r="BE309">
        <f t="shared" si="196"/>
        <v>9</v>
      </c>
      <c r="BF309">
        <f t="shared" si="197"/>
        <v>0</v>
      </c>
      <c r="BG309">
        <f t="shared" si="198"/>
        <v>0</v>
      </c>
      <c r="BH309">
        <f t="shared" si="199"/>
        <v>1</v>
      </c>
      <c r="BI309">
        <f t="shared" si="200"/>
        <v>1</v>
      </c>
      <c r="BJ309">
        <f t="shared" si="201"/>
        <v>1</v>
      </c>
      <c r="BK309">
        <f t="shared" si="202"/>
        <v>1</v>
      </c>
      <c r="BL309">
        <f t="shared" si="203"/>
        <v>0</v>
      </c>
      <c r="BM309">
        <f t="shared" si="185"/>
        <v>13</v>
      </c>
      <c r="BO309" s="185">
        <f t="shared" si="217"/>
        <v>0</v>
      </c>
      <c r="BP309" s="186">
        <f t="shared" si="218"/>
        <v>2.2200000000000002</v>
      </c>
      <c r="BQ309" s="187">
        <f t="shared" si="219"/>
        <v>0</v>
      </c>
      <c r="BR309" s="188">
        <f t="shared" si="186"/>
        <v>0</v>
      </c>
      <c r="BS309" s="189">
        <f t="shared" si="220"/>
        <v>0</v>
      </c>
      <c r="BT309" s="190">
        <f t="shared" si="221"/>
        <v>0.91799999999999993</v>
      </c>
      <c r="BU309" s="191">
        <f t="shared" si="222"/>
        <v>0</v>
      </c>
      <c r="BV309" s="192">
        <f t="shared" si="223"/>
        <v>0</v>
      </c>
      <c r="BW309" s="193">
        <f t="shared" si="224"/>
        <v>0.156</v>
      </c>
      <c r="BX309" s="194">
        <f t="shared" si="225"/>
        <v>8.0000000000000002E-3</v>
      </c>
      <c r="BY309" s="195">
        <f t="shared" si="226"/>
        <v>4.8000000000000001E-2</v>
      </c>
      <c r="BZ309" s="196">
        <f t="shared" si="227"/>
        <v>0.59299999999999997</v>
      </c>
      <c r="CA309" s="197">
        <f t="shared" si="228"/>
        <v>0</v>
      </c>
      <c r="CB309" s="110">
        <f t="shared" si="229"/>
        <v>0.754</v>
      </c>
      <c r="CC309" s="198">
        <v>1</v>
      </c>
      <c r="CD309" s="110">
        <v>0</v>
      </c>
      <c r="CE309" s="110">
        <v>0</v>
      </c>
      <c r="CF309" s="110">
        <v>4</v>
      </c>
      <c r="CG309" s="110">
        <f t="shared" si="187"/>
        <v>0.86</v>
      </c>
      <c r="CH309">
        <f t="shared" si="188"/>
        <v>4.6970000000000001</v>
      </c>
      <c r="CI309">
        <f t="shared" si="189"/>
        <v>0.1118</v>
      </c>
      <c r="CJ309" s="63">
        <f t="shared" si="190"/>
        <v>33.6616</v>
      </c>
      <c r="CK309" s="200"/>
      <c r="CL309" s="200">
        <f t="shared" si="191"/>
        <v>5.0492400000000002</v>
      </c>
      <c r="CM309" s="200"/>
      <c r="CN309" s="200"/>
      <c r="CO309" s="201"/>
      <c r="CP309" s="202"/>
      <c r="CQ309" s="203"/>
      <c r="CR309" s="203"/>
      <c r="CS309" s="267"/>
      <c r="CT309" s="268"/>
      <c r="CU309" s="269"/>
      <c r="CV309" s="270"/>
      <c r="CW309" s="279"/>
      <c r="CX309" s="114"/>
      <c r="CY309" s="52"/>
      <c r="CZ309" s="53"/>
      <c r="DA309" s="273"/>
      <c r="DB309" s="274"/>
      <c r="DC309" s="275"/>
      <c r="DD309" s="276"/>
      <c r="DE309" s="59"/>
      <c r="DF309" s="277"/>
    </row>
    <row r="310" spans="3:110" x14ac:dyDescent="0.25">
      <c r="C310" s="1" t="s">
        <v>419</v>
      </c>
      <c r="D310" s="36" t="s">
        <v>408</v>
      </c>
      <c r="F310" s="42"/>
      <c r="G310" s="43"/>
      <c r="H310" s="43"/>
      <c r="I310" s="43"/>
      <c r="J310" s="43"/>
      <c r="K310" s="43"/>
      <c r="L310" s="43"/>
      <c r="M310" s="44"/>
      <c r="N310" s="44">
        <v>1</v>
      </c>
      <c r="O310" s="45"/>
      <c r="P310" s="46"/>
      <c r="Q310" s="47"/>
      <c r="R310" s="48"/>
      <c r="S310" s="49"/>
      <c r="T310" s="50"/>
      <c r="U310" s="51">
        <v>9</v>
      </c>
      <c r="V310" s="51"/>
      <c r="W310" s="51"/>
      <c r="X310" s="52"/>
      <c r="Y310" s="52"/>
      <c r="Z310" s="52"/>
      <c r="AA310" s="53"/>
      <c r="AB310" s="54"/>
      <c r="AC310" s="54"/>
      <c r="AD310" s="55">
        <v>4</v>
      </c>
      <c r="AE310" s="55"/>
      <c r="AF310" s="55"/>
      <c r="AG310" s="55"/>
      <c r="AH310" s="56"/>
      <c r="AI310" s="56"/>
      <c r="AJ310" s="57"/>
      <c r="AK310" s="57"/>
      <c r="AL310" s="57"/>
      <c r="AM310" s="57"/>
      <c r="AN310" s="58"/>
      <c r="AO310" s="58"/>
      <c r="AP310" s="58"/>
      <c r="AQ310" s="59"/>
      <c r="AR310" s="59"/>
      <c r="AS310" s="59"/>
      <c r="AT310" s="59"/>
      <c r="AU310" s="59"/>
      <c r="AV310" s="59"/>
      <c r="AW310" s="36">
        <v>10</v>
      </c>
      <c r="AZ310">
        <f t="shared" si="192"/>
        <v>0</v>
      </c>
      <c r="BA310">
        <f t="shared" si="193"/>
        <v>1</v>
      </c>
      <c r="BB310">
        <f t="shared" si="194"/>
        <v>0</v>
      </c>
      <c r="BC310">
        <f t="shared" si="195"/>
        <v>0</v>
      </c>
      <c r="BD310">
        <f t="shared" si="184"/>
        <v>0</v>
      </c>
      <c r="BE310">
        <f t="shared" si="196"/>
        <v>9</v>
      </c>
      <c r="BF310">
        <f t="shared" si="197"/>
        <v>0</v>
      </c>
      <c r="BG310">
        <f t="shared" si="198"/>
        <v>0</v>
      </c>
      <c r="BH310">
        <f t="shared" si="199"/>
        <v>4</v>
      </c>
      <c r="BI310">
        <f t="shared" si="200"/>
        <v>0</v>
      </c>
      <c r="BJ310">
        <f t="shared" si="201"/>
        <v>0</v>
      </c>
      <c r="BK310">
        <f t="shared" si="202"/>
        <v>0</v>
      </c>
      <c r="BL310">
        <f t="shared" si="203"/>
        <v>0</v>
      </c>
      <c r="BM310">
        <f t="shared" si="185"/>
        <v>10</v>
      </c>
      <c r="BO310" s="185">
        <f t="shared" si="217"/>
        <v>0</v>
      </c>
      <c r="BP310" s="186">
        <f t="shared" si="218"/>
        <v>2.2200000000000002</v>
      </c>
      <c r="BQ310" s="187">
        <f t="shared" si="219"/>
        <v>0</v>
      </c>
      <c r="BR310" s="188">
        <f t="shared" si="186"/>
        <v>0</v>
      </c>
      <c r="BS310" s="189">
        <f t="shared" si="220"/>
        <v>0</v>
      </c>
      <c r="BT310" s="190">
        <f t="shared" si="221"/>
        <v>0.91799999999999993</v>
      </c>
      <c r="BU310" s="191">
        <f t="shared" si="222"/>
        <v>0</v>
      </c>
      <c r="BV310" s="192">
        <f t="shared" si="223"/>
        <v>0</v>
      </c>
      <c r="BW310" s="193">
        <f t="shared" si="224"/>
        <v>0.624</v>
      </c>
      <c r="BX310" s="194">
        <f t="shared" si="225"/>
        <v>0</v>
      </c>
      <c r="BY310" s="195">
        <f t="shared" si="226"/>
        <v>0</v>
      </c>
      <c r="BZ310" s="196">
        <f t="shared" si="227"/>
        <v>0</v>
      </c>
      <c r="CA310" s="197">
        <f t="shared" si="228"/>
        <v>0</v>
      </c>
      <c r="CB310" s="110">
        <f t="shared" si="229"/>
        <v>0.58000000000000007</v>
      </c>
      <c r="CC310" s="198">
        <v>1</v>
      </c>
      <c r="CD310" s="110">
        <v>0</v>
      </c>
      <c r="CE310" s="110">
        <v>0</v>
      </c>
      <c r="CF310" s="110">
        <v>3</v>
      </c>
      <c r="CG310" s="110">
        <f t="shared" si="187"/>
        <v>0.7</v>
      </c>
      <c r="CH310">
        <f t="shared" si="188"/>
        <v>4.3420000000000005</v>
      </c>
      <c r="CI310">
        <f t="shared" si="189"/>
        <v>9.0999999999999998E-2</v>
      </c>
      <c r="CJ310" s="63">
        <f t="shared" si="190"/>
        <v>31.031000000000006</v>
      </c>
      <c r="CK310" s="200"/>
      <c r="CL310" s="200">
        <f t="shared" si="191"/>
        <v>4.6546500000000011</v>
      </c>
      <c r="CM310" s="200"/>
      <c r="CN310" s="200"/>
      <c r="CO310" s="201"/>
      <c r="CP310" s="202"/>
      <c r="CQ310" s="203"/>
      <c r="CR310" s="203"/>
      <c r="CS310" s="267"/>
      <c r="CT310" s="268"/>
      <c r="CU310" s="269"/>
      <c r="CV310" s="270"/>
      <c r="CW310" s="279"/>
      <c r="CX310" s="114"/>
      <c r="CY310" s="52"/>
      <c r="CZ310" s="53"/>
      <c r="DA310" s="273"/>
      <c r="DB310" s="274"/>
      <c r="DC310" s="275"/>
      <c r="DD310" s="276"/>
      <c r="DE310" s="59"/>
      <c r="DF310" s="277"/>
    </row>
    <row r="311" spans="3:110" x14ac:dyDescent="0.25">
      <c r="C311" s="1" t="s">
        <v>420</v>
      </c>
      <c r="D311" s="36" t="s">
        <v>408</v>
      </c>
      <c r="F311" s="42"/>
      <c r="G311" s="43"/>
      <c r="H311" s="43"/>
      <c r="I311" s="43"/>
      <c r="J311" s="43"/>
      <c r="K311" s="43"/>
      <c r="L311" s="43"/>
      <c r="M311" s="44"/>
      <c r="N311" s="44">
        <v>1</v>
      </c>
      <c r="O311" s="45"/>
      <c r="P311" s="46"/>
      <c r="Q311" s="47">
        <v>1</v>
      </c>
      <c r="R311" s="48"/>
      <c r="S311" s="49"/>
      <c r="T311" s="50"/>
      <c r="U311" s="51">
        <v>15</v>
      </c>
      <c r="V311" s="51"/>
      <c r="W311" s="51"/>
      <c r="X311" s="52"/>
      <c r="Y311" s="52"/>
      <c r="Z311" s="52"/>
      <c r="AA311" s="53"/>
      <c r="AB311" s="54"/>
      <c r="AC311" s="54"/>
      <c r="AD311" s="55">
        <v>1</v>
      </c>
      <c r="AE311" s="55"/>
      <c r="AF311" s="55"/>
      <c r="AG311" s="55"/>
      <c r="AH311" s="56"/>
      <c r="AI311" s="56"/>
      <c r="AJ311" s="57"/>
      <c r="AK311" s="57"/>
      <c r="AL311" s="57"/>
      <c r="AM311" s="57"/>
      <c r="AN311" s="58"/>
      <c r="AO311" s="58"/>
      <c r="AP311" s="58"/>
      <c r="AQ311" s="59"/>
      <c r="AR311" s="59"/>
      <c r="AS311" s="59"/>
      <c r="AT311" s="59"/>
      <c r="AU311" s="59"/>
      <c r="AV311" s="59"/>
      <c r="AW311" s="36">
        <v>13</v>
      </c>
      <c r="AZ311">
        <f t="shared" si="192"/>
        <v>0</v>
      </c>
      <c r="BA311">
        <f t="shared" si="193"/>
        <v>1</v>
      </c>
      <c r="BB311">
        <f t="shared" si="194"/>
        <v>1</v>
      </c>
      <c r="BC311">
        <f t="shared" si="195"/>
        <v>0</v>
      </c>
      <c r="BD311">
        <f t="shared" si="184"/>
        <v>0</v>
      </c>
      <c r="BE311">
        <f t="shared" si="196"/>
        <v>15</v>
      </c>
      <c r="BF311">
        <f t="shared" si="197"/>
        <v>0</v>
      </c>
      <c r="BG311">
        <f t="shared" si="198"/>
        <v>0</v>
      </c>
      <c r="BH311">
        <f t="shared" si="199"/>
        <v>1</v>
      </c>
      <c r="BI311">
        <f t="shared" si="200"/>
        <v>0</v>
      </c>
      <c r="BJ311">
        <f t="shared" si="201"/>
        <v>0</v>
      </c>
      <c r="BK311">
        <f t="shared" si="202"/>
        <v>0</v>
      </c>
      <c r="BL311">
        <f t="shared" si="203"/>
        <v>0</v>
      </c>
      <c r="BM311">
        <f t="shared" si="185"/>
        <v>13</v>
      </c>
      <c r="BO311" s="185">
        <f t="shared" si="217"/>
        <v>0</v>
      </c>
      <c r="BP311" s="186">
        <f t="shared" si="218"/>
        <v>2.2200000000000002</v>
      </c>
      <c r="BQ311" s="187">
        <f t="shared" si="219"/>
        <v>0.02</v>
      </c>
      <c r="BR311" s="188">
        <f t="shared" si="186"/>
        <v>0</v>
      </c>
      <c r="BS311" s="189">
        <f t="shared" si="220"/>
        <v>0</v>
      </c>
      <c r="BT311" s="190">
        <f t="shared" si="221"/>
        <v>1.5299999999999998</v>
      </c>
      <c r="BU311" s="191">
        <f t="shared" si="222"/>
        <v>0</v>
      </c>
      <c r="BV311" s="192">
        <f t="shared" si="223"/>
        <v>0</v>
      </c>
      <c r="BW311" s="193">
        <f t="shared" si="224"/>
        <v>0.156</v>
      </c>
      <c r="BX311" s="194">
        <f t="shared" si="225"/>
        <v>0</v>
      </c>
      <c r="BY311" s="195">
        <f t="shared" si="226"/>
        <v>0</v>
      </c>
      <c r="BZ311" s="196">
        <f t="shared" si="227"/>
        <v>0</v>
      </c>
      <c r="CA311" s="197">
        <f t="shared" si="228"/>
        <v>0</v>
      </c>
      <c r="CB311" s="110">
        <f t="shared" si="229"/>
        <v>0.754</v>
      </c>
      <c r="CC311" s="198">
        <v>0</v>
      </c>
      <c r="CD311" s="110">
        <v>0</v>
      </c>
      <c r="CE311" s="110">
        <v>1</v>
      </c>
      <c r="CF311" s="110">
        <v>2</v>
      </c>
      <c r="CG311" s="110">
        <f t="shared" si="187"/>
        <v>0.83000000000000007</v>
      </c>
      <c r="CH311">
        <f t="shared" si="188"/>
        <v>4.68</v>
      </c>
      <c r="CI311">
        <f t="shared" si="189"/>
        <v>0.10790000000000001</v>
      </c>
      <c r="CJ311" s="63">
        <f t="shared" si="190"/>
        <v>33.515299999999996</v>
      </c>
      <c r="CK311" s="200"/>
      <c r="CL311" s="200">
        <f t="shared" si="191"/>
        <v>5.0272949999999996</v>
      </c>
      <c r="CM311" s="200"/>
      <c r="CN311" s="200"/>
      <c r="CO311" s="201"/>
      <c r="CP311" s="202"/>
      <c r="CQ311" s="203"/>
      <c r="CR311" s="203"/>
      <c r="CS311" s="267"/>
      <c r="CT311" s="268"/>
      <c r="CU311" s="269"/>
      <c r="CV311" s="270"/>
      <c r="CW311" s="279"/>
      <c r="CX311" s="114"/>
      <c r="CY311" s="52"/>
      <c r="CZ311" s="53"/>
      <c r="DA311" s="273"/>
      <c r="DB311" s="274"/>
      <c r="DC311" s="275"/>
      <c r="DD311" s="276"/>
      <c r="DE311" s="59"/>
      <c r="DF311" s="277"/>
    </row>
    <row r="312" spans="3:110" x14ac:dyDescent="0.25">
      <c r="C312" s="1" t="s">
        <v>421</v>
      </c>
      <c r="D312" s="36" t="s">
        <v>408</v>
      </c>
      <c r="F312" s="42">
        <v>1</v>
      </c>
      <c r="G312" s="43"/>
      <c r="H312" s="43"/>
      <c r="I312" s="43"/>
      <c r="J312" s="43"/>
      <c r="K312" s="43"/>
      <c r="L312" s="43"/>
      <c r="M312" s="44">
        <v>1</v>
      </c>
      <c r="N312" s="44">
        <v>1</v>
      </c>
      <c r="O312" s="45"/>
      <c r="P312" s="46"/>
      <c r="Q312" s="47"/>
      <c r="R312" s="48"/>
      <c r="S312" s="49"/>
      <c r="T312" s="50"/>
      <c r="U312" s="51"/>
      <c r="V312" s="51"/>
      <c r="W312" s="51"/>
      <c r="X312" s="52"/>
      <c r="Y312" s="52"/>
      <c r="Z312" s="52"/>
      <c r="AA312" s="53"/>
      <c r="AB312" s="54"/>
      <c r="AC312" s="54"/>
      <c r="AD312" s="55"/>
      <c r="AE312" s="55"/>
      <c r="AF312" s="55"/>
      <c r="AG312" s="55">
        <v>3</v>
      </c>
      <c r="AH312" s="56"/>
      <c r="AI312" s="56"/>
      <c r="AJ312" s="57"/>
      <c r="AK312" s="57"/>
      <c r="AL312" s="57"/>
      <c r="AM312" s="57"/>
      <c r="AN312" s="58"/>
      <c r="AO312" s="58"/>
      <c r="AP312" s="58"/>
      <c r="AQ312" s="59"/>
      <c r="AR312" s="59"/>
      <c r="AS312" s="59"/>
      <c r="AT312" s="59"/>
      <c r="AU312" s="59"/>
      <c r="AV312" s="59"/>
      <c r="AW312" s="36">
        <v>14</v>
      </c>
      <c r="AZ312">
        <f t="shared" si="192"/>
        <v>1</v>
      </c>
      <c r="BA312">
        <f t="shared" si="193"/>
        <v>2</v>
      </c>
      <c r="BB312">
        <f t="shared" si="194"/>
        <v>0</v>
      </c>
      <c r="BC312">
        <f t="shared" si="195"/>
        <v>0</v>
      </c>
      <c r="BD312">
        <f t="shared" si="184"/>
        <v>0</v>
      </c>
      <c r="BE312">
        <f t="shared" si="196"/>
        <v>0</v>
      </c>
      <c r="BF312">
        <f t="shared" si="197"/>
        <v>0</v>
      </c>
      <c r="BG312">
        <f t="shared" si="198"/>
        <v>0</v>
      </c>
      <c r="BH312">
        <f t="shared" si="199"/>
        <v>3</v>
      </c>
      <c r="BI312">
        <f t="shared" si="200"/>
        <v>0</v>
      </c>
      <c r="BJ312">
        <f t="shared" si="201"/>
        <v>0</v>
      </c>
      <c r="BK312">
        <f t="shared" si="202"/>
        <v>0</v>
      </c>
      <c r="BL312">
        <f t="shared" si="203"/>
        <v>0</v>
      </c>
      <c r="BM312">
        <f t="shared" si="185"/>
        <v>14</v>
      </c>
      <c r="BO312" s="185">
        <f t="shared" si="217"/>
        <v>1.4999999999999999E-2</v>
      </c>
      <c r="BP312" s="186">
        <f t="shared" si="218"/>
        <v>4.4400000000000004</v>
      </c>
      <c r="BQ312" s="187">
        <f t="shared" si="219"/>
        <v>0</v>
      </c>
      <c r="BR312" s="188">
        <f t="shared" si="186"/>
        <v>0</v>
      </c>
      <c r="BS312" s="189">
        <f t="shared" si="220"/>
        <v>0</v>
      </c>
      <c r="BT312" s="190">
        <f t="shared" si="221"/>
        <v>0</v>
      </c>
      <c r="BU312" s="191">
        <f t="shared" si="222"/>
        <v>0</v>
      </c>
      <c r="BV312" s="192">
        <f t="shared" si="223"/>
        <v>0</v>
      </c>
      <c r="BW312" s="193">
        <f t="shared" si="224"/>
        <v>0.46799999999999997</v>
      </c>
      <c r="BX312" s="194">
        <f t="shared" si="225"/>
        <v>0</v>
      </c>
      <c r="BY312" s="195">
        <f t="shared" si="226"/>
        <v>0</v>
      </c>
      <c r="BZ312" s="196">
        <f t="shared" si="227"/>
        <v>0</v>
      </c>
      <c r="CA312" s="197">
        <f t="shared" si="228"/>
        <v>0</v>
      </c>
      <c r="CB312" s="110">
        <f t="shared" si="229"/>
        <v>0.81200000000000006</v>
      </c>
      <c r="CC312" s="198">
        <v>0</v>
      </c>
      <c r="CD312" s="110">
        <v>0</v>
      </c>
      <c r="CE312" s="110">
        <v>0</v>
      </c>
      <c r="CF312" s="110">
        <v>5</v>
      </c>
      <c r="CG312" s="110">
        <f t="shared" si="187"/>
        <v>0.8</v>
      </c>
      <c r="CH312">
        <f t="shared" si="188"/>
        <v>5.7350000000000003</v>
      </c>
      <c r="CI312">
        <f t="shared" si="189"/>
        <v>0.10400000000000001</v>
      </c>
      <c r="CJ312" s="63">
        <f t="shared" si="190"/>
        <v>40.873000000000005</v>
      </c>
      <c r="CK312" s="200"/>
      <c r="CL312" s="200">
        <f t="shared" si="191"/>
        <v>6.1309500000000003</v>
      </c>
      <c r="CM312" s="200"/>
      <c r="CN312" s="200"/>
      <c r="CO312" s="201"/>
      <c r="CP312" s="202"/>
      <c r="CQ312" s="203"/>
      <c r="CR312" s="203"/>
      <c r="CS312" s="267"/>
      <c r="CT312" s="268"/>
      <c r="CU312" s="269"/>
      <c r="CV312" s="270"/>
      <c r="CW312" s="279"/>
      <c r="CX312" s="114"/>
      <c r="CY312" s="52"/>
      <c r="CZ312" s="53"/>
      <c r="DA312" s="273"/>
      <c r="DB312" s="274"/>
      <c r="DC312" s="275"/>
      <c r="DD312" s="276"/>
      <c r="DE312" s="59"/>
      <c r="DF312" s="277"/>
    </row>
    <row r="313" spans="3:110" x14ac:dyDescent="0.25">
      <c r="C313" s="1" t="s">
        <v>422</v>
      </c>
      <c r="D313" s="36" t="s">
        <v>408</v>
      </c>
      <c r="F313" s="42"/>
      <c r="G313" s="43"/>
      <c r="H313" s="43"/>
      <c r="I313" s="43"/>
      <c r="J313" s="43"/>
      <c r="K313" s="43"/>
      <c r="L313" s="43"/>
      <c r="M313" s="44"/>
      <c r="N313" s="44"/>
      <c r="O313" s="45"/>
      <c r="P313" s="46"/>
      <c r="Q313" s="47"/>
      <c r="R313" s="48"/>
      <c r="S313" s="49"/>
      <c r="T313" s="50"/>
      <c r="U313" s="51">
        <v>10</v>
      </c>
      <c r="V313" s="51"/>
      <c r="W313" s="51"/>
      <c r="X313" s="52"/>
      <c r="Y313" s="52">
        <v>1</v>
      </c>
      <c r="Z313" s="52"/>
      <c r="AA313" s="53"/>
      <c r="AB313" s="54"/>
      <c r="AC313" s="54"/>
      <c r="AD313" s="55">
        <v>1</v>
      </c>
      <c r="AE313" s="55">
        <v>1</v>
      </c>
      <c r="AF313" s="55"/>
      <c r="AG313" s="55"/>
      <c r="AH313" s="56"/>
      <c r="AI313" s="56"/>
      <c r="AJ313" s="57"/>
      <c r="AK313" s="57"/>
      <c r="AL313" s="57"/>
      <c r="AM313" s="57"/>
      <c r="AN313" s="58"/>
      <c r="AO313" s="58"/>
      <c r="AP313" s="58"/>
      <c r="AQ313" s="59"/>
      <c r="AR313" s="59"/>
      <c r="AS313" s="59"/>
      <c r="AT313" s="59"/>
      <c r="AU313" s="59"/>
      <c r="AV313" s="59"/>
      <c r="AW313" s="36">
        <v>14</v>
      </c>
      <c r="AZ313">
        <f t="shared" si="192"/>
        <v>0</v>
      </c>
      <c r="BA313">
        <f t="shared" si="193"/>
        <v>0</v>
      </c>
      <c r="BB313">
        <f t="shared" si="194"/>
        <v>0</v>
      </c>
      <c r="BC313">
        <f t="shared" si="195"/>
        <v>0</v>
      </c>
      <c r="BD313">
        <f t="shared" si="184"/>
        <v>0</v>
      </c>
      <c r="BE313">
        <f t="shared" si="196"/>
        <v>10</v>
      </c>
      <c r="BF313">
        <f t="shared" si="197"/>
        <v>1</v>
      </c>
      <c r="BG313">
        <f t="shared" si="198"/>
        <v>0</v>
      </c>
      <c r="BH313">
        <f t="shared" si="199"/>
        <v>2</v>
      </c>
      <c r="BI313">
        <f t="shared" si="200"/>
        <v>0</v>
      </c>
      <c r="BJ313">
        <f t="shared" si="201"/>
        <v>0</v>
      </c>
      <c r="BK313">
        <f t="shared" si="202"/>
        <v>0</v>
      </c>
      <c r="BL313">
        <f t="shared" si="203"/>
        <v>0</v>
      </c>
      <c r="BM313">
        <f t="shared" si="185"/>
        <v>14</v>
      </c>
      <c r="BO313" s="185">
        <f t="shared" si="217"/>
        <v>0</v>
      </c>
      <c r="BP313" s="186">
        <f t="shared" si="218"/>
        <v>0</v>
      </c>
      <c r="BQ313" s="187">
        <f t="shared" si="219"/>
        <v>0</v>
      </c>
      <c r="BR313" s="188">
        <f t="shared" si="186"/>
        <v>0</v>
      </c>
      <c r="BS313" s="189">
        <f t="shared" si="220"/>
        <v>0</v>
      </c>
      <c r="BT313" s="190">
        <f t="shared" si="221"/>
        <v>1.02</v>
      </c>
      <c r="BU313" s="191">
        <f t="shared" si="222"/>
        <v>0.45100000000000001</v>
      </c>
      <c r="BV313" s="192">
        <f t="shared" si="223"/>
        <v>0</v>
      </c>
      <c r="BW313" s="193">
        <f t="shared" si="224"/>
        <v>0.312</v>
      </c>
      <c r="BX313" s="194">
        <f t="shared" si="225"/>
        <v>0</v>
      </c>
      <c r="BY313" s="195">
        <f t="shared" si="226"/>
        <v>0</v>
      </c>
      <c r="BZ313" s="196">
        <f t="shared" si="227"/>
        <v>0</v>
      </c>
      <c r="CA313" s="197">
        <f t="shared" si="228"/>
        <v>0</v>
      </c>
      <c r="CB313" s="110">
        <f t="shared" si="229"/>
        <v>0.81200000000000006</v>
      </c>
      <c r="CC313" s="198">
        <v>0</v>
      </c>
      <c r="CD313" s="110">
        <v>0</v>
      </c>
      <c r="CE313" s="110">
        <v>0</v>
      </c>
      <c r="CF313" s="110">
        <v>7</v>
      </c>
      <c r="CG313" s="110">
        <f t="shared" si="187"/>
        <v>1.1200000000000001</v>
      </c>
      <c r="CH313">
        <f t="shared" si="188"/>
        <v>2.5950000000000002</v>
      </c>
      <c r="CI313">
        <f t="shared" si="189"/>
        <v>0.14560000000000001</v>
      </c>
      <c r="CJ313" s="63">
        <f t="shared" si="190"/>
        <v>19.184200000000001</v>
      </c>
      <c r="CK313" s="200"/>
      <c r="CL313" s="200">
        <f t="shared" si="191"/>
        <v>2.8776299999999999</v>
      </c>
      <c r="CM313" s="200"/>
      <c r="CN313" s="200"/>
      <c r="CO313" s="201"/>
      <c r="CP313" s="202"/>
      <c r="CQ313" s="203"/>
      <c r="CR313" s="203"/>
      <c r="CS313" s="267"/>
      <c r="CT313" s="268"/>
      <c r="CU313" s="269"/>
      <c r="CV313" s="270"/>
      <c r="CW313" s="271"/>
      <c r="CX313" s="114"/>
      <c r="CY313" s="52"/>
      <c r="CZ313" s="272"/>
      <c r="DA313" s="273"/>
      <c r="DB313" s="274"/>
      <c r="DC313" s="275"/>
      <c r="DD313" s="276"/>
      <c r="DE313" s="59"/>
      <c r="DF313" s="277"/>
    </row>
    <row r="314" spans="3:110" x14ac:dyDescent="0.25">
      <c r="C314" s="1" t="s">
        <v>423</v>
      </c>
      <c r="D314" s="36" t="s">
        <v>408</v>
      </c>
      <c r="F314" s="42"/>
      <c r="G314" s="43"/>
      <c r="H314" s="43"/>
      <c r="I314" s="43"/>
      <c r="J314" s="43"/>
      <c r="K314" s="43"/>
      <c r="L314" s="43"/>
      <c r="M314" s="44"/>
      <c r="N314" s="44"/>
      <c r="O314" s="45"/>
      <c r="P314" s="46"/>
      <c r="Q314" s="47"/>
      <c r="R314" s="48"/>
      <c r="S314" s="49"/>
      <c r="T314" s="50"/>
      <c r="U314" s="51">
        <v>9</v>
      </c>
      <c r="V314" s="51"/>
      <c r="W314" s="51"/>
      <c r="X314" s="52"/>
      <c r="Y314" s="52"/>
      <c r="Z314" s="52"/>
      <c r="AA314" s="53"/>
      <c r="AB314" s="54"/>
      <c r="AC314" s="54"/>
      <c r="AD314" s="55">
        <v>1</v>
      </c>
      <c r="AE314" s="55">
        <v>1</v>
      </c>
      <c r="AF314" s="55"/>
      <c r="AG314" s="55"/>
      <c r="AH314" s="56"/>
      <c r="AI314" s="56"/>
      <c r="AJ314" s="57"/>
      <c r="AK314" s="57"/>
      <c r="AL314" s="57"/>
      <c r="AM314" s="57"/>
      <c r="AN314" s="58">
        <v>1</v>
      </c>
      <c r="AO314" s="58"/>
      <c r="AP314" s="58"/>
      <c r="AQ314" s="59"/>
      <c r="AR314" s="59"/>
      <c r="AS314" s="59"/>
      <c r="AT314" s="59"/>
      <c r="AU314" s="59">
        <v>1</v>
      </c>
      <c r="AV314" s="59"/>
      <c r="AW314" s="36">
        <v>14</v>
      </c>
      <c r="AZ314">
        <f t="shared" si="192"/>
        <v>0</v>
      </c>
      <c r="BA314">
        <f t="shared" si="193"/>
        <v>0</v>
      </c>
      <c r="BB314">
        <f t="shared" si="194"/>
        <v>0</v>
      </c>
      <c r="BC314">
        <f t="shared" si="195"/>
        <v>0</v>
      </c>
      <c r="BD314">
        <f t="shared" si="184"/>
        <v>0</v>
      </c>
      <c r="BE314">
        <f t="shared" si="196"/>
        <v>9</v>
      </c>
      <c r="BF314">
        <f t="shared" si="197"/>
        <v>0</v>
      </c>
      <c r="BG314">
        <f t="shared" si="198"/>
        <v>0</v>
      </c>
      <c r="BH314">
        <f t="shared" si="199"/>
        <v>2</v>
      </c>
      <c r="BI314">
        <f t="shared" si="200"/>
        <v>0</v>
      </c>
      <c r="BJ314">
        <f t="shared" si="201"/>
        <v>0</v>
      </c>
      <c r="BK314">
        <f t="shared" si="202"/>
        <v>1</v>
      </c>
      <c r="BL314">
        <f t="shared" si="203"/>
        <v>1</v>
      </c>
      <c r="BM314">
        <f t="shared" si="185"/>
        <v>14</v>
      </c>
      <c r="BO314" s="185">
        <f t="shared" si="217"/>
        <v>0</v>
      </c>
      <c r="BP314" s="186">
        <f t="shared" si="218"/>
        <v>0</v>
      </c>
      <c r="BQ314" s="187">
        <f t="shared" si="219"/>
        <v>0</v>
      </c>
      <c r="BR314" s="188">
        <f t="shared" si="186"/>
        <v>0</v>
      </c>
      <c r="BS314" s="189">
        <f t="shared" si="220"/>
        <v>0</v>
      </c>
      <c r="BT314" s="190">
        <f t="shared" si="221"/>
        <v>0.91799999999999993</v>
      </c>
      <c r="BU314" s="191">
        <f t="shared" si="222"/>
        <v>0</v>
      </c>
      <c r="BV314" s="192">
        <f t="shared" si="223"/>
        <v>0</v>
      </c>
      <c r="BW314" s="193">
        <f t="shared" si="224"/>
        <v>0.312</v>
      </c>
      <c r="BX314" s="194">
        <f t="shared" si="225"/>
        <v>0</v>
      </c>
      <c r="BY314" s="195">
        <f t="shared" si="226"/>
        <v>0</v>
      </c>
      <c r="BZ314" s="196">
        <f t="shared" si="227"/>
        <v>0.59299999999999997</v>
      </c>
      <c r="CA314" s="197">
        <f t="shared" si="228"/>
        <v>1.4999999999999999E-2</v>
      </c>
      <c r="CB314" s="110">
        <f t="shared" si="229"/>
        <v>0.81200000000000006</v>
      </c>
      <c r="CC314" s="198">
        <v>0</v>
      </c>
      <c r="CD314" s="110">
        <v>0</v>
      </c>
      <c r="CE314" s="110">
        <v>0</v>
      </c>
      <c r="CF314" s="110">
        <v>4</v>
      </c>
      <c r="CG314" s="110">
        <f t="shared" si="187"/>
        <v>0.64</v>
      </c>
      <c r="CH314">
        <f t="shared" si="188"/>
        <v>2.65</v>
      </c>
      <c r="CI314">
        <f t="shared" si="189"/>
        <v>8.320000000000001E-2</v>
      </c>
      <c r="CJ314" s="63">
        <f t="shared" si="190"/>
        <v>19.132400000000001</v>
      </c>
      <c r="CK314" s="200"/>
      <c r="CL314" s="200">
        <f t="shared" si="191"/>
        <v>2.8698600000000001</v>
      </c>
      <c r="CM314" s="200"/>
      <c r="CN314" s="200"/>
      <c r="CO314" s="201"/>
      <c r="CP314" s="202"/>
      <c r="CQ314" s="203"/>
      <c r="CR314" s="203"/>
      <c r="CS314" s="267"/>
      <c r="CT314" s="268"/>
      <c r="CU314" s="269"/>
      <c r="CV314" s="270"/>
      <c r="CW314" s="279"/>
      <c r="CX314" s="114"/>
      <c r="CY314" s="52"/>
      <c r="CZ314" s="53"/>
      <c r="DA314" s="273"/>
      <c r="DB314" s="274"/>
      <c r="DC314" s="275"/>
      <c r="DD314" s="276"/>
      <c r="DE314" s="59"/>
      <c r="DF314" s="277"/>
    </row>
    <row r="315" spans="3:110" x14ac:dyDescent="0.25">
      <c r="C315" s="1" t="s">
        <v>424</v>
      </c>
      <c r="D315" s="36" t="s">
        <v>408</v>
      </c>
      <c r="F315" s="42"/>
      <c r="G315" s="43"/>
      <c r="H315" s="43"/>
      <c r="I315" s="43"/>
      <c r="J315" s="43"/>
      <c r="K315" s="43"/>
      <c r="L315" s="43"/>
      <c r="M315" s="44"/>
      <c r="N315" s="44"/>
      <c r="O315" s="45"/>
      <c r="P315" s="46"/>
      <c r="Q315" s="47"/>
      <c r="R315" s="48"/>
      <c r="S315" s="49"/>
      <c r="T315" s="50"/>
      <c r="U315" s="51">
        <v>7</v>
      </c>
      <c r="V315" s="51"/>
      <c r="W315" s="51"/>
      <c r="X315" s="52"/>
      <c r="Y315" s="52">
        <v>1</v>
      </c>
      <c r="Z315" s="52"/>
      <c r="AA315" s="53"/>
      <c r="AB315" s="54"/>
      <c r="AC315" s="54"/>
      <c r="AD315" s="55">
        <v>2</v>
      </c>
      <c r="AE315" s="55"/>
      <c r="AF315" s="55"/>
      <c r="AG315" s="55"/>
      <c r="AH315" s="56"/>
      <c r="AI315" s="56"/>
      <c r="AJ315" s="57"/>
      <c r="AK315" s="57">
        <v>1</v>
      </c>
      <c r="AL315" s="57"/>
      <c r="AM315" s="57"/>
      <c r="AN315" s="58"/>
      <c r="AO315" s="58"/>
      <c r="AP315" s="58">
        <v>1</v>
      </c>
      <c r="AQ315" s="59"/>
      <c r="AR315" s="59">
        <v>1</v>
      </c>
      <c r="AS315" s="59"/>
      <c r="AT315" s="59"/>
      <c r="AU315" s="59"/>
      <c r="AV315" s="59"/>
      <c r="AW315" s="36">
        <v>14</v>
      </c>
      <c r="AZ315">
        <f t="shared" si="192"/>
        <v>0</v>
      </c>
      <c r="BA315">
        <f t="shared" si="193"/>
        <v>0</v>
      </c>
      <c r="BB315">
        <f t="shared" si="194"/>
        <v>0</v>
      </c>
      <c r="BC315">
        <f t="shared" si="195"/>
        <v>0</v>
      </c>
      <c r="BD315">
        <f t="shared" si="184"/>
        <v>0</v>
      </c>
      <c r="BE315">
        <f t="shared" si="196"/>
        <v>7</v>
      </c>
      <c r="BF315">
        <f t="shared" si="197"/>
        <v>1</v>
      </c>
      <c r="BG315">
        <f t="shared" si="198"/>
        <v>0</v>
      </c>
      <c r="BH315">
        <f t="shared" si="199"/>
        <v>2</v>
      </c>
      <c r="BI315">
        <f t="shared" si="200"/>
        <v>1</v>
      </c>
      <c r="BJ315">
        <f t="shared" si="201"/>
        <v>1</v>
      </c>
      <c r="BK315">
        <f t="shared" si="202"/>
        <v>1</v>
      </c>
      <c r="BL315">
        <f t="shared" si="203"/>
        <v>1</v>
      </c>
      <c r="BM315">
        <f t="shared" si="185"/>
        <v>14</v>
      </c>
      <c r="BO315" s="185">
        <f t="shared" si="217"/>
        <v>0</v>
      </c>
      <c r="BP315" s="186">
        <f t="shared" si="218"/>
        <v>0</v>
      </c>
      <c r="BQ315" s="187">
        <f t="shared" si="219"/>
        <v>0</v>
      </c>
      <c r="BR315" s="188">
        <f t="shared" si="186"/>
        <v>0</v>
      </c>
      <c r="BS315" s="189">
        <f t="shared" si="220"/>
        <v>0</v>
      </c>
      <c r="BT315" s="190">
        <f t="shared" si="221"/>
        <v>0.71399999999999997</v>
      </c>
      <c r="BU315" s="191">
        <f t="shared" si="222"/>
        <v>0.45100000000000001</v>
      </c>
      <c r="BV315" s="192">
        <f t="shared" si="223"/>
        <v>0</v>
      </c>
      <c r="BW315" s="193">
        <f t="shared" si="224"/>
        <v>0.312</v>
      </c>
      <c r="BX315" s="194">
        <f t="shared" si="225"/>
        <v>8.0000000000000002E-3</v>
      </c>
      <c r="BY315" s="195">
        <f t="shared" si="226"/>
        <v>4.8000000000000001E-2</v>
      </c>
      <c r="BZ315" s="196">
        <f t="shared" si="227"/>
        <v>0.59299999999999997</v>
      </c>
      <c r="CA315" s="197">
        <f t="shared" si="228"/>
        <v>1.4999999999999999E-2</v>
      </c>
      <c r="CB315" s="110">
        <f t="shared" si="229"/>
        <v>0.81200000000000006</v>
      </c>
      <c r="CC315" s="198">
        <v>1</v>
      </c>
      <c r="CD315" s="110">
        <v>0</v>
      </c>
      <c r="CE315" s="110">
        <v>0</v>
      </c>
      <c r="CF315" s="110">
        <v>4</v>
      </c>
      <c r="CG315" s="110">
        <f t="shared" si="187"/>
        <v>0.86</v>
      </c>
      <c r="CH315">
        <f t="shared" si="188"/>
        <v>2.9530000000000003</v>
      </c>
      <c r="CI315">
        <f t="shared" si="189"/>
        <v>0.1118</v>
      </c>
      <c r="CJ315" s="63">
        <f t="shared" si="190"/>
        <v>21.453600000000002</v>
      </c>
      <c r="CK315" s="200"/>
      <c r="CL315" s="200">
        <f t="shared" si="191"/>
        <v>3.2180400000000002</v>
      </c>
      <c r="CM315" s="200"/>
      <c r="CN315" s="200"/>
      <c r="CO315" s="201"/>
      <c r="CP315" s="202"/>
      <c r="CQ315" s="203"/>
      <c r="CR315" s="203"/>
      <c r="CS315" s="267"/>
      <c r="CT315" s="268"/>
      <c r="CU315" s="269"/>
      <c r="CV315" s="270"/>
      <c r="CW315" s="279"/>
      <c r="CX315" s="114"/>
      <c r="CY315" s="52"/>
      <c r="CZ315" s="53"/>
      <c r="DA315" s="273"/>
      <c r="DB315" s="274"/>
      <c r="DC315" s="275"/>
      <c r="DD315" s="276"/>
      <c r="DE315" s="59"/>
      <c r="DF315" s="277"/>
    </row>
    <row r="316" spans="3:110" x14ac:dyDescent="0.25">
      <c r="C316" s="1" t="s">
        <v>425</v>
      </c>
      <c r="D316" s="36" t="s">
        <v>408</v>
      </c>
      <c r="F316" s="42">
        <v>1</v>
      </c>
      <c r="G316" s="43"/>
      <c r="H316" s="43"/>
      <c r="I316" s="43"/>
      <c r="J316" s="43"/>
      <c r="K316" s="43"/>
      <c r="L316" s="43"/>
      <c r="M316" s="44"/>
      <c r="N316" s="44"/>
      <c r="O316" s="45"/>
      <c r="P316" s="46"/>
      <c r="Q316" s="47"/>
      <c r="R316" s="48"/>
      <c r="S316" s="49"/>
      <c r="T316" s="50"/>
      <c r="U316" s="51"/>
      <c r="V316" s="51"/>
      <c r="W316" s="51"/>
      <c r="X316" s="52"/>
      <c r="Y316" s="52"/>
      <c r="Z316" s="52"/>
      <c r="AA316" s="53"/>
      <c r="AB316" s="54"/>
      <c r="AC316" s="54"/>
      <c r="AD316" s="55"/>
      <c r="AE316" s="55"/>
      <c r="AF316" s="55"/>
      <c r="AG316" s="55"/>
      <c r="AH316" s="56"/>
      <c r="AI316" s="56"/>
      <c r="AJ316" s="57"/>
      <c r="AK316" s="57"/>
      <c r="AL316" s="57"/>
      <c r="AM316" s="57"/>
      <c r="AN316" s="58"/>
      <c r="AO316" s="58"/>
      <c r="AP316" s="58"/>
      <c r="AQ316" s="59"/>
      <c r="AR316" s="59"/>
      <c r="AS316" s="59"/>
      <c r="AT316" s="59"/>
      <c r="AU316" s="59"/>
      <c r="AV316" s="59"/>
      <c r="AW316" s="36">
        <v>13</v>
      </c>
      <c r="AZ316">
        <f t="shared" si="192"/>
        <v>1</v>
      </c>
      <c r="BA316">
        <f t="shared" si="193"/>
        <v>0</v>
      </c>
      <c r="BB316">
        <f t="shared" si="194"/>
        <v>0</v>
      </c>
      <c r="BC316">
        <f t="shared" si="195"/>
        <v>0</v>
      </c>
      <c r="BD316">
        <f t="shared" si="184"/>
        <v>0</v>
      </c>
      <c r="BE316">
        <f t="shared" si="196"/>
        <v>0</v>
      </c>
      <c r="BF316">
        <f t="shared" si="197"/>
        <v>0</v>
      </c>
      <c r="BG316">
        <f t="shared" si="198"/>
        <v>0</v>
      </c>
      <c r="BH316">
        <f t="shared" si="199"/>
        <v>0</v>
      </c>
      <c r="BI316">
        <f t="shared" si="200"/>
        <v>0</v>
      </c>
      <c r="BJ316">
        <f t="shared" si="201"/>
        <v>0</v>
      </c>
      <c r="BK316">
        <f t="shared" si="202"/>
        <v>0</v>
      </c>
      <c r="BL316">
        <f t="shared" si="203"/>
        <v>0</v>
      </c>
      <c r="BM316">
        <f t="shared" si="185"/>
        <v>13</v>
      </c>
      <c r="BO316" s="185">
        <f t="shared" si="217"/>
        <v>1.4999999999999999E-2</v>
      </c>
      <c r="BP316" s="186">
        <f t="shared" si="218"/>
        <v>0</v>
      </c>
      <c r="BQ316" s="187">
        <f t="shared" si="219"/>
        <v>0</v>
      </c>
      <c r="BR316" s="188">
        <f t="shared" si="186"/>
        <v>0</v>
      </c>
      <c r="BS316" s="189">
        <f t="shared" si="220"/>
        <v>0</v>
      </c>
      <c r="BT316" s="190">
        <f t="shared" si="221"/>
        <v>0</v>
      </c>
      <c r="BU316" s="191">
        <f t="shared" si="222"/>
        <v>0</v>
      </c>
      <c r="BV316" s="192">
        <f t="shared" si="223"/>
        <v>0</v>
      </c>
      <c r="BW316" s="193">
        <f t="shared" si="224"/>
        <v>0</v>
      </c>
      <c r="BX316" s="194">
        <f t="shared" si="225"/>
        <v>0</v>
      </c>
      <c r="BY316" s="195">
        <f t="shared" si="226"/>
        <v>0</v>
      </c>
      <c r="BZ316" s="196">
        <f t="shared" si="227"/>
        <v>0</v>
      </c>
      <c r="CA316" s="197">
        <f t="shared" si="228"/>
        <v>0</v>
      </c>
      <c r="CB316" s="110">
        <f t="shared" si="229"/>
        <v>0.754</v>
      </c>
      <c r="CC316" s="198">
        <v>0</v>
      </c>
      <c r="CD316" s="110">
        <v>0</v>
      </c>
      <c r="CE316" s="110">
        <v>1</v>
      </c>
      <c r="CF316" s="110">
        <v>4</v>
      </c>
      <c r="CG316" s="110">
        <f t="shared" si="187"/>
        <v>1.1499999999999999</v>
      </c>
      <c r="CH316">
        <f t="shared" si="188"/>
        <v>0.76900000000000002</v>
      </c>
      <c r="CI316">
        <f t="shared" si="189"/>
        <v>0.14949999999999999</v>
      </c>
      <c r="CJ316" s="63">
        <f t="shared" si="190"/>
        <v>6.4295</v>
      </c>
      <c r="CK316" s="200"/>
      <c r="CL316" s="200">
        <f t="shared" si="191"/>
        <v>0.96442499999999998</v>
      </c>
      <c r="CM316" s="200"/>
      <c r="CN316" s="200"/>
      <c r="CO316" s="201"/>
      <c r="CP316" s="202"/>
      <c r="CQ316" s="203"/>
      <c r="CR316" s="203"/>
      <c r="CS316" s="267"/>
      <c r="CT316" s="268"/>
      <c r="CU316" s="269"/>
      <c r="CV316" s="270"/>
      <c r="CW316" s="279"/>
      <c r="CX316" s="114"/>
      <c r="CY316" s="52"/>
      <c r="CZ316" s="53"/>
      <c r="DA316" s="273"/>
      <c r="DB316" s="274"/>
      <c r="DC316" s="275"/>
      <c r="DD316" s="276"/>
      <c r="DE316" s="59"/>
      <c r="DF316" s="277"/>
    </row>
    <row r="317" spans="3:110" x14ac:dyDescent="0.25">
      <c r="C317" s="1" t="s">
        <v>426</v>
      </c>
      <c r="D317" s="36" t="s">
        <v>408</v>
      </c>
      <c r="F317" s="42"/>
      <c r="G317" s="43">
        <v>1</v>
      </c>
      <c r="H317" s="43">
        <v>1</v>
      </c>
      <c r="I317" s="43"/>
      <c r="J317" s="43"/>
      <c r="K317" s="43"/>
      <c r="L317" s="43"/>
      <c r="M317" s="44">
        <v>1</v>
      </c>
      <c r="N317" s="44"/>
      <c r="O317" s="45"/>
      <c r="P317" s="46"/>
      <c r="Q317" s="47"/>
      <c r="R317" s="48"/>
      <c r="S317" s="49"/>
      <c r="T317" s="50"/>
      <c r="U317" s="51">
        <v>11</v>
      </c>
      <c r="V317" s="51"/>
      <c r="W317" s="51"/>
      <c r="X317" s="52"/>
      <c r="Y317" s="52"/>
      <c r="Z317" s="52"/>
      <c r="AA317" s="53"/>
      <c r="AB317" s="54"/>
      <c r="AC317" s="54"/>
      <c r="AD317" s="55">
        <v>1</v>
      </c>
      <c r="AE317" s="55"/>
      <c r="AF317" s="55"/>
      <c r="AG317" s="55">
        <v>4</v>
      </c>
      <c r="AH317" s="56"/>
      <c r="AI317" s="56"/>
      <c r="AJ317" s="57"/>
      <c r="AK317" s="57"/>
      <c r="AL317" s="57"/>
      <c r="AM317" s="57"/>
      <c r="AN317" s="58"/>
      <c r="AO317" s="58"/>
      <c r="AP317" s="58"/>
      <c r="AQ317" s="59"/>
      <c r="AR317" s="59"/>
      <c r="AS317" s="59"/>
      <c r="AT317" s="59"/>
      <c r="AU317" s="59"/>
      <c r="AV317" s="59"/>
      <c r="AW317" s="36">
        <v>11</v>
      </c>
      <c r="AZ317">
        <f t="shared" si="192"/>
        <v>2</v>
      </c>
      <c r="BA317">
        <f t="shared" si="193"/>
        <v>1</v>
      </c>
      <c r="BB317">
        <f t="shared" si="194"/>
        <v>0</v>
      </c>
      <c r="BC317">
        <f t="shared" si="195"/>
        <v>0</v>
      </c>
      <c r="BD317">
        <f t="shared" si="184"/>
        <v>0</v>
      </c>
      <c r="BE317">
        <f t="shared" si="196"/>
        <v>11</v>
      </c>
      <c r="BF317">
        <f t="shared" si="197"/>
        <v>0</v>
      </c>
      <c r="BG317">
        <f t="shared" si="198"/>
        <v>0</v>
      </c>
      <c r="BH317">
        <f t="shared" si="199"/>
        <v>5</v>
      </c>
      <c r="BI317">
        <f t="shared" si="200"/>
        <v>0</v>
      </c>
      <c r="BJ317">
        <f t="shared" si="201"/>
        <v>0</v>
      </c>
      <c r="BK317">
        <f t="shared" si="202"/>
        <v>0</v>
      </c>
      <c r="BL317">
        <f t="shared" si="203"/>
        <v>0</v>
      </c>
      <c r="BM317">
        <f t="shared" si="185"/>
        <v>11</v>
      </c>
      <c r="BO317" s="185">
        <f t="shared" si="217"/>
        <v>0.03</v>
      </c>
      <c r="BP317" s="186">
        <f t="shared" si="218"/>
        <v>2.2200000000000002</v>
      </c>
      <c r="BQ317" s="187">
        <f t="shared" si="219"/>
        <v>0</v>
      </c>
      <c r="BR317" s="188">
        <f t="shared" si="186"/>
        <v>0</v>
      </c>
      <c r="BS317" s="189">
        <f t="shared" si="220"/>
        <v>0</v>
      </c>
      <c r="BT317" s="190">
        <f t="shared" si="221"/>
        <v>1.1219999999999999</v>
      </c>
      <c r="BU317" s="191">
        <f t="shared" si="222"/>
        <v>0</v>
      </c>
      <c r="BV317" s="192">
        <f t="shared" si="223"/>
        <v>0</v>
      </c>
      <c r="BW317" s="193">
        <f t="shared" si="224"/>
        <v>0.78</v>
      </c>
      <c r="BX317" s="194">
        <f t="shared" si="225"/>
        <v>0</v>
      </c>
      <c r="BY317" s="195">
        <f t="shared" si="226"/>
        <v>0</v>
      </c>
      <c r="BZ317" s="196">
        <f t="shared" si="227"/>
        <v>0</v>
      </c>
      <c r="CA317" s="197">
        <f t="shared" si="228"/>
        <v>0</v>
      </c>
      <c r="CB317" s="110">
        <f t="shared" si="229"/>
        <v>0.63800000000000001</v>
      </c>
      <c r="CC317" s="198">
        <v>0</v>
      </c>
      <c r="CD317" s="110">
        <v>0</v>
      </c>
      <c r="CE317" s="110">
        <v>0</v>
      </c>
      <c r="CF317" s="110">
        <v>5</v>
      </c>
      <c r="CG317" s="110">
        <f t="shared" si="187"/>
        <v>0.8</v>
      </c>
      <c r="CH317">
        <f t="shared" si="188"/>
        <v>4.79</v>
      </c>
      <c r="CI317">
        <f t="shared" si="189"/>
        <v>0.10400000000000001</v>
      </c>
      <c r="CJ317" s="63">
        <f t="shared" si="190"/>
        <v>34.258000000000003</v>
      </c>
      <c r="CK317" s="200"/>
      <c r="CL317" s="200">
        <f t="shared" si="191"/>
        <v>5.1387</v>
      </c>
      <c r="CM317" s="200"/>
      <c r="CN317" s="200"/>
      <c r="CO317" s="201"/>
      <c r="CP317" s="202"/>
      <c r="CQ317" s="203"/>
      <c r="CR317" s="203"/>
      <c r="CS317" s="267"/>
      <c r="CT317" s="268"/>
      <c r="CU317" s="269"/>
      <c r="CV317" s="270"/>
      <c r="CW317" s="273"/>
      <c r="CX317" s="114"/>
      <c r="CY317" s="52"/>
      <c r="CZ317" s="54"/>
      <c r="DA317" s="273"/>
      <c r="DB317" s="274"/>
      <c r="DC317" s="275"/>
      <c r="DD317" s="276"/>
      <c r="DE317" s="59"/>
      <c r="DF317" s="277"/>
    </row>
    <row r="318" spans="3:110" x14ac:dyDescent="0.25">
      <c r="C318" s="83" t="s">
        <v>427</v>
      </c>
      <c r="D318" s="152" t="s">
        <v>408</v>
      </c>
      <c r="F318" s="65"/>
      <c r="G318" s="66"/>
      <c r="H318" s="66"/>
      <c r="I318" s="66"/>
      <c r="J318" s="66"/>
      <c r="K318" s="66"/>
      <c r="L318" s="66"/>
      <c r="M318" s="67"/>
      <c r="N318" s="67"/>
      <c r="O318" s="67"/>
      <c r="P318" s="68"/>
      <c r="Q318" s="68"/>
      <c r="R318" s="69"/>
      <c r="S318" s="69"/>
      <c r="T318" s="70"/>
      <c r="U318" s="71">
        <v>5</v>
      </c>
      <c r="V318" s="71"/>
      <c r="W318" s="71"/>
      <c r="X318" s="72"/>
      <c r="Y318" s="72"/>
      <c r="Z318" s="72"/>
      <c r="AA318" s="73"/>
      <c r="AB318" s="73"/>
      <c r="AC318" s="73"/>
      <c r="AD318" s="74">
        <v>4</v>
      </c>
      <c r="AE318" s="74"/>
      <c r="AF318" s="74"/>
      <c r="AG318" s="74"/>
      <c r="AH318" s="75"/>
      <c r="AI318" s="75"/>
      <c r="AJ318" s="76"/>
      <c r="AK318" s="76"/>
      <c r="AL318" s="76"/>
      <c r="AM318" s="76"/>
      <c r="AN318" s="77"/>
      <c r="AO318" s="77"/>
      <c r="AP318" s="77"/>
      <c r="AQ318" s="78"/>
      <c r="AR318" s="78"/>
      <c r="AS318" s="78"/>
      <c r="AT318" s="78"/>
      <c r="AU318" s="78"/>
      <c r="AV318" s="78"/>
      <c r="AW318" s="64">
        <v>14</v>
      </c>
      <c r="AZ318">
        <f t="shared" si="192"/>
        <v>0</v>
      </c>
      <c r="BA318">
        <f t="shared" si="193"/>
        <v>0</v>
      </c>
      <c r="BB318">
        <f t="shared" si="194"/>
        <v>0</v>
      </c>
      <c r="BC318">
        <f t="shared" si="195"/>
        <v>0</v>
      </c>
      <c r="BD318">
        <f t="shared" si="184"/>
        <v>0</v>
      </c>
      <c r="BE318">
        <f t="shared" si="196"/>
        <v>5</v>
      </c>
      <c r="BF318">
        <f t="shared" si="197"/>
        <v>0</v>
      </c>
      <c r="BG318">
        <f t="shared" si="198"/>
        <v>0</v>
      </c>
      <c r="BH318">
        <f t="shared" si="199"/>
        <v>4</v>
      </c>
      <c r="BI318" s="87">
        <f t="shared" si="200"/>
        <v>0</v>
      </c>
      <c r="BJ318" s="87">
        <f t="shared" si="201"/>
        <v>0</v>
      </c>
      <c r="BK318" s="87">
        <f t="shared" si="202"/>
        <v>0</v>
      </c>
      <c r="BL318" s="87">
        <f t="shared" si="203"/>
        <v>0</v>
      </c>
      <c r="BM318" s="87">
        <f t="shared" si="185"/>
        <v>14</v>
      </c>
      <c r="BN318" s="87"/>
      <c r="BO318" s="185">
        <f t="shared" si="217"/>
        <v>0</v>
      </c>
      <c r="BP318" s="186">
        <f t="shared" si="218"/>
        <v>0</v>
      </c>
      <c r="BQ318" s="187">
        <f t="shared" si="219"/>
        <v>0</v>
      </c>
      <c r="BR318" s="188">
        <f t="shared" si="186"/>
        <v>0</v>
      </c>
      <c r="BS318" s="189">
        <f t="shared" si="220"/>
        <v>0</v>
      </c>
      <c r="BT318" s="190">
        <f t="shared" si="221"/>
        <v>0.51</v>
      </c>
      <c r="BU318" s="191">
        <f t="shared" si="222"/>
        <v>0</v>
      </c>
      <c r="BV318" s="192">
        <f t="shared" si="223"/>
        <v>0</v>
      </c>
      <c r="BW318" s="193">
        <f t="shared" si="224"/>
        <v>0.624</v>
      </c>
      <c r="BX318" s="194">
        <f t="shared" si="225"/>
        <v>0</v>
      </c>
      <c r="BY318" s="195">
        <f t="shared" si="226"/>
        <v>0</v>
      </c>
      <c r="BZ318" s="196">
        <f t="shared" si="227"/>
        <v>0</v>
      </c>
      <c r="CA318" s="197">
        <f t="shared" si="228"/>
        <v>0</v>
      </c>
      <c r="CB318" s="110">
        <f t="shared" si="229"/>
        <v>0.81200000000000006</v>
      </c>
      <c r="CC318" s="206">
        <v>0</v>
      </c>
      <c r="CD318" s="126">
        <v>0</v>
      </c>
      <c r="CE318" s="126">
        <v>0</v>
      </c>
      <c r="CF318" s="126">
        <v>6</v>
      </c>
      <c r="CG318" s="126">
        <f t="shared" si="187"/>
        <v>0.96</v>
      </c>
      <c r="CH318" s="87">
        <f t="shared" si="188"/>
        <v>1.946</v>
      </c>
      <c r="CI318" s="87">
        <f t="shared" si="189"/>
        <v>0.12479999999999999</v>
      </c>
      <c r="CJ318" s="63">
        <f t="shared" si="190"/>
        <v>14.495599999999998</v>
      </c>
      <c r="CK318" s="200"/>
      <c r="CL318" s="200">
        <f t="shared" si="191"/>
        <v>2.1743399999999995</v>
      </c>
      <c r="CM318" s="200"/>
      <c r="CN318" s="200"/>
      <c r="CO318" s="201"/>
      <c r="CP318" s="202"/>
      <c r="CQ318" s="203"/>
      <c r="CR318" s="203"/>
      <c r="CS318" s="267"/>
      <c r="CT318" s="268"/>
      <c r="CU318" s="269"/>
      <c r="CV318" s="270"/>
      <c r="CW318" s="273"/>
      <c r="CX318" s="114"/>
      <c r="CY318" s="52"/>
      <c r="CZ318" s="54"/>
      <c r="DA318" s="273"/>
      <c r="DB318" s="274"/>
      <c r="DC318" s="275"/>
      <c r="DD318" s="276"/>
      <c r="DE318" s="59"/>
      <c r="DF318" s="277"/>
    </row>
    <row r="319" spans="3:110" x14ac:dyDescent="0.25">
      <c r="C319" s="1" t="s">
        <v>428</v>
      </c>
      <c r="D319" s="36" t="s">
        <v>429</v>
      </c>
      <c r="F319" s="42">
        <v>1</v>
      </c>
      <c r="G319" s="43"/>
      <c r="H319" s="43"/>
      <c r="I319" s="43"/>
      <c r="J319" s="43"/>
      <c r="K319" s="43"/>
      <c r="L319" s="43"/>
      <c r="M319" s="44"/>
      <c r="N319" s="44">
        <v>1</v>
      </c>
      <c r="O319" s="45"/>
      <c r="P319" s="46"/>
      <c r="Q319" s="47"/>
      <c r="R319" s="48"/>
      <c r="S319" s="49"/>
      <c r="T319" s="50"/>
      <c r="U319" s="51">
        <v>4</v>
      </c>
      <c r="V319" s="51"/>
      <c r="W319" s="51"/>
      <c r="X319" s="52"/>
      <c r="Y319" s="52"/>
      <c r="Z319" s="52"/>
      <c r="AA319" s="53"/>
      <c r="AB319" s="54"/>
      <c r="AC319" s="54"/>
      <c r="AD319" s="55"/>
      <c r="AE319" s="55"/>
      <c r="AF319" s="55"/>
      <c r="AG319" s="55"/>
      <c r="AH319" s="56"/>
      <c r="AI319" s="56"/>
      <c r="AJ319" s="57"/>
      <c r="AK319" s="57"/>
      <c r="AL319" s="57"/>
      <c r="AM319" s="57"/>
      <c r="AN319" s="58"/>
      <c r="AO319" s="58"/>
      <c r="AP319" s="58"/>
      <c r="AQ319" s="59"/>
      <c r="AR319" s="59">
        <v>1</v>
      </c>
      <c r="AS319" s="59"/>
      <c r="AT319" s="59"/>
      <c r="AU319" s="59">
        <v>1</v>
      </c>
      <c r="AV319" s="59"/>
      <c r="AW319" s="36">
        <v>6</v>
      </c>
      <c r="AZ319">
        <f t="shared" si="192"/>
        <v>1</v>
      </c>
      <c r="BA319">
        <f t="shared" si="193"/>
        <v>1</v>
      </c>
      <c r="BB319">
        <f t="shared" si="194"/>
        <v>0</v>
      </c>
      <c r="BC319">
        <f t="shared" si="195"/>
        <v>0</v>
      </c>
      <c r="BD319">
        <f t="shared" si="184"/>
        <v>0</v>
      </c>
      <c r="BE319">
        <f t="shared" si="196"/>
        <v>4</v>
      </c>
      <c r="BF319">
        <f t="shared" si="197"/>
        <v>0</v>
      </c>
      <c r="BG319">
        <f t="shared" si="198"/>
        <v>0</v>
      </c>
      <c r="BH319">
        <f t="shared" si="199"/>
        <v>0</v>
      </c>
      <c r="BI319">
        <f t="shared" si="200"/>
        <v>0</v>
      </c>
      <c r="BJ319">
        <f t="shared" si="201"/>
        <v>0</v>
      </c>
      <c r="BK319">
        <f t="shared" si="202"/>
        <v>0</v>
      </c>
      <c r="BL319">
        <f t="shared" si="203"/>
        <v>2</v>
      </c>
      <c r="BM319">
        <f t="shared" si="185"/>
        <v>6</v>
      </c>
      <c r="BO319" s="185">
        <f t="shared" si="217"/>
        <v>1.4999999999999999E-2</v>
      </c>
      <c r="BP319" s="186">
        <f t="shared" si="218"/>
        <v>2.2200000000000002</v>
      </c>
      <c r="BQ319" s="187">
        <f t="shared" si="219"/>
        <v>0</v>
      </c>
      <c r="BR319" s="188">
        <f t="shared" si="186"/>
        <v>0</v>
      </c>
      <c r="BS319" s="189">
        <f t="shared" si="220"/>
        <v>0</v>
      </c>
      <c r="BT319" s="190">
        <f t="shared" si="221"/>
        <v>0.40799999999999997</v>
      </c>
      <c r="BU319" s="191">
        <f t="shared" si="222"/>
        <v>0</v>
      </c>
      <c r="BV319" s="192">
        <f t="shared" si="223"/>
        <v>0</v>
      </c>
      <c r="BW319" s="193">
        <f t="shared" si="224"/>
        <v>0</v>
      </c>
      <c r="BX319" s="194">
        <f t="shared" si="225"/>
        <v>0</v>
      </c>
      <c r="BY319" s="195">
        <f t="shared" si="226"/>
        <v>0</v>
      </c>
      <c r="BZ319" s="196">
        <f t="shared" si="227"/>
        <v>0</v>
      </c>
      <c r="CA319" s="197">
        <f t="shared" si="228"/>
        <v>0.03</v>
      </c>
      <c r="CB319" s="110">
        <f t="shared" si="229"/>
        <v>0.34800000000000003</v>
      </c>
      <c r="CC319" s="198">
        <v>0</v>
      </c>
      <c r="CD319" s="110">
        <v>0</v>
      </c>
      <c r="CE319" s="110">
        <v>1</v>
      </c>
      <c r="CF319" s="110">
        <v>4</v>
      </c>
      <c r="CG319" s="110">
        <f t="shared" si="187"/>
        <v>1.1499999999999999</v>
      </c>
      <c r="CH319">
        <f t="shared" si="188"/>
        <v>3.0209999999999999</v>
      </c>
      <c r="CI319">
        <f t="shared" si="189"/>
        <v>0.14949999999999999</v>
      </c>
      <c r="CJ319" s="63">
        <f t="shared" si="190"/>
        <v>22.1935</v>
      </c>
      <c r="CK319" s="200"/>
      <c r="CL319" s="200">
        <f t="shared" si="191"/>
        <v>3.3290250000000001</v>
      </c>
      <c r="CM319" s="200"/>
      <c r="CN319" s="200"/>
      <c r="CO319" s="201"/>
      <c r="CP319" s="202"/>
      <c r="CQ319" s="203"/>
      <c r="CR319" s="203"/>
      <c r="CS319" s="267"/>
      <c r="CT319" s="268"/>
      <c r="CU319" s="269"/>
      <c r="CV319" s="270"/>
      <c r="CW319" s="273"/>
      <c r="CX319" s="114"/>
      <c r="CY319" s="52"/>
      <c r="CZ319" s="54"/>
      <c r="DA319" s="273"/>
      <c r="DB319" s="274"/>
      <c r="DC319" s="275"/>
      <c r="DD319" s="276"/>
      <c r="DE319" s="59"/>
      <c r="DF319" s="277"/>
    </row>
    <row r="320" spans="3:110" x14ac:dyDescent="0.25">
      <c r="C320" s="1" t="s">
        <v>430</v>
      </c>
      <c r="D320" s="36" t="s">
        <v>429</v>
      </c>
      <c r="F320" s="42"/>
      <c r="G320" s="43"/>
      <c r="H320" s="43"/>
      <c r="I320" s="43"/>
      <c r="J320" s="43"/>
      <c r="K320" s="43"/>
      <c r="L320" s="43"/>
      <c r="M320" s="44"/>
      <c r="N320" s="44"/>
      <c r="O320" s="45"/>
      <c r="P320" s="46"/>
      <c r="Q320" s="47"/>
      <c r="R320" s="48"/>
      <c r="S320" s="49"/>
      <c r="T320" s="50"/>
      <c r="U320" s="51">
        <v>3</v>
      </c>
      <c r="V320" s="51"/>
      <c r="W320" s="51"/>
      <c r="X320" s="52"/>
      <c r="Y320" s="52"/>
      <c r="Z320" s="52"/>
      <c r="AA320" s="53"/>
      <c r="AB320" s="54"/>
      <c r="AC320" s="54"/>
      <c r="AD320" s="55">
        <v>1</v>
      </c>
      <c r="AE320" s="55"/>
      <c r="AF320" s="55"/>
      <c r="AG320" s="55"/>
      <c r="AH320" s="56"/>
      <c r="AI320" s="56"/>
      <c r="AJ320" s="57"/>
      <c r="AK320" s="57"/>
      <c r="AL320" s="57"/>
      <c r="AM320" s="57"/>
      <c r="AN320" s="58"/>
      <c r="AO320" s="58"/>
      <c r="AP320" s="58"/>
      <c r="AQ320" s="59"/>
      <c r="AR320" s="59"/>
      <c r="AS320" s="59"/>
      <c r="AT320" s="59"/>
      <c r="AU320" s="59">
        <v>1</v>
      </c>
      <c r="AV320" s="59"/>
      <c r="AW320" s="36">
        <v>2</v>
      </c>
      <c r="AZ320">
        <f t="shared" si="192"/>
        <v>0</v>
      </c>
      <c r="BA320">
        <f t="shared" si="193"/>
        <v>0</v>
      </c>
      <c r="BB320">
        <f t="shared" si="194"/>
        <v>0</v>
      </c>
      <c r="BC320">
        <f t="shared" si="195"/>
        <v>0</v>
      </c>
      <c r="BD320">
        <f t="shared" si="184"/>
        <v>0</v>
      </c>
      <c r="BE320">
        <f t="shared" si="196"/>
        <v>3</v>
      </c>
      <c r="BF320">
        <f t="shared" si="197"/>
        <v>0</v>
      </c>
      <c r="BG320">
        <f t="shared" si="198"/>
        <v>0</v>
      </c>
      <c r="BH320">
        <f t="shared" si="199"/>
        <v>1</v>
      </c>
      <c r="BI320">
        <f t="shared" si="200"/>
        <v>0</v>
      </c>
      <c r="BJ320">
        <f t="shared" si="201"/>
        <v>0</v>
      </c>
      <c r="BK320">
        <f t="shared" si="202"/>
        <v>0</v>
      </c>
      <c r="BL320">
        <f t="shared" si="203"/>
        <v>1</v>
      </c>
      <c r="BM320">
        <f t="shared" si="185"/>
        <v>2</v>
      </c>
      <c r="BO320" s="185">
        <f t="shared" si="217"/>
        <v>0</v>
      </c>
      <c r="BP320" s="186">
        <f t="shared" si="218"/>
        <v>0</v>
      </c>
      <c r="BQ320" s="187">
        <f t="shared" si="219"/>
        <v>0</v>
      </c>
      <c r="BR320" s="188">
        <f t="shared" si="186"/>
        <v>0</v>
      </c>
      <c r="BS320" s="189">
        <f t="shared" si="220"/>
        <v>0</v>
      </c>
      <c r="BT320" s="190">
        <f t="shared" si="221"/>
        <v>0.30599999999999999</v>
      </c>
      <c r="BU320" s="191">
        <f t="shared" si="222"/>
        <v>0</v>
      </c>
      <c r="BV320" s="192">
        <f t="shared" si="223"/>
        <v>0</v>
      </c>
      <c r="BW320" s="193">
        <f t="shared" si="224"/>
        <v>0.156</v>
      </c>
      <c r="BX320" s="194">
        <f t="shared" si="225"/>
        <v>0</v>
      </c>
      <c r="BY320" s="195">
        <f t="shared" si="226"/>
        <v>0</v>
      </c>
      <c r="BZ320" s="196">
        <f t="shared" si="227"/>
        <v>0</v>
      </c>
      <c r="CA320" s="197">
        <f t="shared" si="228"/>
        <v>1.4999999999999999E-2</v>
      </c>
      <c r="CB320" s="110">
        <f t="shared" si="229"/>
        <v>0.11600000000000001</v>
      </c>
      <c r="CC320" s="198">
        <v>0</v>
      </c>
      <c r="CD320" s="110">
        <v>0</v>
      </c>
      <c r="CE320" s="110">
        <v>0</v>
      </c>
      <c r="CF320" s="110">
        <v>4</v>
      </c>
      <c r="CG320" s="110">
        <f t="shared" si="187"/>
        <v>0.64</v>
      </c>
      <c r="CH320">
        <f t="shared" si="188"/>
        <v>0.59299999999999997</v>
      </c>
      <c r="CI320">
        <f t="shared" si="189"/>
        <v>8.320000000000001E-2</v>
      </c>
      <c r="CJ320" s="63">
        <f t="shared" si="190"/>
        <v>4.7334000000000005</v>
      </c>
      <c r="CK320" s="200"/>
      <c r="CL320" s="200">
        <f t="shared" si="191"/>
        <v>0.71001000000000003</v>
      </c>
      <c r="CM320" s="200"/>
      <c r="CN320" s="200"/>
      <c r="CO320" s="201"/>
      <c r="CP320" s="202"/>
      <c r="CQ320" s="203"/>
      <c r="CR320" s="203"/>
      <c r="CS320" s="267"/>
      <c r="CT320" s="268"/>
      <c r="CU320" s="269"/>
      <c r="CV320" s="270"/>
      <c r="CW320" s="273"/>
      <c r="CX320" s="114"/>
      <c r="CY320" s="52"/>
      <c r="CZ320" s="54"/>
      <c r="DA320" s="273"/>
      <c r="DB320" s="274"/>
      <c r="DC320" s="275"/>
      <c r="DD320" s="276"/>
      <c r="DE320" s="59"/>
      <c r="DF320" s="277"/>
    </row>
    <row r="321" spans="3:110" x14ac:dyDescent="0.25">
      <c r="C321" s="1" t="s">
        <v>431</v>
      </c>
      <c r="D321" s="36" t="s">
        <v>429</v>
      </c>
      <c r="F321" s="42">
        <v>1</v>
      </c>
      <c r="G321" s="43"/>
      <c r="H321" s="43"/>
      <c r="I321" s="43"/>
      <c r="J321" s="43"/>
      <c r="K321" s="43"/>
      <c r="L321" s="43"/>
      <c r="M321" s="44"/>
      <c r="N321" s="44"/>
      <c r="O321" s="45"/>
      <c r="P321" s="46"/>
      <c r="Q321" s="47"/>
      <c r="R321" s="48"/>
      <c r="S321" s="49"/>
      <c r="T321" s="50"/>
      <c r="U321" s="51">
        <v>6</v>
      </c>
      <c r="V321" s="51"/>
      <c r="W321" s="51"/>
      <c r="X321" s="52"/>
      <c r="Y321" s="52"/>
      <c r="Z321" s="52"/>
      <c r="AA321" s="53"/>
      <c r="AB321" s="54"/>
      <c r="AC321" s="54"/>
      <c r="AD321" s="55">
        <v>1</v>
      </c>
      <c r="AE321" s="55"/>
      <c r="AF321" s="55"/>
      <c r="AG321" s="55"/>
      <c r="AH321" s="56"/>
      <c r="AI321" s="56"/>
      <c r="AJ321" s="57"/>
      <c r="AK321" s="57"/>
      <c r="AL321" s="57"/>
      <c r="AM321" s="57"/>
      <c r="AN321" s="58"/>
      <c r="AO321" s="58"/>
      <c r="AP321" s="58"/>
      <c r="AQ321" s="59"/>
      <c r="AR321" s="59"/>
      <c r="AS321" s="59"/>
      <c r="AT321" s="59"/>
      <c r="AU321" s="59"/>
      <c r="AV321" s="59"/>
      <c r="AZ321">
        <f t="shared" si="192"/>
        <v>1</v>
      </c>
      <c r="BA321">
        <f t="shared" si="193"/>
        <v>0</v>
      </c>
      <c r="BB321">
        <f t="shared" si="194"/>
        <v>0</v>
      </c>
      <c r="BC321">
        <f t="shared" si="195"/>
        <v>0</v>
      </c>
      <c r="BD321">
        <f t="shared" si="184"/>
        <v>0</v>
      </c>
      <c r="BE321">
        <f t="shared" si="196"/>
        <v>6</v>
      </c>
      <c r="BF321">
        <f t="shared" si="197"/>
        <v>0</v>
      </c>
      <c r="BG321">
        <f t="shared" si="198"/>
        <v>0</v>
      </c>
      <c r="BH321">
        <f t="shared" si="199"/>
        <v>1</v>
      </c>
      <c r="BI321">
        <f t="shared" si="200"/>
        <v>0</v>
      </c>
      <c r="BJ321">
        <f t="shared" si="201"/>
        <v>0</v>
      </c>
      <c r="BK321">
        <f t="shared" si="202"/>
        <v>0</v>
      </c>
      <c r="BL321">
        <f t="shared" si="203"/>
        <v>0</v>
      </c>
      <c r="BM321">
        <f t="shared" si="185"/>
        <v>0</v>
      </c>
      <c r="BO321" s="185">
        <f t="shared" si="217"/>
        <v>1.4999999999999999E-2</v>
      </c>
      <c r="BP321" s="186">
        <f t="shared" si="218"/>
        <v>0</v>
      </c>
      <c r="BQ321" s="187">
        <f t="shared" si="219"/>
        <v>0</v>
      </c>
      <c r="BR321" s="188">
        <f t="shared" si="186"/>
        <v>0</v>
      </c>
      <c r="BS321" s="189">
        <f t="shared" si="220"/>
        <v>0</v>
      </c>
      <c r="BT321" s="190">
        <f t="shared" si="221"/>
        <v>0.61199999999999999</v>
      </c>
      <c r="BU321" s="191">
        <f t="shared" si="222"/>
        <v>0</v>
      </c>
      <c r="BV321" s="192">
        <f t="shared" si="223"/>
        <v>0</v>
      </c>
      <c r="BW321" s="193">
        <f t="shared" si="224"/>
        <v>0.156</v>
      </c>
      <c r="BX321" s="194">
        <f t="shared" si="225"/>
        <v>0</v>
      </c>
      <c r="BY321" s="195">
        <f t="shared" si="226"/>
        <v>0</v>
      </c>
      <c r="BZ321" s="196">
        <f t="shared" si="227"/>
        <v>0</v>
      </c>
      <c r="CA321" s="197">
        <f t="shared" si="228"/>
        <v>0</v>
      </c>
      <c r="CB321" s="110">
        <f t="shared" si="229"/>
        <v>0</v>
      </c>
      <c r="CC321" s="198">
        <v>0</v>
      </c>
      <c r="CD321" s="110">
        <v>0</v>
      </c>
      <c r="CE321" s="110">
        <v>0</v>
      </c>
      <c r="CF321" s="110">
        <v>3</v>
      </c>
      <c r="CG321" s="110">
        <f t="shared" si="187"/>
        <v>0.48</v>
      </c>
      <c r="CH321">
        <f t="shared" si="188"/>
        <v>0.78300000000000003</v>
      </c>
      <c r="CI321">
        <f t="shared" si="189"/>
        <v>6.2399999999999997E-2</v>
      </c>
      <c r="CJ321" s="63">
        <f t="shared" si="190"/>
        <v>5.9178000000000006</v>
      </c>
      <c r="CK321" s="200"/>
      <c r="CL321" s="200">
        <f t="shared" si="191"/>
        <v>0.88767000000000007</v>
      </c>
      <c r="CM321" s="200"/>
      <c r="CN321" s="200"/>
      <c r="CO321" s="201"/>
      <c r="CP321" s="202"/>
      <c r="CQ321" s="203"/>
      <c r="CR321" s="203"/>
      <c r="CS321" s="267"/>
      <c r="CT321" s="268"/>
      <c r="CU321" s="269"/>
      <c r="CV321" s="270"/>
      <c r="CW321" s="273"/>
      <c r="CX321" s="114"/>
      <c r="CY321" s="52"/>
      <c r="CZ321" s="54"/>
      <c r="DA321" s="273"/>
      <c r="DB321" s="274"/>
      <c r="DC321" s="275"/>
      <c r="DD321" s="276"/>
      <c r="DE321" s="59"/>
      <c r="DF321" s="277"/>
    </row>
    <row r="322" spans="3:110" x14ac:dyDescent="0.25">
      <c r="C322" s="1" t="s">
        <v>432</v>
      </c>
      <c r="D322" s="36" t="s">
        <v>429</v>
      </c>
      <c r="F322" s="42">
        <v>1</v>
      </c>
      <c r="G322" s="43"/>
      <c r="H322" s="43"/>
      <c r="I322" s="43"/>
      <c r="J322" s="43"/>
      <c r="K322" s="43"/>
      <c r="L322" s="43"/>
      <c r="M322" s="44"/>
      <c r="N322" s="44"/>
      <c r="O322" s="45"/>
      <c r="P322" s="46"/>
      <c r="Q322" s="47"/>
      <c r="R322" s="48"/>
      <c r="S322" s="49"/>
      <c r="T322" s="50"/>
      <c r="U322" s="51"/>
      <c r="V322" s="51"/>
      <c r="W322" s="51"/>
      <c r="X322" s="52"/>
      <c r="Y322" s="52"/>
      <c r="Z322" s="52"/>
      <c r="AA322" s="53"/>
      <c r="AB322" s="54"/>
      <c r="AC322" s="54"/>
      <c r="AD322" s="55">
        <v>1</v>
      </c>
      <c r="AE322" s="55"/>
      <c r="AF322" s="55"/>
      <c r="AG322" s="55"/>
      <c r="AH322" s="56"/>
      <c r="AI322" s="56"/>
      <c r="AJ322" s="57"/>
      <c r="AK322" s="57"/>
      <c r="AL322" s="57"/>
      <c r="AM322" s="57"/>
      <c r="AN322" s="58"/>
      <c r="AO322" s="58"/>
      <c r="AP322" s="58"/>
      <c r="AQ322" s="59"/>
      <c r="AR322" s="59"/>
      <c r="AS322" s="59"/>
      <c r="AT322" s="59"/>
      <c r="AU322" s="59"/>
      <c r="AV322" s="59"/>
      <c r="AW322">
        <v>2</v>
      </c>
      <c r="AZ322">
        <f t="shared" si="192"/>
        <v>1</v>
      </c>
      <c r="BA322">
        <f t="shared" si="193"/>
        <v>0</v>
      </c>
      <c r="BB322">
        <f t="shared" si="194"/>
        <v>0</v>
      </c>
      <c r="BC322">
        <f t="shared" si="195"/>
        <v>0</v>
      </c>
      <c r="BD322">
        <f t="shared" si="184"/>
        <v>0</v>
      </c>
      <c r="BE322">
        <f t="shared" si="196"/>
        <v>0</v>
      </c>
      <c r="BF322">
        <f t="shared" si="197"/>
        <v>0</v>
      </c>
      <c r="BG322">
        <f t="shared" si="198"/>
        <v>0</v>
      </c>
      <c r="BH322">
        <f t="shared" si="199"/>
        <v>1</v>
      </c>
      <c r="BI322">
        <f t="shared" si="200"/>
        <v>0</v>
      </c>
      <c r="BJ322">
        <f t="shared" si="201"/>
        <v>0</v>
      </c>
      <c r="BK322">
        <f t="shared" si="202"/>
        <v>0</v>
      </c>
      <c r="BL322">
        <f t="shared" si="203"/>
        <v>0</v>
      </c>
      <c r="BM322">
        <f t="shared" si="185"/>
        <v>2</v>
      </c>
      <c r="BO322" s="185">
        <f t="shared" si="217"/>
        <v>1.4999999999999999E-2</v>
      </c>
      <c r="BP322" s="186">
        <f t="shared" si="218"/>
        <v>0</v>
      </c>
      <c r="BQ322" s="187">
        <f t="shared" si="219"/>
        <v>0</v>
      </c>
      <c r="BR322" s="188">
        <f t="shared" si="186"/>
        <v>0</v>
      </c>
      <c r="BS322" s="189">
        <f t="shared" si="220"/>
        <v>0</v>
      </c>
      <c r="BT322" s="190">
        <f t="shared" si="221"/>
        <v>0</v>
      </c>
      <c r="BU322" s="191">
        <f t="shared" si="222"/>
        <v>0</v>
      </c>
      <c r="BV322" s="192">
        <f t="shared" si="223"/>
        <v>0</v>
      </c>
      <c r="BW322" s="193">
        <f t="shared" si="224"/>
        <v>0.156</v>
      </c>
      <c r="BX322" s="194">
        <f t="shared" si="225"/>
        <v>0</v>
      </c>
      <c r="BY322" s="195">
        <f t="shared" si="226"/>
        <v>0</v>
      </c>
      <c r="BZ322" s="196">
        <f t="shared" si="227"/>
        <v>0</v>
      </c>
      <c r="CA322" s="197">
        <f t="shared" si="228"/>
        <v>0</v>
      </c>
      <c r="CB322" s="110">
        <f t="shared" si="229"/>
        <v>0.11600000000000001</v>
      </c>
      <c r="CC322" s="198">
        <v>0</v>
      </c>
      <c r="CD322" s="110">
        <v>0</v>
      </c>
      <c r="CE322" s="110">
        <v>0</v>
      </c>
      <c r="CF322" s="110">
        <v>6</v>
      </c>
      <c r="CG322" s="110">
        <f t="shared" si="187"/>
        <v>0.96</v>
      </c>
      <c r="CH322">
        <f t="shared" si="188"/>
        <v>0.28699999999999998</v>
      </c>
      <c r="CI322">
        <f t="shared" si="189"/>
        <v>0.12479999999999999</v>
      </c>
      <c r="CJ322" s="63">
        <f t="shared" si="190"/>
        <v>2.8825999999999996</v>
      </c>
      <c r="CK322" s="200"/>
      <c r="CL322" s="200">
        <f t="shared" si="191"/>
        <v>0.43238999999999994</v>
      </c>
      <c r="CM322" s="200"/>
      <c r="CN322" s="200"/>
      <c r="CO322" s="201"/>
      <c r="CP322" s="202"/>
      <c r="CQ322" s="203"/>
      <c r="CR322" s="203"/>
      <c r="CS322" s="204"/>
      <c r="CT322" s="44"/>
      <c r="CU322" s="46"/>
      <c r="CV322" s="205"/>
    </row>
    <row r="323" spans="3:110" x14ac:dyDescent="0.25">
      <c r="C323" s="1" t="s">
        <v>433</v>
      </c>
      <c r="D323" s="36" t="s">
        <v>429</v>
      </c>
      <c r="F323" s="42"/>
      <c r="G323" s="43"/>
      <c r="H323" s="43"/>
      <c r="I323" s="43"/>
      <c r="J323" s="43"/>
      <c r="K323" s="43"/>
      <c r="L323" s="43"/>
      <c r="M323" s="44"/>
      <c r="N323" s="44"/>
      <c r="O323" s="45"/>
      <c r="P323" s="46"/>
      <c r="Q323" s="47"/>
      <c r="R323" s="48"/>
      <c r="S323" s="49"/>
      <c r="T323" s="50"/>
      <c r="U323" s="51">
        <v>3</v>
      </c>
      <c r="V323" s="51"/>
      <c r="W323" s="51"/>
      <c r="X323" s="52"/>
      <c r="Y323" s="52"/>
      <c r="Z323" s="52"/>
      <c r="AA323" s="53"/>
      <c r="AB323" s="54"/>
      <c r="AC323" s="54"/>
      <c r="AD323" s="55">
        <v>4</v>
      </c>
      <c r="AE323" s="55"/>
      <c r="AF323" s="55"/>
      <c r="AG323" s="55"/>
      <c r="AH323" s="56"/>
      <c r="AI323" s="56"/>
      <c r="AJ323" s="57"/>
      <c r="AK323" s="57"/>
      <c r="AL323" s="57"/>
      <c r="AM323" s="57"/>
      <c r="AN323" s="58"/>
      <c r="AO323" s="58">
        <v>1</v>
      </c>
      <c r="AP323" s="58"/>
      <c r="AQ323" s="59"/>
      <c r="AR323" s="59"/>
      <c r="AS323" s="59"/>
      <c r="AT323" s="59"/>
      <c r="AU323" s="59">
        <v>3</v>
      </c>
      <c r="AV323" s="59"/>
      <c r="AW323">
        <v>1</v>
      </c>
      <c r="AZ323">
        <f t="shared" si="192"/>
        <v>0</v>
      </c>
      <c r="BA323">
        <f t="shared" si="193"/>
        <v>0</v>
      </c>
      <c r="BB323">
        <f t="shared" si="194"/>
        <v>0</v>
      </c>
      <c r="BC323">
        <f t="shared" si="195"/>
        <v>0</v>
      </c>
      <c r="BD323">
        <f t="shared" ref="BD323:BD386" si="230">SUM(T323)</f>
        <v>0</v>
      </c>
      <c r="BE323">
        <f t="shared" si="196"/>
        <v>3</v>
      </c>
      <c r="BF323">
        <f t="shared" si="197"/>
        <v>0</v>
      </c>
      <c r="BG323">
        <f t="shared" si="198"/>
        <v>0</v>
      </c>
      <c r="BH323">
        <f t="shared" si="199"/>
        <v>4</v>
      </c>
      <c r="BI323">
        <f t="shared" si="200"/>
        <v>0</v>
      </c>
      <c r="BJ323">
        <f t="shared" si="201"/>
        <v>0</v>
      </c>
      <c r="BK323">
        <f t="shared" si="202"/>
        <v>1</v>
      </c>
      <c r="BL323">
        <f t="shared" si="203"/>
        <v>3</v>
      </c>
      <c r="BM323">
        <f t="shared" ref="BM323:BM386" si="231">SUM(AW323)</f>
        <v>1</v>
      </c>
      <c r="BO323" s="185">
        <f t="shared" si="217"/>
        <v>0</v>
      </c>
      <c r="BP323" s="186">
        <f t="shared" si="218"/>
        <v>0</v>
      </c>
      <c r="BQ323" s="187">
        <f t="shared" si="219"/>
        <v>0</v>
      </c>
      <c r="BR323" s="188">
        <f t="shared" si="219"/>
        <v>0</v>
      </c>
      <c r="BS323" s="189">
        <f t="shared" si="220"/>
        <v>0</v>
      </c>
      <c r="BT323" s="190">
        <f t="shared" si="221"/>
        <v>0.30599999999999999</v>
      </c>
      <c r="BU323" s="191">
        <f t="shared" si="222"/>
        <v>0</v>
      </c>
      <c r="BV323" s="192">
        <f t="shared" si="223"/>
        <v>0</v>
      </c>
      <c r="BW323" s="193">
        <f t="shared" si="224"/>
        <v>0.624</v>
      </c>
      <c r="BX323" s="194">
        <f t="shared" si="225"/>
        <v>0</v>
      </c>
      <c r="BY323" s="195">
        <f t="shared" si="226"/>
        <v>0</v>
      </c>
      <c r="BZ323" s="196">
        <f t="shared" si="227"/>
        <v>0.59299999999999997</v>
      </c>
      <c r="CA323" s="197">
        <f t="shared" si="228"/>
        <v>4.4999999999999998E-2</v>
      </c>
      <c r="CB323" s="110">
        <f t="shared" si="229"/>
        <v>5.8000000000000003E-2</v>
      </c>
      <c r="CC323" s="198">
        <v>0</v>
      </c>
      <c r="CD323" s="110">
        <v>0</v>
      </c>
      <c r="CE323" s="110">
        <v>0</v>
      </c>
      <c r="CF323" s="110">
        <v>2</v>
      </c>
      <c r="CG323" s="110">
        <f t="shared" ref="CG323:CG386" si="232">((CC323*0.22)+(CD323*0.13)+(CE323*0.51)+(CF323*0.16))</f>
        <v>0.32</v>
      </c>
      <c r="CH323">
        <f t="shared" ref="CH323:CH386" si="233">SUM(BO323:CB323)</f>
        <v>1.6259999999999999</v>
      </c>
      <c r="CI323">
        <f t="shared" ref="CI323:CI386" si="234">(CG323*0.13)</f>
        <v>4.1600000000000005E-2</v>
      </c>
      <c r="CJ323" s="63">
        <f t="shared" ref="CJ323:CJ386" si="235">SUM((CH323)+(CI323))*7</f>
        <v>11.6732</v>
      </c>
      <c r="CK323" s="200"/>
      <c r="CL323" s="200">
        <f t="shared" ref="CL323:CL386" si="236">CK323+(CJ323*0.15)</f>
        <v>1.75098</v>
      </c>
      <c r="CM323" s="200"/>
      <c r="CN323" s="200"/>
      <c r="CO323" s="201"/>
      <c r="CP323" s="202"/>
      <c r="CQ323" s="203"/>
      <c r="CR323" s="203"/>
      <c r="CS323" s="204"/>
      <c r="CT323" s="44"/>
      <c r="CU323" s="46"/>
      <c r="CV323" s="205"/>
    </row>
    <row r="324" spans="3:110" x14ac:dyDescent="0.25">
      <c r="C324" s="1" t="s">
        <v>434</v>
      </c>
      <c r="D324" s="36" t="s">
        <v>429</v>
      </c>
      <c r="F324" s="42"/>
      <c r="G324" s="43"/>
      <c r="H324" s="43"/>
      <c r="I324" s="43"/>
      <c r="J324" s="43"/>
      <c r="K324" s="43"/>
      <c r="L324" s="43"/>
      <c r="M324" s="44"/>
      <c r="N324" s="44"/>
      <c r="O324" s="45"/>
      <c r="P324" s="46"/>
      <c r="Q324" s="47"/>
      <c r="R324" s="48"/>
      <c r="S324" s="49"/>
      <c r="T324" s="50"/>
      <c r="U324" s="51">
        <v>2</v>
      </c>
      <c r="V324" s="51"/>
      <c r="W324" s="51"/>
      <c r="X324" s="52"/>
      <c r="Y324" s="52"/>
      <c r="Z324" s="52"/>
      <c r="AA324" s="53"/>
      <c r="AB324" s="54"/>
      <c r="AC324" s="54"/>
      <c r="AD324" s="55">
        <v>2</v>
      </c>
      <c r="AE324" s="55"/>
      <c r="AF324" s="55"/>
      <c r="AG324" s="55"/>
      <c r="AH324" s="56"/>
      <c r="AI324" s="56"/>
      <c r="AJ324" s="57"/>
      <c r="AK324" s="57"/>
      <c r="AL324" s="57"/>
      <c r="AM324" s="57"/>
      <c r="AN324" s="58"/>
      <c r="AO324" s="58"/>
      <c r="AP324" s="58"/>
      <c r="AQ324" s="59"/>
      <c r="AR324" s="59"/>
      <c r="AS324" s="59"/>
      <c r="AT324" s="59"/>
      <c r="AU324" s="59">
        <v>1</v>
      </c>
      <c r="AV324" s="59"/>
      <c r="AW324">
        <v>1</v>
      </c>
      <c r="AZ324">
        <f t="shared" si="192"/>
        <v>0</v>
      </c>
      <c r="BA324">
        <f t="shared" si="193"/>
        <v>0</v>
      </c>
      <c r="BB324">
        <f t="shared" si="194"/>
        <v>0</v>
      </c>
      <c r="BC324">
        <f t="shared" si="195"/>
        <v>0</v>
      </c>
      <c r="BD324">
        <f t="shared" si="230"/>
        <v>0</v>
      </c>
      <c r="BE324">
        <f t="shared" si="196"/>
        <v>2</v>
      </c>
      <c r="BF324">
        <f t="shared" si="197"/>
        <v>0</v>
      </c>
      <c r="BG324">
        <f t="shared" si="198"/>
        <v>0</v>
      </c>
      <c r="BH324">
        <f t="shared" si="199"/>
        <v>2</v>
      </c>
      <c r="BI324">
        <f t="shared" si="200"/>
        <v>0</v>
      </c>
      <c r="BJ324">
        <f t="shared" si="201"/>
        <v>0</v>
      </c>
      <c r="BK324">
        <f t="shared" si="202"/>
        <v>0</v>
      </c>
      <c r="BL324">
        <f t="shared" si="203"/>
        <v>1</v>
      </c>
      <c r="BM324">
        <f t="shared" si="231"/>
        <v>1</v>
      </c>
      <c r="BO324" s="185">
        <f t="shared" si="217"/>
        <v>0</v>
      </c>
      <c r="BP324" s="186">
        <f t="shared" si="218"/>
        <v>0</v>
      </c>
      <c r="BQ324" s="187">
        <f t="shared" si="219"/>
        <v>0</v>
      </c>
      <c r="BR324" s="188">
        <f t="shared" si="219"/>
        <v>0</v>
      </c>
      <c r="BS324" s="189">
        <f t="shared" si="220"/>
        <v>0</v>
      </c>
      <c r="BT324" s="190">
        <f t="shared" si="221"/>
        <v>0.20399999999999999</v>
      </c>
      <c r="BU324" s="191">
        <f t="shared" si="222"/>
        <v>0</v>
      </c>
      <c r="BV324" s="192">
        <f t="shared" si="223"/>
        <v>0</v>
      </c>
      <c r="BW324" s="193">
        <f t="shared" si="224"/>
        <v>0.312</v>
      </c>
      <c r="BX324" s="194">
        <f t="shared" si="225"/>
        <v>0</v>
      </c>
      <c r="BY324" s="195">
        <f t="shared" si="226"/>
        <v>0</v>
      </c>
      <c r="BZ324" s="196">
        <f t="shared" si="227"/>
        <v>0</v>
      </c>
      <c r="CA324" s="197">
        <f t="shared" si="228"/>
        <v>1.4999999999999999E-2</v>
      </c>
      <c r="CB324" s="110">
        <f t="shared" si="229"/>
        <v>5.8000000000000003E-2</v>
      </c>
      <c r="CC324" s="198">
        <v>0</v>
      </c>
      <c r="CD324" s="110">
        <v>0</v>
      </c>
      <c r="CE324" s="110">
        <v>0</v>
      </c>
      <c r="CF324" s="110">
        <v>5</v>
      </c>
      <c r="CG324" s="110">
        <f t="shared" si="232"/>
        <v>0.8</v>
      </c>
      <c r="CH324">
        <f t="shared" si="233"/>
        <v>0.58900000000000008</v>
      </c>
      <c r="CI324">
        <f t="shared" si="234"/>
        <v>0.10400000000000001</v>
      </c>
      <c r="CJ324" s="63">
        <f t="shared" si="235"/>
        <v>4.8510000000000009</v>
      </c>
      <c r="CK324" s="200"/>
      <c r="CL324" s="200">
        <f t="shared" si="236"/>
        <v>0.72765000000000013</v>
      </c>
      <c r="CM324" s="200"/>
      <c r="CN324" s="200"/>
      <c r="CO324" s="201"/>
      <c r="CP324" s="202"/>
      <c r="CQ324" s="203"/>
      <c r="CR324" s="203"/>
      <c r="CS324" s="204"/>
      <c r="CT324" s="44"/>
      <c r="CU324" s="46"/>
      <c r="CV324" s="205"/>
    </row>
    <row r="325" spans="3:110" x14ac:dyDescent="0.25">
      <c r="C325" s="1" t="s">
        <v>435</v>
      </c>
      <c r="D325" s="36" t="s">
        <v>429</v>
      </c>
      <c r="F325" s="42"/>
      <c r="G325" s="43"/>
      <c r="H325" s="43">
        <v>1</v>
      </c>
      <c r="I325" s="43"/>
      <c r="J325" s="43"/>
      <c r="K325" s="43"/>
      <c r="L325" s="43"/>
      <c r="M325" s="44">
        <v>3</v>
      </c>
      <c r="N325" s="44"/>
      <c r="O325" s="45"/>
      <c r="P325" s="46"/>
      <c r="Q325" s="47"/>
      <c r="R325" s="48"/>
      <c r="S325" s="49"/>
      <c r="T325" s="50"/>
      <c r="U325" s="51"/>
      <c r="V325" s="51"/>
      <c r="W325" s="51"/>
      <c r="X325" s="52"/>
      <c r="Y325" s="52"/>
      <c r="Z325" s="52"/>
      <c r="AA325" s="53"/>
      <c r="AB325" s="54"/>
      <c r="AC325" s="54"/>
      <c r="AD325" s="55">
        <v>2</v>
      </c>
      <c r="AE325" s="55"/>
      <c r="AF325" s="55"/>
      <c r="AG325" s="55">
        <v>2</v>
      </c>
      <c r="AH325" s="56"/>
      <c r="AI325" s="56"/>
      <c r="AJ325" s="57"/>
      <c r="AK325" s="57">
        <v>1</v>
      </c>
      <c r="AL325" s="57"/>
      <c r="AM325" s="57"/>
      <c r="AN325" s="58"/>
      <c r="AO325" s="58"/>
      <c r="AP325" s="58"/>
      <c r="AQ325" s="59"/>
      <c r="AR325" s="59"/>
      <c r="AS325" s="59"/>
      <c r="AT325" s="59"/>
      <c r="AU325" s="59"/>
      <c r="AV325" s="59"/>
      <c r="AW325">
        <v>6</v>
      </c>
      <c r="AZ325">
        <f t="shared" si="192"/>
        <v>1</v>
      </c>
      <c r="BA325">
        <f t="shared" si="193"/>
        <v>3</v>
      </c>
      <c r="BB325">
        <f t="shared" si="194"/>
        <v>0</v>
      </c>
      <c r="BC325">
        <f t="shared" si="195"/>
        <v>0</v>
      </c>
      <c r="BD325">
        <f t="shared" si="230"/>
        <v>0</v>
      </c>
      <c r="BE325">
        <f t="shared" si="196"/>
        <v>0</v>
      </c>
      <c r="BF325">
        <f t="shared" si="197"/>
        <v>0</v>
      </c>
      <c r="BG325">
        <f t="shared" si="198"/>
        <v>0</v>
      </c>
      <c r="BH325">
        <f t="shared" si="199"/>
        <v>4</v>
      </c>
      <c r="BI325">
        <f t="shared" si="200"/>
        <v>1</v>
      </c>
      <c r="BJ325">
        <f t="shared" si="201"/>
        <v>1</v>
      </c>
      <c r="BK325">
        <f t="shared" si="202"/>
        <v>0</v>
      </c>
      <c r="BL325">
        <f t="shared" si="203"/>
        <v>0</v>
      </c>
      <c r="BM325">
        <f t="shared" si="231"/>
        <v>6</v>
      </c>
      <c r="BO325" s="185">
        <f t="shared" si="217"/>
        <v>1.4999999999999999E-2</v>
      </c>
      <c r="BP325" s="186">
        <f t="shared" si="218"/>
        <v>6.66</v>
      </c>
      <c r="BQ325" s="187">
        <f t="shared" si="219"/>
        <v>0</v>
      </c>
      <c r="BR325" s="188">
        <f t="shared" si="219"/>
        <v>0</v>
      </c>
      <c r="BS325" s="189">
        <f t="shared" si="220"/>
        <v>0</v>
      </c>
      <c r="BT325" s="190">
        <f t="shared" si="221"/>
        <v>0</v>
      </c>
      <c r="BU325" s="191">
        <f t="shared" si="222"/>
        <v>0</v>
      </c>
      <c r="BV325" s="192">
        <f t="shared" si="223"/>
        <v>0</v>
      </c>
      <c r="BW325" s="193">
        <f t="shared" si="224"/>
        <v>0.624</v>
      </c>
      <c r="BX325" s="194">
        <f t="shared" si="225"/>
        <v>8.0000000000000002E-3</v>
      </c>
      <c r="BY325" s="195">
        <f t="shared" si="226"/>
        <v>4.8000000000000001E-2</v>
      </c>
      <c r="BZ325" s="196">
        <f t="shared" si="227"/>
        <v>0</v>
      </c>
      <c r="CA325" s="197">
        <f t="shared" si="228"/>
        <v>0</v>
      </c>
      <c r="CB325" s="110">
        <f t="shared" si="229"/>
        <v>0.34800000000000003</v>
      </c>
      <c r="CC325" s="198">
        <v>0</v>
      </c>
      <c r="CD325" s="110">
        <v>0</v>
      </c>
      <c r="CE325" s="110">
        <v>0</v>
      </c>
      <c r="CF325" s="110">
        <v>8</v>
      </c>
      <c r="CG325" s="110">
        <f t="shared" si="232"/>
        <v>1.28</v>
      </c>
      <c r="CH325">
        <f t="shared" si="233"/>
        <v>7.7029999999999994</v>
      </c>
      <c r="CI325">
        <f t="shared" si="234"/>
        <v>0.16640000000000002</v>
      </c>
      <c r="CJ325" s="63">
        <f t="shared" si="235"/>
        <v>55.085799999999999</v>
      </c>
      <c r="CK325" s="200"/>
      <c r="CL325" s="200">
        <f t="shared" si="236"/>
        <v>8.2628699999999995</v>
      </c>
      <c r="CM325" s="200"/>
      <c r="CN325" s="200"/>
      <c r="CO325" s="201"/>
      <c r="CP325" s="202"/>
      <c r="CQ325" s="203"/>
      <c r="CR325" s="203"/>
      <c r="CS325" s="204"/>
      <c r="CT325" s="44"/>
      <c r="CU325" s="46"/>
      <c r="CV325" s="205"/>
    </row>
    <row r="326" spans="3:110" x14ac:dyDescent="0.25">
      <c r="C326" s="1" t="s">
        <v>436</v>
      </c>
      <c r="D326" s="36" t="s">
        <v>429</v>
      </c>
      <c r="F326" s="42"/>
      <c r="G326" s="43"/>
      <c r="H326" s="43">
        <v>1</v>
      </c>
      <c r="I326" s="43"/>
      <c r="J326" s="43"/>
      <c r="K326" s="43"/>
      <c r="L326" s="43"/>
      <c r="M326" s="44"/>
      <c r="N326" s="44">
        <v>1</v>
      </c>
      <c r="O326" s="45"/>
      <c r="P326" s="46"/>
      <c r="Q326" s="47"/>
      <c r="R326" s="48"/>
      <c r="S326" s="49"/>
      <c r="T326" s="50"/>
      <c r="U326" s="51">
        <v>4</v>
      </c>
      <c r="V326" s="51"/>
      <c r="W326" s="51"/>
      <c r="X326" s="52"/>
      <c r="Y326" s="52"/>
      <c r="Z326" s="52"/>
      <c r="AA326" s="53"/>
      <c r="AB326" s="54"/>
      <c r="AC326" s="54"/>
      <c r="AD326" s="55">
        <v>1</v>
      </c>
      <c r="AE326" s="55"/>
      <c r="AF326" s="55"/>
      <c r="AG326" s="55"/>
      <c r="AH326" s="56"/>
      <c r="AI326" s="56"/>
      <c r="AJ326" s="57"/>
      <c r="AK326" s="57"/>
      <c r="AL326" s="57"/>
      <c r="AM326" s="57"/>
      <c r="AN326" s="58"/>
      <c r="AO326" s="58"/>
      <c r="AP326" s="58"/>
      <c r="AQ326" s="59"/>
      <c r="AR326" s="59"/>
      <c r="AS326" s="59"/>
      <c r="AT326" s="59"/>
      <c r="AU326" s="59">
        <v>4</v>
      </c>
      <c r="AV326" s="59"/>
      <c r="AW326">
        <v>1</v>
      </c>
      <c r="AZ326">
        <f t="shared" si="192"/>
        <v>1</v>
      </c>
      <c r="BA326">
        <f t="shared" si="193"/>
        <v>1</v>
      </c>
      <c r="BB326">
        <f t="shared" si="194"/>
        <v>0</v>
      </c>
      <c r="BC326">
        <f t="shared" si="195"/>
        <v>0</v>
      </c>
      <c r="BD326">
        <f t="shared" si="230"/>
        <v>0</v>
      </c>
      <c r="BE326">
        <f t="shared" si="196"/>
        <v>4</v>
      </c>
      <c r="BF326">
        <f t="shared" si="197"/>
        <v>0</v>
      </c>
      <c r="BG326">
        <f t="shared" si="198"/>
        <v>0</v>
      </c>
      <c r="BH326">
        <f t="shared" si="199"/>
        <v>1</v>
      </c>
      <c r="BI326">
        <f t="shared" si="200"/>
        <v>0</v>
      </c>
      <c r="BJ326">
        <f t="shared" si="201"/>
        <v>0</v>
      </c>
      <c r="BK326">
        <f t="shared" si="202"/>
        <v>0</v>
      </c>
      <c r="BL326">
        <f t="shared" si="203"/>
        <v>4</v>
      </c>
      <c r="BM326">
        <f t="shared" si="231"/>
        <v>1</v>
      </c>
      <c r="BO326" s="185">
        <f t="shared" si="217"/>
        <v>1.4999999999999999E-2</v>
      </c>
      <c r="BP326" s="186">
        <f t="shared" si="218"/>
        <v>2.2200000000000002</v>
      </c>
      <c r="BQ326" s="187">
        <f t="shared" si="219"/>
        <v>0</v>
      </c>
      <c r="BR326" s="188">
        <f t="shared" si="219"/>
        <v>0</v>
      </c>
      <c r="BS326" s="189">
        <f t="shared" si="220"/>
        <v>0</v>
      </c>
      <c r="BT326" s="190">
        <f t="shared" si="221"/>
        <v>0.40799999999999997</v>
      </c>
      <c r="BU326" s="191">
        <f t="shared" si="222"/>
        <v>0</v>
      </c>
      <c r="BV326" s="192">
        <f t="shared" si="223"/>
        <v>0</v>
      </c>
      <c r="BW326" s="193">
        <f t="shared" si="224"/>
        <v>0.156</v>
      </c>
      <c r="BX326" s="194">
        <f t="shared" si="225"/>
        <v>0</v>
      </c>
      <c r="BY326" s="195">
        <f t="shared" si="226"/>
        <v>0</v>
      </c>
      <c r="BZ326" s="196">
        <f t="shared" si="227"/>
        <v>0</v>
      </c>
      <c r="CA326" s="197">
        <f t="shared" si="228"/>
        <v>0.06</v>
      </c>
      <c r="CB326" s="110">
        <f t="shared" si="229"/>
        <v>5.8000000000000003E-2</v>
      </c>
      <c r="CC326" s="198">
        <v>0</v>
      </c>
      <c r="CD326" s="110">
        <v>0</v>
      </c>
      <c r="CE326" s="110">
        <v>0</v>
      </c>
      <c r="CF326" s="110">
        <v>7</v>
      </c>
      <c r="CG326" s="110">
        <f t="shared" si="232"/>
        <v>1.1200000000000001</v>
      </c>
      <c r="CH326">
        <f t="shared" si="233"/>
        <v>2.9170000000000003</v>
      </c>
      <c r="CI326">
        <f t="shared" si="234"/>
        <v>0.14560000000000001</v>
      </c>
      <c r="CJ326" s="63">
        <f t="shared" si="235"/>
        <v>21.438200000000002</v>
      </c>
      <c r="CK326" s="200"/>
      <c r="CL326" s="200">
        <f t="shared" si="236"/>
        <v>3.2157300000000002</v>
      </c>
      <c r="CM326" s="200"/>
      <c r="CN326" s="200"/>
      <c r="CO326" s="201"/>
      <c r="CP326" s="202"/>
      <c r="CQ326" s="203"/>
      <c r="CR326" s="203"/>
      <c r="CS326" s="204"/>
      <c r="CT326" s="44"/>
      <c r="CU326" s="46"/>
      <c r="CV326" s="205"/>
    </row>
    <row r="327" spans="3:110" x14ac:dyDescent="0.25">
      <c r="C327" s="1" t="s">
        <v>437</v>
      </c>
      <c r="D327" s="36" t="s">
        <v>429</v>
      </c>
      <c r="F327" s="42"/>
      <c r="G327" s="43"/>
      <c r="H327" s="43"/>
      <c r="I327" s="43"/>
      <c r="J327" s="43"/>
      <c r="K327" s="43"/>
      <c r="L327" s="43"/>
      <c r="M327" s="44"/>
      <c r="N327" s="44"/>
      <c r="O327" s="45"/>
      <c r="P327" s="46"/>
      <c r="Q327" s="47"/>
      <c r="R327" s="48"/>
      <c r="S327" s="49"/>
      <c r="T327" s="50"/>
      <c r="U327" s="51">
        <v>3</v>
      </c>
      <c r="V327" s="51"/>
      <c r="W327" s="51"/>
      <c r="X327" s="52"/>
      <c r="Y327" s="52"/>
      <c r="Z327" s="52"/>
      <c r="AA327" s="53"/>
      <c r="AB327" s="54"/>
      <c r="AC327" s="54"/>
      <c r="AD327" s="55">
        <v>3</v>
      </c>
      <c r="AE327" s="55"/>
      <c r="AF327" s="55"/>
      <c r="AG327" s="55"/>
      <c r="AH327" s="56"/>
      <c r="AI327" s="56"/>
      <c r="AJ327" s="57"/>
      <c r="AK327" s="57"/>
      <c r="AL327" s="57"/>
      <c r="AM327" s="57"/>
      <c r="AN327" s="58"/>
      <c r="AO327" s="58"/>
      <c r="AP327" s="58"/>
      <c r="AQ327" s="59"/>
      <c r="AR327" s="59"/>
      <c r="AS327" s="59"/>
      <c r="AT327" s="59"/>
      <c r="AU327" s="59">
        <v>4</v>
      </c>
      <c r="AV327" s="59"/>
      <c r="AW327">
        <v>1</v>
      </c>
      <c r="AZ327">
        <f t="shared" si="192"/>
        <v>0</v>
      </c>
      <c r="BA327">
        <f t="shared" si="193"/>
        <v>0</v>
      </c>
      <c r="BB327">
        <f t="shared" si="194"/>
        <v>0</v>
      </c>
      <c r="BC327">
        <f t="shared" si="195"/>
        <v>0</v>
      </c>
      <c r="BD327">
        <f t="shared" si="230"/>
        <v>0</v>
      </c>
      <c r="BE327">
        <f t="shared" si="196"/>
        <v>3</v>
      </c>
      <c r="BF327">
        <f t="shared" si="197"/>
        <v>0</v>
      </c>
      <c r="BG327">
        <f t="shared" si="198"/>
        <v>0</v>
      </c>
      <c r="BH327">
        <f t="shared" si="199"/>
        <v>3</v>
      </c>
      <c r="BI327">
        <f t="shared" si="200"/>
        <v>0</v>
      </c>
      <c r="BJ327">
        <f t="shared" si="201"/>
        <v>0</v>
      </c>
      <c r="BK327">
        <f t="shared" si="202"/>
        <v>0</v>
      </c>
      <c r="BL327">
        <f t="shared" si="203"/>
        <v>4</v>
      </c>
      <c r="BM327">
        <f t="shared" si="231"/>
        <v>1</v>
      </c>
      <c r="BO327" s="185">
        <f t="shared" si="217"/>
        <v>0</v>
      </c>
      <c r="BP327" s="186">
        <f t="shared" si="218"/>
        <v>0</v>
      </c>
      <c r="BQ327" s="187">
        <f t="shared" si="219"/>
        <v>0</v>
      </c>
      <c r="BR327" s="188">
        <f t="shared" si="219"/>
        <v>0</v>
      </c>
      <c r="BS327" s="189">
        <f t="shared" si="220"/>
        <v>0</v>
      </c>
      <c r="BT327" s="190">
        <f t="shared" si="221"/>
        <v>0.30599999999999999</v>
      </c>
      <c r="BU327" s="191">
        <f t="shared" si="222"/>
        <v>0</v>
      </c>
      <c r="BV327" s="192">
        <f t="shared" si="223"/>
        <v>0</v>
      </c>
      <c r="BW327" s="193">
        <f t="shared" si="224"/>
        <v>0.46799999999999997</v>
      </c>
      <c r="BX327" s="194">
        <f t="shared" si="225"/>
        <v>0</v>
      </c>
      <c r="BY327" s="195">
        <f t="shared" si="226"/>
        <v>0</v>
      </c>
      <c r="BZ327" s="196">
        <f t="shared" si="227"/>
        <v>0</v>
      </c>
      <c r="CA327" s="197">
        <f t="shared" si="228"/>
        <v>0.06</v>
      </c>
      <c r="CB327" s="110">
        <f t="shared" si="229"/>
        <v>5.8000000000000003E-2</v>
      </c>
      <c r="CC327" s="198">
        <v>0</v>
      </c>
      <c r="CD327" s="110">
        <v>0</v>
      </c>
      <c r="CE327" s="110">
        <v>0</v>
      </c>
      <c r="CF327" s="110">
        <v>8</v>
      </c>
      <c r="CG327" s="110">
        <f t="shared" si="232"/>
        <v>1.28</v>
      </c>
      <c r="CH327">
        <f t="shared" si="233"/>
        <v>0.89200000000000013</v>
      </c>
      <c r="CI327">
        <f t="shared" si="234"/>
        <v>0.16640000000000002</v>
      </c>
      <c r="CJ327" s="63">
        <f t="shared" si="235"/>
        <v>7.4088000000000012</v>
      </c>
      <c r="CK327" s="200"/>
      <c r="CL327" s="200">
        <f t="shared" si="236"/>
        <v>1.1113200000000001</v>
      </c>
      <c r="CM327" s="200"/>
      <c r="CN327" s="200"/>
      <c r="CO327" s="201"/>
      <c r="CP327" s="202"/>
      <c r="CQ327" s="203"/>
      <c r="CR327" s="203"/>
      <c r="CS327" s="204"/>
      <c r="CT327" s="44"/>
      <c r="CU327" s="46"/>
      <c r="CV327" s="205"/>
    </row>
    <row r="328" spans="3:110" x14ac:dyDescent="0.25">
      <c r="C328" s="1" t="s">
        <v>438</v>
      </c>
      <c r="D328" s="36" t="s">
        <v>429</v>
      </c>
      <c r="F328" s="42"/>
      <c r="G328" s="43"/>
      <c r="H328" s="43"/>
      <c r="I328" s="43"/>
      <c r="J328" s="43"/>
      <c r="K328" s="43"/>
      <c r="L328" s="43"/>
      <c r="M328" s="44"/>
      <c r="N328" s="44">
        <v>1</v>
      </c>
      <c r="O328" s="45"/>
      <c r="P328" s="46"/>
      <c r="Q328" s="47"/>
      <c r="R328" s="48"/>
      <c r="S328" s="49"/>
      <c r="T328" s="50"/>
      <c r="U328" s="51">
        <v>2</v>
      </c>
      <c r="V328" s="51"/>
      <c r="W328" s="51"/>
      <c r="X328" s="52"/>
      <c r="Y328" s="52"/>
      <c r="Z328" s="52"/>
      <c r="AA328" s="53"/>
      <c r="AB328" s="54"/>
      <c r="AC328" s="54"/>
      <c r="AD328" s="55">
        <v>4</v>
      </c>
      <c r="AE328" s="55"/>
      <c r="AF328" s="55"/>
      <c r="AG328" s="55"/>
      <c r="AH328" s="56"/>
      <c r="AI328" s="56"/>
      <c r="AJ328" s="57"/>
      <c r="AK328" s="57"/>
      <c r="AL328" s="57"/>
      <c r="AM328" s="57"/>
      <c r="AN328" s="58"/>
      <c r="AO328" s="58"/>
      <c r="AP328" s="58"/>
      <c r="AQ328" s="59"/>
      <c r="AR328" s="59"/>
      <c r="AS328" s="59"/>
      <c r="AT328" s="59"/>
      <c r="AU328" s="59"/>
      <c r="AV328" s="59"/>
      <c r="AW328">
        <v>3</v>
      </c>
      <c r="AZ328">
        <f t="shared" si="192"/>
        <v>0</v>
      </c>
      <c r="BA328">
        <f t="shared" si="193"/>
        <v>1</v>
      </c>
      <c r="BB328">
        <f t="shared" si="194"/>
        <v>0</v>
      </c>
      <c r="BC328">
        <f t="shared" si="195"/>
        <v>0</v>
      </c>
      <c r="BD328">
        <f t="shared" si="230"/>
        <v>0</v>
      </c>
      <c r="BE328">
        <f t="shared" si="196"/>
        <v>2</v>
      </c>
      <c r="BF328">
        <f t="shared" si="197"/>
        <v>0</v>
      </c>
      <c r="BG328">
        <f t="shared" si="198"/>
        <v>0</v>
      </c>
      <c r="BH328">
        <f t="shared" si="199"/>
        <v>4</v>
      </c>
      <c r="BI328">
        <f t="shared" si="200"/>
        <v>0</v>
      </c>
      <c r="BJ328">
        <f t="shared" si="201"/>
        <v>0</v>
      </c>
      <c r="BK328">
        <f t="shared" si="202"/>
        <v>0</v>
      </c>
      <c r="BL328">
        <f t="shared" si="203"/>
        <v>0</v>
      </c>
      <c r="BM328">
        <f t="shared" si="231"/>
        <v>3</v>
      </c>
      <c r="BO328" s="185">
        <f t="shared" si="217"/>
        <v>0</v>
      </c>
      <c r="BP328" s="186">
        <f t="shared" si="218"/>
        <v>2.2200000000000002</v>
      </c>
      <c r="BQ328" s="187">
        <f t="shared" si="219"/>
        <v>0</v>
      </c>
      <c r="BR328" s="188">
        <f t="shared" si="219"/>
        <v>0</v>
      </c>
      <c r="BS328" s="189">
        <f t="shared" si="220"/>
        <v>0</v>
      </c>
      <c r="BT328" s="190">
        <f t="shared" si="221"/>
        <v>0.20399999999999999</v>
      </c>
      <c r="BU328" s="191">
        <f t="shared" si="222"/>
        <v>0</v>
      </c>
      <c r="BV328" s="192">
        <f t="shared" si="223"/>
        <v>0</v>
      </c>
      <c r="BW328" s="193">
        <f t="shared" si="224"/>
        <v>0.624</v>
      </c>
      <c r="BX328" s="194">
        <f t="shared" si="225"/>
        <v>0</v>
      </c>
      <c r="BY328" s="195">
        <f t="shared" si="226"/>
        <v>0</v>
      </c>
      <c r="BZ328" s="196">
        <f t="shared" si="227"/>
        <v>0</v>
      </c>
      <c r="CA328" s="197">
        <f t="shared" si="228"/>
        <v>0</v>
      </c>
      <c r="CB328" s="110">
        <f t="shared" si="229"/>
        <v>0.17400000000000002</v>
      </c>
      <c r="CC328" s="198">
        <v>0</v>
      </c>
      <c r="CD328" s="110">
        <v>0</v>
      </c>
      <c r="CE328" s="110">
        <v>0</v>
      </c>
      <c r="CF328" s="110">
        <v>4</v>
      </c>
      <c r="CG328" s="110">
        <f t="shared" si="232"/>
        <v>0.64</v>
      </c>
      <c r="CH328">
        <f t="shared" si="233"/>
        <v>3.2220000000000004</v>
      </c>
      <c r="CI328">
        <f t="shared" si="234"/>
        <v>8.320000000000001E-2</v>
      </c>
      <c r="CJ328" s="63">
        <f t="shared" si="235"/>
        <v>23.136400000000005</v>
      </c>
      <c r="CK328" s="200"/>
      <c r="CL328" s="200">
        <f t="shared" si="236"/>
        <v>3.4704600000000005</v>
      </c>
      <c r="CM328" s="200"/>
      <c r="CN328" s="200"/>
      <c r="CO328" s="201"/>
      <c r="CP328" s="202"/>
      <c r="CQ328" s="203"/>
      <c r="CR328" s="203"/>
      <c r="CS328" s="204"/>
      <c r="CT328" s="44"/>
      <c r="CU328" s="46"/>
      <c r="CV328" s="205"/>
    </row>
    <row r="329" spans="3:110" x14ac:dyDescent="0.25">
      <c r="C329" s="1" t="s">
        <v>439</v>
      </c>
      <c r="D329" s="36" t="s">
        <v>429</v>
      </c>
      <c r="F329" s="42">
        <v>1</v>
      </c>
      <c r="G329" s="43"/>
      <c r="H329" s="43"/>
      <c r="I329" s="43"/>
      <c r="J329" s="43"/>
      <c r="K329" s="43"/>
      <c r="L329" s="43"/>
      <c r="M329" s="44"/>
      <c r="N329" s="44"/>
      <c r="O329" s="45"/>
      <c r="P329" s="46"/>
      <c r="Q329" s="47"/>
      <c r="R329" s="48"/>
      <c r="S329" s="49"/>
      <c r="T329" s="50"/>
      <c r="U329" s="51"/>
      <c r="V329" s="51"/>
      <c r="W329" s="51"/>
      <c r="X329" s="52"/>
      <c r="Y329" s="52"/>
      <c r="Z329" s="52"/>
      <c r="AA329" s="53"/>
      <c r="AB329" s="54"/>
      <c r="AC329" s="54"/>
      <c r="AD329" s="55">
        <v>1</v>
      </c>
      <c r="AE329" s="55"/>
      <c r="AF329" s="55"/>
      <c r="AG329" s="55"/>
      <c r="AH329" s="56"/>
      <c r="AI329" s="56"/>
      <c r="AJ329" s="57"/>
      <c r="AK329" s="57"/>
      <c r="AL329" s="57"/>
      <c r="AM329" s="57"/>
      <c r="AN329" s="58"/>
      <c r="AO329" s="58"/>
      <c r="AP329" s="58"/>
      <c r="AQ329" s="59"/>
      <c r="AR329" s="59">
        <v>1</v>
      </c>
      <c r="AS329" s="59"/>
      <c r="AT329" s="59"/>
      <c r="AU329" s="59"/>
      <c r="AV329" s="59"/>
      <c r="AW329">
        <v>3</v>
      </c>
      <c r="AZ329">
        <f t="shared" si="192"/>
        <v>1</v>
      </c>
      <c r="BA329">
        <f t="shared" si="193"/>
        <v>0</v>
      </c>
      <c r="BB329">
        <f t="shared" si="194"/>
        <v>0</v>
      </c>
      <c r="BC329">
        <f t="shared" si="195"/>
        <v>0</v>
      </c>
      <c r="BD329">
        <f t="shared" si="230"/>
        <v>0</v>
      </c>
      <c r="BE329">
        <f t="shared" si="196"/>
        <v>0</v>
      </c>
      <c r="BF329">
        <f t="shared" si="197"/>
        <v>0</v>
      </c>
      <c r="BG329">
        <f t="shared" si="198"/>
        <v>0</v>
      </c>
      <c r="BH329">
        <f t="shared" si="199"/>
        <v>1</v>
      </c>
      <c r="BI329">
        <f t="shared" si="200"/>
        <v>0</v>
      </c>
      <c r="BJ329">
        <f t="shared" si="201"/>
        <v>0</v>
      </c>
      <c r="BK329">
        <f t="shared" si="202"/>
        <v>0</v>
      </c>
      <c r="BL329">
        <f t="shared" si="203"/>
        <v>1</v>
      </c>
      <c r="BM329">
        <f t="shared" si="231"/>
        <v>3</v>
      </c>
      <c r="BO329" s="185">
        <f t="shared" si="217"/>
        <v>1.4999999999999999E-2</v>
      </c>
      <c r="BP329" s="186">
        <f t="shared" si="218"/>
        <v>0</v>
      </c>
      <c r="BQ329" s="187">
        <f t="shared" si="219"/>
        <v>0</v>
      </c>
      <c r="BR329" s="188">
        <f t="shared" si="219"/>
        <v>0</v>
      </c>
      <c r="BS329" s="189">
        <f t="shared" si="220"/>
        <v>0</v>
      </c>
      <c r="BT329" s="190">
        <f t="shared" si="221"/>
        <v>0</v>
      </c>
      <c r="BU329" s="191">
        <f t="shared" si="222"/>
        <v>0</v>
      </c>
      <c r="BV329" s="192">
        <f t="shared" si="223"/>
        <v>0</v>
      </c>
      <c r="BW329" s="193">
        <f t="shared" si="224"/>
        <v>0.156</v>
      </c>
      <c r="BX329" s="194">
        <f t="shared" si="225"/>
        <v>0</v>
      </c>
      <c r="BY329" s="195">
        <f t="shared" si="226"/>
        <v>0</v>
      </c>
      <c r="BZ329" s="196">
        <f t="shared" si="227"/>
        <v>0</v>
      </c>
      <c r="CA329" s="197">
        <f t="shared" si="228"/>
        <v>1.4999999999999999E-2</v>
      </c>
      <c r="CB329" s="110">
        <f t="shared" si="229"/>
        <v>0.17400000000000002</v>
      </c>
      <c r="CC329" s="198">
        <v>0</v>
      </c>
      <c r="CD329" s="110">
        <v>0</v>
      </c>
      <c r="CE329" s="110">
        <v>0</v>
      </c>
      <c r="CF329" s="110">
        <v>3</v>
      </c>
      <c r="CG329" s="110">
        <f t="shared" si="232"/>
        <v>0.48</v>
      </c>
      <c r="CH329">
        <f t="shared" si="233"/>
        <v>0.36</v>
      </c>
      <c r="CI329">
        <f t="shared" si="234"/>
        <v>6.2399999999999997E-2</v>
      </c>
      <c r="CJ329" s="63">
        <f t="shared" si="235"/>
        <v>2.9567999999999999</v>
      </c>
      <c r="CK329" s="200"/>
      <c r="CL329" s="200">
        <f t="shared" si="236"/>
        <v>0.44351999999999997</v>
      </c>
      <c r="CM329" s="200"/>
      <c r="CN329" s="200"/>
      <c r="CO329" s="201"/>
      <c r="CP329" s="202"/>
      <c r="CQ329" s="203"/>
      <c r="CR329" s="203"/>
      <c r="CS329" s="204"/>
      <c r="CT329" s="44"/>
      <c r="CU329" s="46"/>
      <c r="CV329" s="205"/>
    </row>
    <row r="330" spans="3:110" x14ac:dyDescent="0.25">
      <c r="C330" s="1" t="s">
        <v>440</v>
      </c>
      <c r="D330" s="36" t="s">
        <v>429</v>
      </c>
      <c r="F330" s="42"/>
      <c r="G330" s="43"/>
      <c r="H330" s="43"/>
      <c r="I330" s="43"/>
      <c r="J330" s="43"/>
      <c r="K330" s="43"/>
      <c r="L330" s="43"/>
      <c r="M330" s="44">
        <v>1</v>
      </c>
      <c r="N330" s="44"/>
      <c r="O330" s="45"/>
      <c r="P330" s="46"/>
      <c r="Q330" s="47"/>
      <c r="R330" s="48"/>
      <c r="S330" s="49"/>
      <c r="T330" s="50"/>
      <c r="U330" s="51">
        <v>2</v>
      </c>
      <c r="V330" s="51"/>
      <c r="W330" s="51"/>
      <c r="X330" s="52"/>
      <c r="Y330" s="52"/>
      <c r="Z330" s="52"/>
      <c r="AA330" s="53"/>
      <c r="AB330" s="54"/>
      <c r="AC330" s="54"/>
      <c r="AD330" s="55">
        <v>4</v>
      </c>
      <c r="AE330" s="55"/>
      <c r="AF330" s="55"/>
      <c r="AG330" s="55"/>
      <c r="AH330" s="56"/>
      <c r="AI330" s="56"/>
      <c r="AJ330" s="57"/>
      <c r="AK330" s="57"/>
      <c r="AL330" s="57"/>
      <c r="AM330" s="57"/>
      <c r="AN330" s="58"/>
      <c r="AO330" s="58"/>
      <c r="AP330" s="58"/>
      <c r="AQ330" s="59"/>
      <c r="AR330" s="59"/>
      <c r="AS330" s="59"/>
      <c r="AT330" s="59"/>
      <c r="AU330" s="59"/>
      <c r="AV330" s="59"/>
      <c r="AW330">
        <v>1</v>
      </c>
      <c r="AZ330">
        <f t="shared" si="192"/>
        <v>0</v>
      </c>
      <c r="BA330">
        <f t="shared" si="193"/>
        <v>1</v>
      </c>
      <c r="BB330">
        <f t="shared" si="194"/>
        <v>0</v>
      </c>
      <c r="BC330">
        <f t="shared" si="195"/>
        <v>0</v>
      </c>
      <c r="BD330">
        <f t="shared" si="230"/>
        <v>0</v>
      </c>
      <c r="BE330">
        <f t="shared" si="196"/>
        <v>2</v>
      </c>
      <c r="BF330">
        <f t="shared" si="197"/>
        <v>0</v>
      </c>
      <c r="BG330">
        <f t="shared" si="198"/>
        <v>0</v>
      </c>
      <c r="BH330">
        <f t="shared" si="199"/>
        <v>4</v>
      </c>
      <c r="BI330">
        <f t="shared" si="200"/>
        <v>0</v>
      </c>
      <c r="BJ330">
        <f t="shared" si="201"/>
        <v>0</v>
      </c>
      <c r="BK330">
        <f t="shared" si="202"/>
        <v>0</v>
      </c>
      <c r="BL330">
        <f t="shared" si="203"/>
        <v>0</v>
      </c>
      <c r="BM330">
        <f t="shared" si="231"/>
        <v>1</v>
      </c>
      <c r="BO330" s="185">
        <f t="shared" si="217"/>
        <v>0</v>
      </c>
      <c r="BP330" s="186">
        <f t="shared" si="218"/>
        <v>2.2200000000000002</v>
      </c>
      <c r="BQ330" s="187">
        <f t="shared" si="219"/>
        <v>0</v>
      </c>
      <c r="BR330" s="188">
        <f t="shared" si="219"/>
        <v>0</v>
      </c>
      <c r="BS330" s="189">
        <f t="shared" si="220"/>
        <v>0</v>
      </c>
      <c r="BT330" s="190">
        <f t="shared" si="221"/>
        <v>0.20399999999999999</v>
      </c>
      <c r="BU330" s="191">
        <f t="shared" si="222"/>
        <v>0</v>
      </c>
      <c r="BV330" s="192">
        <f t="shared" si="223"/>
        <v>0</v>
      </c>
      <c r="BW330" s="193">
        <f t="shared" si="224"/>
        <v>0.624</v>
      </c>
      <c r="BX330" s="194">
        <f t="shared" si="225"/>
        <v>0</v>
      </c>
      <c r="BY330" s="195">
        <f t="shared" si="226"/>
        <v>0</v>
      </c>
      <c r="BZ330" s="196">
        <f t="shared" si="227"/>
        <v>0</v>
      </c>
      <c r="CA330" s="197">
        <f t="shared" si="228"/>
        <v>0</v>
      </c>
      <c r="CB330" s="110">
        <f t="shared" si="229"/>
        <v>5.8000000000000003E-2</v>
      </c>
      <c r="CC330" s="198">
        <v>1</v>
      </c>
      <c r="CD330" s="110">
        <v>0</v>
      </c>
      <c r="CE330" s="110">
        <v>0</v>
      </c>
      <c r="CF330" s="110">
        <v>4</v>
      </c>
      <c r="CG330" s="110">
        <f t="shared" si="232"/>
        <v>0.86</v>
      </c>
      <c r="CH330">
        <f t="shared" si="233"/>
        <v>3.1060000000000003</v>
      </c>
      <c r="CI330">
        <f t="shared" si="234"/>
        <v>0.1118</v>
      </c>
      <c r="CJ330" s="63">
        <f t="shared" si="235"/>
        <v>22.524600000000003</v>
      </c>
      <c r="CK330" s="200"/>
      <c r="CL330" s="200">
        <f t="shared" si="236"/>
        <v>3.3786900000000002</v>
      </c>
      <c r="CM330" s="200"/>
      <c r="CN330" s="200"/>
      <c r="CO330" s="201"/>
      <c r="CP330" s="202"/>
      <c r="CQ330" s="203"/>
      <c r="CR330" s="203"/>
      <c r="CS330" s="204"/>
      <c r="CT330" s="44"/>
      <c r="CU330" s="46"/>
      <c r="CV330" s="205"/>
    </row>
    <row r="331" spans="3:110" x14ac:dyDescent="0.25">
      <c r="C331" s="1" t="s">
        <v>441</v>
      </c>
      <c r="D331" s="36" t="s">
        <v>429</v>
      </c>
      <c r="F331" s="42"/>
      <c r="G331" s="43"/>
      <c r="H331" s="43"/>
      <c r="I331" s="43"/>
      <c r="J331" s="43"/>
      <c r="K331" s="43"/>
      <c r="L331" s="43"/>
      <c r="M331" s="44"/>
      <c r="N331" s="44"/>
      <c r="O331" s="45"/>
      <c r="P331" s="46"/>
      <c r="Q331" s="47"/>
      <c r="R331" s="48"/>
      <c r="S331" s="49"/>
      <c r="T331" s="50"/>
      <c r="U331" s="51">
        <v>5</v>
      </c>
      <c r="V331" s="51"/>
      <c r="W331" s="51">
        <v>1</v>
      </c>
      <c r="X331" s="52"/>
      <c r="Y331" s="52"/>
      <c r="Z331" s="52"/>
      <c r="AA331" s="53"/>
      <c r="AB331" s="54"/>
      <c r="AC331" s="54"/>
      <c r="AD331" s="55">
        <v>2</v>
      </c>
      <c r="AE331" s="55"/>
      <c r="AF331" s="55"/>
      <c r="AG331" s="55"/>
      <c r="AH331" s="56"/>
      <c r="AI331" s="56"/>
      <c r="AJ331" s="57"/>
      <c r="AK331" s="57"/>
      <c r="AL331" s="57"/>
      <c r="AM331" s="57"/>
      <c r="AN331" s="58"/>
      <c r="AO331" s="58"/>
      <c r="AP331" s="58"/>
      <c r="AQ331" s="59"/>
      <c r="AR331" s="59">
        <v>1</v>
      </c>
      <c r="AS331" s="59"/>
      <c r="AT331" s="59"/>
      <c r="AU331" s="59"/>
      <c r="AV331" s="59"/>
      <c r="AW331">
        <v>1</v>
      </c>
      <c r="AZ331">
        <f t="shared" si="192"/>
        <v>0</v>
      </c>
      <c r="BA331">
        <f t="shared" si="193"/>
        <v>0</v>
      </c>
      <c r="BB331">
        <f t="shared" si="194"/>
        <v>0</v>
      </c>
      <c r="BC331">
        <f t="shared" si="195"/>
        <v>0</v>
      </c>
      <c r="BD331">
        <f t="shared" si="230"/>
        <v>0</v>
      </c>
      <c r="BE331">
        <f t="shared" si="196"/>
        <v>6</v>
      </c>
      <c r="BF331">
        <f t="shared" si="197"/>
        <v>0</v>
      </c>
      <c r="BG331">
        <f t="shared" si="198"/>
        <v>0</v>
      </c>
      <c r="BH331">
        <f t="shared" si="199"/>
        <v>2</v>
      </c>
      <c r="BI331">
        <f t="shared" si="200"/>
        <v>0</v>
      </c>
      <c r="BJ331">
        <f t="shared" si="201"/>
        <v>0</v>
      </c>
      <c r="BK331">
        <f t="shared" si="202"/>
        <v>0</v>
      </c>
      <c r="BL331">
        <f t="shared" si="203"/>
        <v>1</v>
      </c>
      <c r="BM331">
        <f t="shared" si="231"/>
        <v>1</v>
      </c>
      <c r="BO331" s="185">
        <f t="shared" si="217"/>
        <v>0</v>
      </c>
      <c r="BP331" s="186">
        <f t="shared" si="218"/>
        <v>0</v>
      </c>
      <c r="BQ331" s="187">
        <f t="shared" si="219"/>
        <v>0</v>
      </c>
      <c r="BR331" s="188">
        <f t="shared" si="219"/>
        <v>0</v>
      </c>
      <c r="BS331" s="189">
        <f t="shared" si="220"/>
        <v>0</v>
      </c>
      <c r="BT331" s="190">
        <f t="shared" si="221"/>
        <v>0.61199999999999999</v>
      </c>
      <c r="BU331" s="191">
        <f t="shared" si="222"/>
        <v>0</v>
      </c>
      <c r="BV331" s="192">
        <f t="shared" si="223"/>
        <v>0</v>
      </c>
      <c r="BW331" s="193">
        <f t="shared" si="224"/>
        <v>0.312</v>
      </c>
      <c r="BX331" s="194">
        <f t="shared" si="225"/>
        <v>0</v>
      </c>
      <c r="BY331" s="195">
        <f t="shared" si="226"/>
        <v>0</v>
      </c>
      <c r="BZ331" s="196">
        <f t="shared" si="227"/>
        <v>0</v>
      </c>
      <c r="CA331" s="197">
        <f t="shared" si="228"/>
        <v>1.4999999999999999E-2</v>
      </c>
      <c r="CB331" s="110">
        <f t="shared" si="229"/>
        <v>5.8000000000000003E-2</v>
      </c>
      <c r="CC331" s="198">
        <v>0</v>
      </c>
      <c r="CD331" s="110">
        <v>0</v>
      </c>
      <c r="CE331" s="110">
        <v>0</v>
      </c>
      <c r="CF331" s="110">
        <v>3</v>
      </c>
      <c r="CG331" s="110">
        <f t="shared" si="232"/>
        <v>0.48</v>
      </c>
      <c r="CH331">
        <f t="shared" si="233"/>
        <v>0.997</v>
      </c>
      <c r="CI331">
        <f t="shared" si="234"/>
        <v>6.2399999999999997E-2</v>
      </c>
      <c r="CJ331" s="63">
        <f t="shared" si="235"/>
        <v>7.4157999999999991</v>
      </c>
      <c r="CK331" s="200"/>
      <c r="CL331" s="200">
        <f t="shared" si="236"/>
        <v>1.1123699999999999</v>
      </c>
      <c r="CM331" s="200"/>
      <c r="CN331" s="200"/>
      <c r="CO331" s="201"/>
      <c r="CP331" s="202"/>
      <c r="CQ331" s="203"/>
      <c r="CR331" s="203"/>
      <c r="CS331" s="204"/>
      <c r="CT331" s="44"/>
      <c r="CU331" s="46"/>
      <c r="CV331" s="205"/>
    </row>
    <row r="332" spans="3:110" x14ac:dyDescent="0.25">
      <c r="C332" s="1" t="s">
        <v>442</v>
      </c>
      <c r="D332" s="36" t="s">
        <v>429</v>
      </c>
      <c r="F332" s="42"/>
      <c r="G332" s="43"/>
      <c r="H332" s="43"/>
      <c r="I332" s="43"/>
      <c r="J332" s="43"/>
      <c r="K332" s="43"/>
      <c r="L332" s="43"/>
      <c r="M332" s="44"/>
      <c r="N332" s="44"/>
      <c r="O332" s="45"/>
      <c r="P332" s="46"/>
      <c r="Q332" s="47"/>
      <c r="R332" s="48"/>
      <c r="S332" s="49"/>
      <c r="T332" s="50"/>
      <c r="U332" s="51"/>
      <c r="V332" s="51"/>
      <c r="W332" s="51"/>
      <c r="X332" s="52"/>
      <c r="Y332" s="52"/>
      <c r="Z332" s="52"/>
      <c r="AA332" s="53"/>
      <c r="AB332" s="54"/>
      <c r="AC332" s="54"/>
      <c r="AD332" s="55">
        <v>4</v>
      </c>
      <c r="AE332" s="55"/>
      <c r="AF332" s="55"/>
      <c r="AG332" s="55"/>
      <c r="AH332" s="56"/>
      <c r="AI332" s="56"/>
      <c r="AJ332" s="57"/>
      <c r="AK332" s="57"/>
      <c r="AL332" s="57"/>
      <c r="AM332" s="57"/>
      <c r="AN332" s="58"/>
      <c r="AO332" s="58"/>
      <c r="AP332" s="58">
        <v>1</v>
      </c>
      <c r="AQ332" s="59"/>
      <c r="AR332" s="59"/>
      <c r="AS332" s="59"/>
      <c r="AT332" s="59"/>
      <c r="AU332" s="59">
        <v>1</v>
      </c>
      <c r="AV332" s="59"/>
      <c r="AW332">
        <v>6</v>
      </c>
      <c r="AZ332">
        <f t="shared" si="192"/>
        <v>0</v>
      </c>
      <c r="BA332">
        <f t="shared" si="193"/>
        <v>0</v>
      </c>
      <c r="BB332">
        <f t="shared" si="194"/>
        <v>0</v>
      </c>
      <c r="BC332">
        <f t="shared" si="195"/>
        <v>0</v>
      </c>
      <c r="BD332">
        <f t="shared" si="230"/>
        <v>0</v>
      </c>
      <c r="BE332">
        <f t="shared" si="196"/>
        <v>0</v>
      </c>
      <c r="BF332">
        <f t="shared" si="197"/>
        <v>0</v>
      </c>
      <c r="BG332">
        <f t="shared" si="198"/>
        <v>0</v>
      </c>
      <c r="BH332">
        <f t="shared" si="199"/>
        <v>4</v>
      </c>
      <c r="BI332">
        <f t="shared" si="200"/>
        <v>0</v>
      </c>
      <c r="BJ332">
        <f t="shared" si="201"/>
        <v>0</v>
      </c>
      <c r="BK332">
        <f t="shared" si="202"/>
        <v>1</v>
      </c>
      <c r="BL332">
        <f t="shared" si="203"/>
        <v>1</v>
      </c>
      <c r="BM332">
        <f t="shared" si="231"/>
        <v>6</v>
      </c>
      <c r="BO332" s="185">
        <f t="shared" si="217"/>
        <v>0</v>
      </c>
      <c r="BP332" s="186">
        <f t="shared" si="218"/>
        <v>0</v>
      </c>
      <c r="BQ332" s="187">
        <f t="shared" si="219"/>
        <v>0</v>
      </c>
      <c r="BR332" s="188">
        <f t="shared" si="219"/>
        <v>0</v>
      </c>
      <c r="BS332" s="189">
        <f t="shared" si="220"/>
        <v>0</v>
      </c>
      <c r="BT332" s="190">
        <f t="shared" si="221"/>
        <v>0</v>
      </c>
      <c r="BU332" s="191">
        <f t="shared" si="222"/>
        <v>0</v>
      </c>
      <c r="BV332" s="192">
        <f t="shared" si="223"/>
        <v>0</v>
      </c>
      <c r="BW332" s="193">
        <f t="shared" si="224"/>
        <v>0.624</v>
      </c>
      <c r="BX332" s="194">
        <f t="shared" si="225"/>
        <v>0</v>
      </c>
      <c r="BY332" s="195">
        <f t="shared" si="226"/>
        <v>0</v>
      </c>
      <c r="BZ332" s="196">
        <f t="shared" si="227"/>
        <v>0.59299999999999997</v>
      </c>
      <c r="CA332" s="197">
        <f t="shared" si="228"/>
        <v>1.4999999999999999E-2</v>
      </c>
      <c r="CB332" s="110">
        <f t="shared" si="229"/>
        <v>0.34800000000000003</v>
      </c>
      <c r="CC332" s="198">
        <v>0</v>
      </c>
      <c r="CD332" s="110">
        <v>0</v>
      </c>
      <c r="CE332" s="110">
        <v>0</v>
      </c>
      <c r="CF332" s="110">
        <v>2</v>
      </c>
      <c r="CG332" s="110">
        <f t="shared" si="232"/>
        <v>0.32</v>
      </c>
      <c r="CH332">
        <f t="shared" si="233"/>
        <v>1.58</v>
      </c>
      <c r="CI332">
        <f t="shared" si="234"/>
        <v>4.1600000000000005E-2</v>
      </c>
      <c r="CJ332" s="63">
        <f t="shared" si="235"/>
        <v>11.3512</v>
      </c>
      <c r="CK332" s="200"/>
      <c r="CL332" s="200">
        <f t="shared" si="236"/>
        <v>1.70268</v>
      </c>
      <c r="CM332" s="200"/>
      <c r="CN332" s="200"/>
      <c r="CO332" s="201"/>
      <c r="CP332" s="202"/>
      <c r="CQ332" s="203"/>
      <c r="CR332" s="203"/>
      <c r="CS332" s="204"/>
      <c r="CT332" s="44"/>
      <c r="CU332" s="46"/>
      <c r="CV332" s="205"/>
    </row>
    <row r="333" spans="3:110" x14ac:dyDescent="0.25">
      <c r="C333" s="1" t="s">
        <v>443</v>
      </c>
      <c r="D333" s="36" t="s">
        <v>429</v>
      </c>
      <c r="F333" s="42"/>
      <c r="G333" s="43"/>
      <c r="H333" s="43"/>
      <c r="I333" s="43"/>
      <c r="J333" s="43"/>
      <c r="K333" s="43"/>
      <c r="L333" s="43"/>
      <c r="M333" s="44">
        <v>1</v>
      </c>
      <c r="N333" s="44"/>
      <c r="O333" s="45"/>
      <c r="P333" s="46"/>
      <c r="Q333" s="47"/>
      <c r="R333" s="48"/>
      <c r="S333" s="49"/>
      <c r="T333" s="50"/>
      <c r="U333" s="51">
        <v>2</v>
      </c>
      <c r="V333" s="51"/>
      <c r="W333" s="51"/>
      <c r="X333" s="52"/>
      <c r="Y333" s="52"/>
      <c r="Z333" s="52"/>
      <c r="AA333" s="53"/>
      <c r="AB333" s="54"/>
      <c r="AC333" s="54"/>
      <c r="AD333" s="55">
        <v>2</v>
      </c>
      <c r="AE333" s="55"/>
      <c r="AF333" s="55"/>
      <c r="AG333" s="55"/>
      <c r="AH333" s="56"/>
      <c r="AI333" s="56"/>
      <c r="AJ333" s="57"/>
      <c r="AK333" s="57"/>
      <c r="AL333" s="57"/>
      <c r="AM333" s="57"/>
      <c r="AN333" s="58"/>
      <c r="AO333" s="58"/>
      <c r="AP333" s="58"/>
      <c r="AQ333" s="59"/>
      <c r="AR333" s="59"/>
      <c r="AS333" s="59"/>
      <c r="AT333" s="59"/>
      <c r="AU333" s="59">
        <v>1</v>
      </c>
      <c r="AV333" s="59"/>
      <c r="AW333">
        <v>2</v>
      </c>
      <c r="AZ333">
        <f t="shared" si="192"/>
        <v>0</v>
      </c>
      <c r="BA333">
        <f t="shared" si="193"/>
        <v>1</v>
      </c>
      <c r="BB333">
        <f t="shared" si="194"/>
        <v>0</v>
      </c>
      <c r="BC333">
        <f t="shared" si="195"/>
        <v>0</v>
      </c>
      <c r="BD333">
        <f t="shared" si="230"/>
        <v>0</v>
      </c>
      <c r="BE333">
        <f t="shared" si="196"/>
        <v>2</v>
      </c>
      <c r="BF333">
        <f t="shared" si="197"/>
        <v>0</v>
      </c>
      <c r="BG333">
        <f t="shared" si="198"/>
        <v>0</v>
      </c>
      <c r="BH333">
        <f t="shared" si="199"/>
        <v>2</v>
      </c>
      <c r="BI333">
        <f t="shared" si="200"/>
        <v>0</v>
      </c>
      <c r="BJ333">
        <f t="shared" si="201"/>
        <v>0</v>
      </c>
      <c r="BK333">
        <f t="shared" si="202"/>
        <v>0</v>
      </c>
      <c r="BL333">
        <f t="shared" si="203"/>
        <v>1</v>
      </c>
      <c r="BM333">
        <f t="shared" si="231"/>
        <v>2</v>
      </c>
      <c r="BO333" s="185">
        <f t="shared" si="217"/>
        <v>0</v>
      </c>
      <c r="BP333" s="186">
        <f t="shared" si="218"/>
        <v>2.2200000000000002</v>
      </c>
      <c r="BQ333" s="187">
        <f t="shared" si="219"/>
        <v>0</v>
      </c>
      <c r="BR333" s="188">
        <f t="shared" si="219"/>
        <v>0</v>
      </c>
      <c r="BS333" s="189">
        <f t="shared" si="220"/>
        <v>0</v>
      </c>
      <c r="BT333" s="190">
        <f t="shared" si="221"/>
        <v>0.20399999999999999</v>
      </c>
      <c r="BU333" s="191">
        <f t="shared" si="222"/>
        <v>0</v>
      </c>
      <c r="BV333" s="192">
        <f t="shared" si="223"/>
        <v>0</v>
      </c>
      <c r="BW333" s="193">
        <f t="shared" si="224"/>
        <v>0.312</v>
      </c>
      <c r="BX333" s="194">
        <f t="shared" si="225"/>
        <v>0</v>
      </c>
      <c r="BY333" s="195">
        <f t="shared" si="226"/>
        <v>0</v>
      </c>
      <c r="BZ333" s="196">
        <f t="shared" si="227"/>
        <v>0</v>
      </c>
      <c r="CA333" s="197">
        <f t="shared" si="228"/>
        <v>1.4999999999999999E-2</v>
      </c>
      <c r="CB333" s="110">
        <f t="shared" si="229"/>
        <v>0.11600000000000001</v>
      </c>
      <c r="CC333" s="198">
        <v>0</v>
      </c>
      <c r="CD333" s="110">
        <v>0</v>
      </c>
      <c r="CE333" s="110">
        <v>0</v>
      </c>
      <c r="CF333" s="110">
        <v>3</v>
      </c>
      <c r="CG333" s="110">
        <f t="shared" si="232"/>
        <v>0.48</v>
      </c>
      <c r="CH333">
        <f t="shared" si="233"/>
        <v>2.8670000000000004</v>
      </c>
      <c r="CI333">
        <f t="shared" si="234"/>
        <v>6.2399999999999997E-2</v>
      </c>
      <c r="CJ333" s="63">
        <f t="shared" si="235"/>
        <v>20.505800000000001</v>
      </c>
      <c r="CK333" s="200"/>
      <c r="CL333" s="200">
        <f t="shared" si="236"/>
        <v>3.0758700000000001</v>
      </c>
      <c r="CM333" s="200"/>
      <c r="CN333" s="200"/>
      <c r="CO333" s="201"/>
      <c r="CP333" s="202"/>
      <c r="CQ333" s="203"/>
      <c r="CR333" s="203"/>
      <c r="CS333" s="204"/>
      <c r="CT333" s="44"/>
      <c r="CU333" s="46"/>
      <c r="CV333" s="205"/>
    </row>
    <row r="334" spans="3:110" x14ac:dyDescent="0.25">
      <c r="C334" s="1" t="s">
        <v>444</v>
      </c>
      <c r="D334" s="36" t="s">
        <v>429</v>
      </c>
      <c r="F334" s="42"/>
      <c r="G334" s="43"/>
      <c r="H334" s="43"/>
      <c r="I334" s="43"/>
      <c r="J334" s="43"/>
      <c r="K334" s="43"/>
      <c r="L334" s="43"/>
      <c r="M334" s="44"/>
      <c r="N334" s="44">
        <v>1</v>
      </c>
      <c r="O334" s="45"/>
      <c r="P334" s="46"/>
      <c r="Q334" s="47"/>
      <c r="R334" s="48"/>
      <c r="S334" s="49"/>
      <c r="T334" s="50"/>
      <c r="U334" s="51"/>
      <c r="V334" s="51"/>
      <c r="W334" s="51"/>
      <c r="X334" s="52"/>
      <c r="Y334" s="52"/>
      <c r="Z334" s="52"/>
      <c r="AA334" s="53"/>
      <c r="AB334" s="54"/>
      <c r="AC334" s="54"/>
      <c r="AD334" s="55">
        <v>1</v>
      </c>
      <c r="AE334" s="55"/>
      <c r="AF334" s="55"/>
      <c r="AG334" s="55">
        <v>1</v>
      </c>
      <c r="AH334" s="56"/>
      <c r="AI334" s="56"/>
      <c r="AJ334" s="57"/>
      <c r="AK334" s="57"/>
      <c r="AL334" s="57"/>
      <c r="AM334" s="57"/>
      <c r="AN334" s="58"/>
      <c r="AO334" s="58"/>
      <c r="AP334" s="58"/>
      <c r="AQ334" s="59"/>
      <c r="AR334" s="59">
        <v>1</v>
      </c>
      <c r="AS334" s="59"/>
      <c r="AT334" s="59"/>
      <c r="AU334" s="59"/>
      <c r="AV334" s="59"/>
      <c r="AW334">
        <v>2</v>
      </c>
      <c r="AZ334">
        <f t="shared" si="192"/>
        <v>0</v>
      </c>
      <c r="BA334">
        <f t="shared" si="193"/>
        <v>1</v>
      </c>
      <c r="BB334">
        <f t="shared" si="194"/>
        <v>0</v>
      </c>
      <c r="BC334">
        <f t="shared" si="195"/>
        <v>0</v>
      </c>
      <c r="BD334">
        <f t="shared" si="230"/>
        <v>0</v>
      </c>
      <c r="BE334">
        <f t="shared" si="196"/>
        <v>0</v>
      </c>
      <c r="BF334">
        <f t="shared" si="197"/>
        <v>0</v>
      </c>
      <c r="BG334">
        <f t="shared" si="198"/>
        <v>0</v>
      </c>
      <c r="BH334">
        <f t="shared" si="199"/>
        <v>2</v>
      </c>
      <c r="BI334">
        <f t="shared" si="200"/>
        <v>0</v>
      </c>
      <c r="BJ334">
        <f t="shared" si="201"/>
        <v>0</v>
      </c>
      <c r="BK334">
        <f t="shared" si="202"/>
        <v>0</v>
      </c>
      <c r="BL334">
        <f t="shared" si="203"/>
        <v>1</v>
      </c>
      <c r="BM334">
        <f t="shared" si="231"/>
        <v>2</v>
      </c>
      <c r="BO334" s="185">
        <f t="shared" si="217"/>
        <v>0</v>
      </c>
      <c r="BP334" s="186">
        <f t="shared" si="218"/>
        <v>2.2200000000000002</v>
      </c>
      <c r="BQ334" s="187">
        <f t="shared" si="219"/>
        <v>0</v>
      </c>
      <c r="BR334" s="188">
        <f t="shared" si="219"/>
        <v>0</v>
      </c>
      <c r="BS334" s="189">
        <f t="shared" si="220"/>
        <v>0</v>
      </c>
      <c r="BT334" s="190">
        <f t="shared" si="221"/>
        <v>0</v>
      </c>
      <c r="BU334" s="191">
        <f t="shared" si="222"/>
        <v>0</v>
      </c>
      <c r="BV334" s="192">
        <f t="shared" si="223"/>
        <v>0</v>
      </c>
      <c r="BW334" s="193">
        <f t="shared" si="224"/>
        <v>0.312</v>
      </c>
      <c r="BX334" s="194">
        <f t="shared" si="225"/>
        <v>0</v>
      </c>
      <c r="BY334" s="195">
        <f t="shared" si="226"/>
        <v>0</v>
      </c>
      <c r="BZ334" s="196">
        <f t="shared" si="227"/>
        <v>0</v>
      </c>
      <c r="CA334" s="197">
        <f t="shared" si="228"/>
        <v>1.4999999999999999E-2</v>
      </c>
      <c r="CB334" s="110">
        <f t="shared" si="229"/>
        <v>0.11600000000000001</v>
      </c>
      <c r="CC334" s="198">
        <v>0</v>
      </c>
      <c r="CD334" s="110">
        <v>0</v>
      </c>
      <c r="CE334" s="110">
        <v>0</v>
      </c>
      <c r="CF334" s="110">
        <v>6</v>
      </c>
      <c r="CG334" s="110">
        <f t="shared" si="232"/>
        <v>0.96</v>
      </c>
      <c r="CH334">
        <f t="shared" si="233"/>
        <v>2.6630000000000003</v>
      </c>
      <c r="CI334">
        <f t="shared" si="234"/>
        <v>0.12479999999999999</v>
      </c>
      <c r="CJ334" s="63">
        <f t="shared" si="235"/>
        <v>19.514600000000002</v>
      </c>
      <c r="CK334" s="200"/>
      <c r="CL334" s="200">
        <f t="shared" si="236"/>
        <v>2.92719</v>
      </c>
      <c r="CM334" s="200"/>
      <c r="CN334" s="200"/>
      <c r="CO334" s="201"/>
      <c r="CP334" s="202"/>
      <c r="CQ334" s="203"/>
      <c r="CR334" s="203"/>
      <c r="CS334" s="204"/>
      <c r="CT334" s="44"/>
      <c r="CU334" s="46"/>
      <c r="CV334" s="205"/>
    </row>
    <row r="335" spans="3:110" x14ac:dyDescent="0.25">
      <c r="C335" s="1" t="s">
        <v>445</v>
      </c>
      <c r="D335" s="36" t="s">
        <v>429</v>
      </c>
      <c r="F335" s="42"/>
      <c r="G335" s="43"/>
      <c r="H335" s="43"/>
      <c r="I335" s="43"/>
      <c r="J335" s="43"/>
      <c r="K335" s="43"/>
      <c r="L335" s="43"/>
      <c r="M335" s="44"/>
      <c r="N335" s="44">
        <v>1</v>
      </c>
      <c r="O335" s="45"/>
      <c r="P335" s="46"/>
      <c r="Q335" s="47"/>
      <c r="R335" s="48"/>
      <c r="S335" s="49"/>
      <c r="T335" s="50"/>
      <c r="U335" s="51">
        <v>2</v>
      </c>
      <c r="V335" s="51"/>
      <c r="W335" s="51"/>
      <c r="X335" s="52"/>
      <c r="Y335" s="52"/>
      <c r="Z335" s="52"/>
      <c r="AA335" s="53"/>
      <c r="AB335" s="54"/>
      <c r="AC335" s="54"/>
      <c r="AD335" s="55">
        <v>1</v>
      </c>
      <c r="AE335" s="55"/>
      <c r="AF335" s="55"/>
      <c r="AG335" s="55"/>
      <c r="AH335" s="56"/>
      <c r="AI335" s="56"/>
      <c r="AJ335" s="57"/>
      <c r="AK335" s="57"/>
      <c r="AL335" s="57"/>
      <c r="AM335" s="57"/>
      <c r="AN335" s="58"/>
      <c r="AO335" s="58"/>
      <c r="AP335" s="58"/>
      <c r="AQ335" s="59"/>
      <c r="AR335" s="59"/>
      <c r="AS335" s="59"/>
      <c r="AT335" s="59"/>
      <c r="AU335" s="59"/>
      <c r="AV335" s="59"/>
      <c r="AW335">
        <v>3</v>
      </c>
      <c r="AZ335">
        <f t="shared" si="192"/>
        <v>0</v>
      </c>
      <c r="BA335">
        <f t="shared" si="193"/>
        <v>1</v>
      </c>
      <c r="BB335">
        <f t="shared" si="194"/>
        <v>0</v>
      </c>
      <c r="BC335">
        <f t="shared" si="195"/>
        <v>0</v>
      </c>
      <c r="BD335">
        <f t="shared" si="230"/>
        <v>0</v>
      </c>
      <c r="BE335">
        <f t="shared" si="196"/>
        <v>2</v>
      </c>
      <c r="BF335">
        <f t="shared" si="197"/>
        <v>0</v>
      </c>
      <c r="BG335">
        <f t="shared" si="198"/>
        <v>0</v>
      </c>
      <c r="BH335">
        <f t="shared" si="199"/>
        <v>1</v>
      </c>
      <c r="BI335">
        <f t="shared" si="200"/>
        <v>0</v>
      </c>
      <c r="BJ335">
        <f t="shared" si="201"/>
        <v>0</v>
      </c>
      <c r="BK335">
        <f t="shared" si="202"/>
        <v>0</v>
      </c>
      <c r="BL335">
        <f t="shared" si="203"/>
        <v>0</v>
      </c>
      <c r="BM335">
        <f t="shared" si="231"/>
        <v>3</v>
      </c>
      <c r="BO335" s="185">
        <f t="shared" si="217"/>
        <v>0</v>
      </c>
      <c r="BP335" s="186">
        <f t="shared" si="218"/>
        <v>2.2200000000000002</v>
      </c>
      <c r="BQ335" s="187">
        <f t="shared" si="219"/>
        <v>0</v>
      </c>
      <c r="BR335" s="188">
        <f t="shared" si="219"/>
        <v>0</v>
      </c>
      <c r="BS335" s="189">
        <f t="shared" si="220"/>
        <v>0</v>
      </c>
      <c r="BT335" s="190">
        <f t="shared" si="221"/>
        <v>0.20399999999999999</v>
      </c>
      <c r="BU335" s="191">
        <f t="shared" si="222"/>
        <v>0</v>
      </c>
      <c r="BV335" s="192">
        <f t="shared" si="223"/>
        <v>0</v>
      </c>
      <c r="BW335" s="193">
        <f t="shared" si="224"/>
        <v>0.156</v>
      </c>
      <c r="BX335" s="194">
        <f t="shared" si="225"/>
        <v>0</v>
      </c>
      <c r="BY335" s="195">
        <f t="shared" si="226"/>
        <v>0</v>
      </c>
      <c r="BZ335" s="196">
        <f t="shared" si="227"/>
        <v>0</v>
      </c>
      <c r="CA335" s="197">
        <f t="shared" si="228"/>
        <v>0</v>
      </c>
      <c r="CB335" s="110">
        <f t="shared" si="229"/>
        <v>0.17400000000000002</v>
      </c>
      <c r="CC335" s="198">
        <v>0</v>
      </c>
      <c r="CD335" s="110">
        <v>0</v>
      </c>
      <c r="CE335" s="110">
        <v>0</v>
      </c>
      <c r="CF335" s="110">
        <v>4</v>
      </c>
      <c r="CG335" s="110">
        <f t="shared" si="232"/>
        <v>0.64</v>
      </c>
      <c r="CH335">
        <f t="shared" si="233"/>
        <v>2.7540000000000004</v>
      </c>
      <c r="CI335">
        <f t="shared" si="234"/>
        <v>8.320000000000001E-2</v>
      </c>
      <c r="CJ335" s="63">
        <f t="shared" si="235"/>
        <v>19.860400000000006</v>
      </c>
      <c r="CK335" s="200"/>
      <c r="CL335" s="200">
        <f t="shared" si="236"/>
        <v>2.9790600000000009</v>
      </c>
      <c r="CM335" s="200"/>
      <c r="CN335" s="200"/>
      <c r="CO335" s="201"/>
      <c r="CP335" s="202"/>
      <c r="CQ335" s="203"/>
      <c r="CR335" s="203"/>
      <c r="CS335" s="204"/>
      <c r="CT335" s="44"/>
      <c r="CU335" s="46"/>
      <c r="CV335" s="205"/>
    </row>
    <row r="336" spans="3:110" x14ac:dyDescent="0.25">
      <c r="C336" s="1" t="s">
        <v>446</v>
      </c>
      <c r="D336" s="36" t="s">
        <v>429</v>
      </c>
      <c r="F336" s="42"/>
      <c r="G336" s="43"/>
      <c r="H336" s="43"/>
      <c r="I336" s="43"/>
      <c r="J336" s="43"/>
      <c r="K336" s="43"/>
      <c r="L336" s="43"/>
      <c r="M336" s="44"/>
      <c r="N336" s="44">
        <v>3</v>
      </c>
      <c r="O336" s="45"/>
      <c r="P336" s="46"/>
      <c r="Q336" s="47"/>
      <c r="R336" s="48"/>
      <c r="S336" s="49"/>
      <c r="T336" s="50"/>
      <c r="U336" s="51">
        <v>4</v>
      </c>
      <c r="V336" s="51"/>
      <c r="W336" s="51"/>
      <c r="X336" s="52"/>
      <c r="Y336" s="52"/>
      <c r="Z336" s="52"/>
      <c r="AA336" s="53"/>
      <c r="AB336" s="54"/>
      <c r="AC336" s="54"/>
      <c r="AD336" s="55">
        <v>1</v>
      </c>
      <c r="AE336" s="55"/>
      <c r="AF336" s="55"/>
      <c r="AG336" s="55"/>
      <c r="AH336" s="56"/>
      <c r="AI336" s="56"/>
      <c r="AJ336" s="57"/>
      <c r="AK336" s="57"/>
      <c r="AL336" s="57"/>
      <c r="AM336" s="57"/>
      <c r="AN336" s="58"/>
      <c r="AO336" s="58"/>
      <c r="AP336" s="58"/>
      <c r="AQ336" s="59"/>
      <c r="AR336" s="59"/>
      <c r="AS336" s="59"/>
      <c r="AT336" s="59"/>
      <c r="AU336" s="59">
        <v>1</v>
      </c>
      <c r="AV336" s="59"/>
      <c r="AZ336">
        <f t="shared" si="192"/>
        <v>0</v>
      </c>
      <c r="BA336">
        <f t="shared" si="193"/>
        <v>3</v>
      </c>
      <c r="BB336">
        <f t="shared" si="194"/>
        <v>0</v>
      </c>
      <c r="BC336">
        <f t="shared" si="195"/>
        <v>0</v>
      </c>
      <c r="BD336">
        <f t="shared" si="230"/>
        <v>0</v>
      </c>
      <c r="BE336">
        <f t="shared" si="196"/>
        <v>4</v>
      </c>
      <c r="BF336">
        <f t="shared" si="197"/>
        <v>0</v>
      </c>
      <c r="BG336">
        <f t="shared" si="198"/>
        <v>0</v>
      </c>
      <c r="BH336">
        <f t="shared" si="199"/>
        <v>1</v>
      </c>
      <c r="BI336">
        <f t="shared" si="200"/>
        <v>0</v>
      </c>
      <c r="BJ336">
        <f t="shared" si="201"/>
        <v>0</v>
      </c>
      <c r="BK336">
        <f t="shared" si="202"/>
        <v>0</v>
      </c>
      <c r="BL336">
        <f t="shared" si="203"/>
        <v>1</v>
      </c>
      <c r="BM336">
        <f t="shared" si="231"/>
        <v>0</v>
      </c>
      <c r="BO336" s="185">
        <f t="shared" si="217"/>
        <v>0</v>
      </c>
      <c r="BP336" s="186">
        <f t="shared" si="218"/>
        <v>6.66</v>
      </c>
      <c r="BQ336" s="187">
        <f t="shared" si="219"/>
        <v>0</v>
      </c>
      <c r="BR336" s="188">
        <f t="shared" si="219"/>
        <v>0</v>
      </c>
      <c r="BS336" s="189">
        <f t="shared" si="220"/>
        <v>0</v>
      </c>
      <c r="BT336" s="190">
        <f t="shared" si="221"/>
        <v>0.40799999999999997</v>
      </c>
      <c r="BU336" s="191">
        <f t="shared" si="222"/>
        <v>0</v>
      </c>
      <c r="BV336" s="192">
        <f t="shared" si="223"/>
        <v>0</v>
      </c>
      <c r="BW336" s="193">
        <f t="shared" si="224"/>
        <v>0.156</v>
      </c>
      <c r="BX336" s="194">
        <f t="shared" si="225"/>
        <v>0</v>
      </c>
      <c r="BY336" s="195">
        <f t="shared" si="226"/>
        <v>0</v>
      </c>
      <c r="BZ336" s="196">
        <f t="shared" si="227"/>
        <v>0</v>
      </c>
      <c r="CA336" s="197">
        <f t="shared" si="228"/>
        <v>1.4999999999999999E-2</v>
      </c>
      <c r="CB336" s="110">
        <f t="shared" si="229"/>
        <v>0</v>
      </c>
      <c r="CC336" s="198">
        <v>0</v>
      </c>
      <c r="CD336" s="110">
        <v>0</v>
      </c>
      <c r="CE336" s="110">
        <v>0</v>
      </c>
      <c r="CF336" s="110">
        <v>7</v>
      </c>
      <c r="CG336" s="110">
        <f t="shared" si="232"/>
        <v>1.1200000000000001</v>
      </c>
      <c r="CH336">
        <f t="shared" si="233"/>
        <v>7.2389999999999999</v>
      </c>
      <c r="CI336">
        <f t="shared" si="234"/>
        <v>0.14560000000000001</v>
      </c>
      <c r="CJ336" s="63">
        <f t="shared" si="235"/>
        <v>51.6922</v>
      </c>
      <c r="CK336" s="200"/>
      <c r="CL336" s="200">
        <f t="shared" si="236"/>
        <v>7.7538299999999998</v>
      </c>
      <c r="CM336" s="200"/>
      <c r="CN336" s="200"/>
      <c r="CO336" s="201"/>
      <c r="CP336" s="202"/>
      <c r="CQ336" s="203"/>
      <c r="CR336" s="203"/>
      <c r="CS336" s="204"/>
      <c r="CT336" s="44"/>
      <c r="CU336" s="46"/>
      <c r="CV336" s="205"/>
    </row>
    <row r="337" spans="3:100" x14ac:dyDescent="0.25">
      <c r="C337" s="1" t="s">
        <v>447</v>
      </c>
      <c r="D337" s="36" t="s">
        <v>429</v>
      </c>
      <c r="F337" s="42"/>
      <c r="G337" s="43"/>
      <c r="H337" s="43"/>
      <c r="I337" s="43"/>
      <c r="J337" s="43"/>
      <c r="K337" s="43"/>
      <c r="L337" s="43"/>
      <c r="M337" s="44"/>
      <c r="N337" s="44"/>
      <c r="O337" s="45"/>
      <c r="P337" s="46"/>
      <c r="Q337" s="47"/>
      <c r="R337" s="48"/>
      <c r="S337" s="49"/>
      <c r="T337" s="50"/>
      <c r="U337" s="51">
        <v>3</v>
      </c>
      <c r="V337" s="51"/>
      <c r="W337" s="51"/>
      <c r="X337" s="52"/>
      <c r="Y337" s="52"/>
      <c r="Z337" s="52"/>
      <c r="AA337" s="53"/>
      <c r="AB337" s="54"/>
      <c r="AC337" s="54"/>
      <c r="AD337" s="55">
        <v>1</v>
      </c>
      <c r="AE337" s="55"/>
      <c r="AF337" s="55"/>
      <c r="AG337" s="55"/>
      <c r="AH337" s="56"/>
      <c r="AI337" s="56"/>
      <c r="AJ337" s="57">
        <v>1</v>
      </c>
      <c r="AK337" s="57"/>
      <c r="AL337" s="57"/>
      <c r="AM337" s="57"/>
      <c r="AN337" s="58"/>
      <c r="AO337" s="58"/>
      <c r="AP337" s="58"/>
      <c r="AQ337" s="59"/>
      <c r="AR337" s="59">
        <v>1</v>
      </c>
      <c r="AS337" s="59"/>
      <c r="AT337" s="59"/>
      <c r="AU337" s="59"/>
      <c r="AV337" s="59"/>
      <c r="AW337">
        <v>1</v>
      </c>
      <c r="AZ337">
        <f t="shared" si="192"/>
        <v>0</v>
      </c>
      <c r="BA337">
        <f t="shared" si="193"/>
        <v>0</v>
      </c>
      <c r="BB337">
        <f t="shared" si="194"/>
        <v>0</v>
      </c>
      <c r="BC337">
        <f t="shared" si="195"/>
        <v>0</v>
      </c>
      <c r="BD337">
        <f t="shared" si="230"/>
        <v>0</v>
      </c>
      <c r="BE337">
        <f t="shared" si="196"/>
        <v>3</v>
      </c>
      <c r="BF337">
        <f t="shared" si="197"/>
        <v>0</v>
      </c>
      <c r="BG337">
        <f t="shared" si="198"/>
        <v>0</v>
      </c>
      <c r="BH337">
        <f t="shared" si="199"/>
        <v>1</v>
      </c>
      <c r="BI337">
        <f t="shared" si="200"/>
        <v>1</v>
      </c>
      <c r="BJ337">
        <f t="shared" si="201"/>
        <v>1</v>
      </c>
      <c r="BK337">
        <f t="shared" si="202"/>
        <v>0</v>
      </c>
      <c r="BL337">
        <f t="shared" si="203"/>
        <v>1</v>
      </c>
      <c r="BM337">
        <f t="shared" si="231"/>
        <v>1</v>
      </c>
      <c r="BO337" s="185">
        <f t="shared" si="217"/>
        <v>0</v>
      </c>
      <c r="BP337" s="186">
        <f t="shared" si="218"/>
        <v>0</v>
      </c>
      <c r="BQ337" s="187">
        <f t="shared" si="219"/>
        <v>0</v>
      </c>
      <c r="BR337" s="188">
        <f t="shared" si="219"/>
        <v>0</v>
      </c>
      <c r="BS337" s="189">
        <f t="shared" si="220"/>
        <v>0</v>
      </c>
      <c r="BT337" s="190">
        <f t="shared" si="221"/>
        <v>0.30599999999999999</v>
      </c>
      <c r="BU337" s="191">
        <f t="shared" si="222"/>
        <v>0</v>
      </c>
      <c r="BV337" s="192">
        <f t="shared" si="223"/>
        <v>0</v>
      </c>
      <c r="BW337" s="193">
        <f t="shared" si="224"/>
        <v>0.156</v>
      </c>
      <c r="BX337" s="194">
        <f t="shared" si="225"/>
        <v>8.0000000000000002E-3</v>
      </c>
      <c r="BY337" s="195">
        <f t="shared" si="226"/>
        <v>4.8000000000000001E-2</v>
      </c>
      <c r="BZ337" s="196">
        <f t="shared" si="227"/>
        <v>0</v>
      </c>
      <c r="CA337" s="197">
        <f t="shared" si="228"/>
        <v>1.4999999999999999E-2</v>
      </c>
      <c r="CB337" s="110">
        <f t="shared" si="229"/>
        <v>5.8000000000000003E-2</v>
      </c>
      <c r="CC337" s="198">
        <v>0</v>
      </c>
      <c r="CD337" s="110">
        <v>0</v>
      </c>
      <c r="CE337" s="110">
        <v>0</v>
      </c>
      <c r="CF337" s="110">
        <v>3</v>
      </c>
      <c r="CG337" s="110">
        <f t="shared" si="232"/>
        <v>0.48</v>
      </c>
      <c r="CH337">
        <f t="shared" si="233"/>
        <v>0.59100000000000008</v>
      </c>
      <c r="CI337">
        <f t="shared" si="234"/>
        <v>6.2399999999999997E-2</v>
      </c>
      <c r="CJ337" s="63">
        <f t="shared" si="235"/>
        <v>4.5738000000000003</v>
      </c>
      <c r="CK337" s="200"/>
      <c r="CL337" s="200">
        <f t="shared" si="236"/>
        <v>0.68607000000000007</v>
      </c>
      <c r="CM337" s="200"/>
      <c r="CN337" s="200"/>
      <c r="CO337" s="201"/>
      <c r="CP337" s="202"/>
      <c r="CQ337" s="203"/>
      <c r="CR337" s="203"/>
      <c r="CS337" s="204"/>
      <c r="CT337" s="44"/>
      <c r="CU337" s="46"/>
      <c r="CV337" s="205"/>
    </row>
    <row r="338" spans="3:100" x14ac:dyDescent="0.25">
      <c r="C338" s="83" t="s">
        <v>448</v>
      </c>
      <c r="D338" s="152" t="s">
        <v>429</v>
      </c>
      <c r="F338" s="65"/>
      <c r="G338" s="66"/>
      <c r="H338" s="66"/>
      <c r="I338" s="66"/>
      <c r="J338" s="66"/>
      <c r="K338" s="66"/>
      <c r="L338" s="66"/>
      <c r="M338" s="67"/>
      <c r="N338" s="67"/>
      <c r="O338" s="67"/>
      <c r="P338" s="68"/>
      <c r="Q338" s="68"/>
      <c r="R338" s="69"/>
      <c r="S338" s="69"/>
      <c r="T338" s="70"/>
      <c r="U338" s="71">
        <v>5</v>
      </c>
      <c r="V338" s="71"/>
      <c r="W338" s="71"/>
      <c r="X338" s="72"/>
      <c r="Y338" s="72"/>
      <c r="Z338" s="72"/>
      <c r="AA338" s="73"/>
      <c r="AB338" s="73"/>
      <c r="AC338" s="73"/>
      <c r="AD338" s="74">
        <v>1</v>
      </c>
      <c r="AE338" s="74">
        <v>1</v>
      </c>
      <c r="AF338" s="74"/>
      <c r="AG338" s="74"/>
      <c r="AH338" s="75"/>
      <c r="AI338" s="75"/>
      <c r="AJ338" s="76"/>
      <c r="AK338" s="76"/>
      <c r="AL338" s="76"/>
      <c r="AM338" s="76"/>
      <c r="AN338" s="77"/>
      <c r="AO338" s="77"/>
      <c r="AP338" s="77"/>
      <c r="AQ338" s="78"/>
      <c r="AR338" s="78">
        <v>1</v>
      </c>
      <c r="AS338" s="78"/>
      <c r="AT338" s="78"/>
      <c r="AU338" s="78"/>
      <c r="AV338" s="78"/>
      <c r="AW338" s="64">
        <v>3</v>
      </c>
      <c r="AZ338">
        <f t="shared" si="192"/>
        <v>0</v>
      </c>
      <c r="BA338">
        <f t="shared" si="193"/>
        <v>0</v>
      </c>
      <c r="BB338">
        <f t="shared" si="194"/>
        <v>0</v>
      </c>
      <c r="BC338">
        <f t="shared" si="195"/>
        <v>0</v>
      </c>
      <c r="BD338">
        <f t="shared" si="230"/>
        <v>0</v>
      </c>
      <c r="BE338">
        <f t="shared" si="196"/>
        <v>5</v>
      </c>
      <c r="BF338">
        <f t="shared" si="197"/>
        <v>0</v>
      </c>
      <c r="BG338">
        <f t="shared" si="198"/>
        <v>0</v>
      </c>
      <c r="BH338">
        <f t="shared" si="199"/>
        <v>2</v>
      </c>
      <c r="BI338">
        <f t="shared" si="200"/>
        <v>0</v>
      </c>
      <c r="BJ338" s="87">
        <f t="shared" si="201"/>
        <v>0</v>
      </c>
      <c r="BK338" s="87">
        <f t="shared" si="202"/>
        <v>0</v>
      </c>
      <c r="BL338" s="87">
        <f t="shared" si="203"/>
        <v>1</v>
      </c>
      <c r="BM338" s="87">
        <f t="shared" si="231"/>
        <v>3</v>
      </c>
      <c r="BN338" s="87"/>
      <c r="BO338" s="209">
        <f t="shared" si="217"/>
        <v>0</v>
      </c>
      <c r="BP338" s="210">
        <f t="shared" si="218"/>
        <v>0</v>
      </c>
      <c r="BQ338" s="211">
        <f t="shared" si="219"/>
        <v>0</v>
      </c>
      <c r="BR338" s="212">
        <f t="shared" si="219"/>
        <v>0</v>
      </c>
      <c r="BS338" s="213">
        <f t="shared" si="220"/>
        <v>0</v>
      </c>
      <c r="BT338" s="214">
        <f t="shared" si="221"/>
        <v>0.51</v>
      </c>
      <c r="BU338" s="215">
        <f t="shared" si="222"/>
        <v>0</v>
      </c>
      <c r="BV338" s="216">
        <f t="shared" si="223"/>
        <v>0</v>
      </c>
      <c r="BW338" s="217">
        <f t="shared" si="224"/>
        <v>0.312</v>
      </c>
      <c r="BX338" s="218">
        <f t="shared" si="225"/>
        <v>0</v>
      </c>
      <c r="BY338" s="219">
        <f t="shared" si="226"/>
        <v>0</v>
      </c>
      <c r="BZ338" s="220">
        <f t="shared" si="227"/>
        <v>0</v>
      </c>
      <c r="CA338" s="221">
        <f t="shared" si="228"/>
        <v>1.4999999999999999E-2</v>
      </c>
      <c r="CB338" s="222">
        <f t="shared" si="229"/>
        <v>0.17400000000000002</v>
      </c>
      <c r="CC338" s="206">
        <v>0</v>
      </c>
      <c r="CD338" s="126">
        <v>0</v>
      </c>
      <c r="CE338" s="126">
        <v>0</v>
      </c>
      <c r="CF338" s="126">
        <v>3</v>
      </c>
      <c r="CG338" s="126">
        <f t="shared" si="232"/>
        <v>0.48</v>
      </c>
      <c r="CH338" s="87">
        <f t="shared" si="233"/>
        <v>1.0110000000000001</v>
      </c>
      <c r="CI338" s="87">
        <f t="shared" si="234"/>
        <v>6.2399999999999997E-2</v>
      </c>
      <c r="CJ338" s="63">
        <f t="shared" si="235"/>
        <v>7.5138000000000007</v>
      </c>
      <c r="CK338" s="200"/>
      <c r="CL338" s="200">
        <f t="shared" si="236"/>
        <v>1.12707</v>
      </c>
      <c r="CM338" s="200"/>
      <c r="CN338" s="200"/>
      <c r="CO338" s="201"/>
      <c r="CP338" s="202"/>
      <c r="CQ338" s="203"/>
      <c r="CR338" s="203"/>
      <c r="CS338" s="204"/>
      <c r="CT338" s="44"/>
      <c r="CU338" s="46"/>
      <c r="CV338" s="205"/>
    </row>
    <row r="339" spans="3:100" x14ac:dyDescent="0.25">
      <c r="C339" s="1" t="s">
        <v>449</v>
      </c>
      <c r="D339" s="36" t="s">
        <v>450</v>
      </c>
      <c r="F339" s="42"/>
      <c r="G339" s="43"/>
      <c r="H339" s="43"/>
      <c r="I339" s="43"/>
      <c r="J339" s="43"/>
      <c r="K339" s="43"/>
      <c r="L339" s="43"/>
      <c r="M339" s="44"/>
      <c r="N339" s="44"/>
      <c r="O339" s="45"/>
      <c r="P339" s="46"/>
      <c r="Q339" s="47"/>
      <c r="R339" s="48"/>
      <c r="S339" s="49"/>
      <c r="T339" s="50"/>
      <c r="U339" s="51">
        <v>1</v>
      </c>
      <c r="V339" s="51"/>
      <c r="W339" s="51"/>
      <c r="X339" s="52"/>
      <c r="Y339" s="52"/>
      <c r="Z339" s="52"/>
      <c r="AA339" s="53"/>
      <c r="AB339" s="54"/>
      <c r="AC339" s="54"/>
      <c r="AD339" s="55">
        <v>1</v>
      </c>
      <c r="AE339" s="55">
        <v>1</v>
      </c>
      <c r="AF339" s="55"/>
      <c r="AG339" s="55"/>
      <c r="AH339" s="56"/>
      <c r="AI339" s="56"/>
      <c r="AJ339" s="57"/>
      <c r="AK339" s="57"/>
      <c r="AL339" s="57"/>
      <c r="AM339" s="57"/>
      <c r="AN339" s="58"/>
      <c r="AO339" s="58"/>
      <c r="AP339" s="58"/>
      <c r="AQ339" s="59"/>
      <c r="AR339" s="59">
        <v>1</v>
      </c>
      <c r="AS339" s="59"/>
      <c r="AT339" s="59"/>
      <c r="AU339" s="59">
        <v>2</v>
      </c>
      <c r="AV339" s="59"/>
      <c r="AW339" s="36">
        <v>3</v>
      </c>
      <c r="AZ339">
        <f t="shared" si="192"/>
        <v>0</v>
      </c>
      <c r="BA339">
        <f t="shared" si="193"/>
        <v>0</v>
      </c>
      <c r="BB339">
        <f t="shared" si="194"/>
        <v>0</v>
      </c>
      <c r="BC339">
        <f t="shared" si="195"/>
        <v>0</v>
      </c>
      <c r="BD339">
        <f t="shared" si="230"/>
        <v>0</v>
      </c>
      <c r="BE339">
        <f t="shared" si="196"/>
        <v>1</v>
      </c>
      <c r="BF339">
        <f t="shared" si="197"/>
        <v>0</v>
      </c>
      <c r="BG339">
        <f t="shared" si="198"/>
        <v>0</v>
      </c>
      <c r="BH339">
        <f t="shared" si="199"/>
        <v>2</v>
      </c>
      <c r="BI339">
        <f t="shared" si="200"/>
        <v>0</v>
      </c>
      <c r="BJ339">
        <f t="shared" si="201"/>
        <v>0</v>
      </c>
      <c r="BK339">
        <f t="shared" si="202"/>
        <v>0</v>
      </c>
      <c r="BL339">
        <f t="shared" si="203"/>
        <v>3</v>
      </c>
      <c r="BM339">
        <f t="shared" si="231"/>
        <v>3</v>
      </c>
      <c r="BO339" s="185">
        <f t="shared" si="217"/>
        <v>0</v>
      </c>
      <c r="BP339" s="186">
        <f t="shared" si="218"/>
        <v>0</v>
      </c>
      <c r="BQ339" s="187">
        <f t="shared" si="219"/>
        <v>0</v>
      </c>
      <c r="BR339" s="188">
        <f t="shared" si="219"/>
        <v>0</v>
      </c>
      <c r="BS339" s="189">
        <f t="shared" si="220"/>
        <v>0</v>
      </c>
      <c r="BT339" s="190">
        <f t="shared" si="221"/>
        <v>0.10199999999999999</v>
      </c>
      <c r="BU339" s="191">
        <f t="shared" si="222"/>
        <v>0</v>
      </c>
      <c r="BV339" s="192">
        <f t="shared" si="223"/>
        <v>0</v>
      </c>
      <c r="BW339" s="193">
        <f t="shared" si="224"/>
        <v>0.312</v>
      </c>
      <c r="BX339" s="194">
        <f t="shared" si="225"/>
        <v>0</v>
      </c>
      <c r="BY339" s="195">
        <f t="shared" si="226"/>
        <v>0</v>
      </c>
      <c r="BZ339" s="196">
        <f t="shared" si="227"/>
        <v>0</v>
      </c>
      <c r="CA339" s="197">
        <f t="shared" si="228"/>
        <v>4.4999999999999998E-2</v>
      </c>
      <c r="CB339" s="110">
        <f t="shared" si="229"/>
        <v>0.17400000000000002</v>
      </c>
      <c r="CC339" s="198">
        <v>0</v>
      </c>
      <c r="CD339" s="110">
        <v>0</v>
      </c>
      <c r="CE339" s="110">
        <v>0</v>
      </c>
      <c r="CF339" s="110">
        <v>5</v>
      </c>
      <c r="CG339" s="110">
        <f t="shared" si="232"/>
        <v>0.8</v>
      </c>
      <c r="CH339">
        <f t="shared" si="233"/>
        <v>0.63300000000000001</v>
      </c>
      <c r="CI339">
        <f t="shared" si="234"/>
        <v>0.10400000000000001</v>
      </c>
      <c r="CJ339" s="63">
        <f t="shared" si="235"/>
        <v>5.1589999999999998</v>
      </c>
      <c r="CK339" s="200"/>
      <c r="CL339" s="200">
        <f t="shared" si="236"/>
        <v>0.77384999999999993</v>
      </c>
      <c r="CM339" s="200"/>
      <c r="CN339" s="200"/>
      <c r="CO339" s="201"/>
      <c r="CP339" s="202"/>
      <c r="CQ339" s="203"/>
      <c r="CR339" s="203"/>
      <c r="CS339" s="204"/>
      <c r="CT339" s="44"/>
      <c r="CU339" s="46"/>
      <c r="CV339" s="205"/>
    </row>
    <row r="340" spans="3:100" x14ac:dyDescent="0.25">
      <c r="C340" s="1" t="s">
        <v>451</v>
      </c>
      <c r="D340" s="36" t="s">
        <v>450</v>
      </c>
      <c r="F340" s="42">
        <v>1</v>
      </c>
      <c r="G340" s="43"/>
      <c r="H340" s="43"/>
      <c r="I340" s="43"/>
      <c r="J340" s="43"/>
      <c r="K340" s="43"/>
      <c r="L340" s="43"/>
      <c r="M340" s="44"/>
      <c r="N340" s="44">
        <v>1</v>
      </c>
      <c r="O340" s="45"/>
      <c r="P340" s="46"/>
      <c r="Q340" s="47"/>
      <c r="R340" s="48"/>
      <c r="S340" s="49"/>
      <c r="T340" s="50"/>
      <c r="U340" s="51"/>
      <c r="V340" s="51"/>
      <c r="W340" s="51"/>
      <c r="X340" s="52"/>
      <c r="Y340" s="52"/>
      <c r="Z340" s="52"/>
      <c r="AA340" s="53"/>
      <c r="AB340" s="54"/>
      <c r="AC340" s="54"/>
      <c r="AD340" s="55">
        <v>2</v>
      </c>
      <c r="AE340" s="55"/>
      <c r="AF340" s="55"/>
      <c r="AG340" s="55"/>
      <c r="AH340" s="56"/>
      <c r="AI340" s="56"/>
      <c r="AJ340" s="57"/>
      <c r="AK340" s="57"/>
      <c r="AL340" s="57"/>
      <c r="AM340" s="57"/>
      <c r="AN340" s="58"/>
      <c r="AO340" s="58"/>
      <c r="AP340" s="58"/>
      <c r="AQ340" s="59"/>
      <c r="AR340" s="59"/>
      <c r="AS340" s="59"/>
      <c r="AT340" s="59"/>
      <c r="AU340" s="59"/>
      <c r="AV340" s="59"/>
      <c r="AW340" s="36">
        <v>2</v>
      </c>
      <c r="AZ340">
        <f t="shared" ref="AZ340:AZ403" si="237">SUM(F340:L340)</f>
        <v>1</v>
      </c>
      <c r="BA340">
        <f t="shared" ref="BA340:BA403" si="238">SUM(M340:O340)</f>
        <v>1</v>
      </c>
      <c r="BB340">
        <f t="shared" ref="BB340:BB403" si="239">SUM(P340:Q340)</f>
        <v>0</v>
      </c>
      <c r="BC340">
        <f t="shared" ref="BC340:BC403" si="240">SUM(R340:S340)</f>
        <v>0</v>
      </c>
      <c r="BD340">
        <f t="shared" si="230"/>
        <v>0</v>
      </c>
      <c r="BE340">
        <f t="shared" ref="BE340:BE403" si="241">SUM(U340:W340)</f>
        <v>0</v>
      </c>
      <c r="BF340">
        <f t="shared" ref="BF340:BF403" si="242">SUM(X340:Z340)</f>
        <v>0</v>
      </c>
      <c r="BG340">
        <f t="shared" ref="BG340:BG403" si="243">SUM(AA340:AC340)</f>
        <v>0</v>
      </c>
      <c r="BH340">
        <f t="shared" ref="BH340:BH403" si="244">SUM(AD340:AG340)</f>
        <v>2</v>
      </c>
      <c r="BI340">
        <f t="shared" ref="BI340:BI403" si="245">SUM(AJ340:AM340)</f>
        <v>0</v>
      </c>
      <c r="BJ340">
        <f t="shared" ref="BJ340:BJ403" si="246">SUM(AJ340:AM340)</f>
        <v>0</v>
      </c>
      <c r="BK340">
        <f t="shared" ref="BK340:BK403" si="247">SUM(AN340:AP340)</f>
        <v>0</v>
      </c>
      <c r="BL340">
        <f t="shared" ref="BL340:BL403" si="248">SUM(AQ340:AV340)</f>
        <v>0</v>
      </c>
      <c r="BM340">
        <f t="shared" si="231"/>
        <v>2</v>
      </c>
      <c r="BO340" s="185">
        <f t="shared" si="217"/>
        <v>1.4999999999999999E-2</v>
      </c>
      <c r="BP340" s="186">
        <f t="shared" si="218"/>
        <v>2.2200000000000002</v>
      </c>
      <c r="BQ340" s="187">
        <f t="shared" si="219"/>
        <v>0</v>
      </c>
      <c r="BR340" s="188">
        <f t="shared" si="219"/>
        <v>0</v>
      </c>
      <c r="BS340" s="189">
        <f t="shared" si="220"/>
        <v>0</v>
      </c>
      <c r="BT340" s="190">
        <f t="shared" si="221"/>
        <v>0</v>
      </c>
      <c r="BU340" s="191">
        <f t="shared" si="222"/>
        <v>0</v>
      </c>
      <c r="BV340" s="192">
        <f t="shared" si="223"/>
        <v>0</v>
      </c>
      <c r="BW340" s="193">
        <f t="shared" si="224"/>
        <v>0.312</v>
      </c>
      <c r="BX340" s="194">
        <f t="shared" si="225"/>
        <v>0</v>
      </c>
      <c r="BY340" s="195">
        <f t="shared" si="226"/>
        <v>0</v>
      </c>
      <c r="BZ340" s="196">
        <f t="shared" si="227"/>
        <v>0</v>
      </c>
      <c r="CA340" s="197">
        <f t="shared" si="228"/>
        <v>0</v>
      </c>
      <c r="CB340" s="110">
        <f t="shared" si="229"/>
        <v>0.11600000000000001</v>
      </c>
      <c r="CC340" s="198">
        <v>0</v>
      </c>
      <c r="CD340" s="110">
        <v>0</v>
      </c>
      <c r="CE340" s="110">
        <v>0</v>
      </c>
      <c r="CF340" s="110">
        <v>2</v>
      </c>
      <c r="CG340" s="110">
        <f t="shared" si="232"/>
        <v>0.32</v>
      </c>
      <c r="CH340">
        <f t="shared" si="233"/>
        <v>2.6630000000000003</v>
      </c>
      <c r="CI340">
        <f t="shared" si="234"/>
        <v>4.1600000000000005E-2</v>
      </c>
      <c r="CJ340" s="63">
        <f t="shared" si="235"/>
        <v>18.932200000000002</v>
      </c>
      <c r="CK340" s="200"/>
      <c r="CL340" s="200">
        <f t="shared" si="236"/>
        <v>2.8398300000000001</v>
      </c>
      <c r="CM340" s="200"/>
      <c r="CN340" s="200"/>
      <c r="CO340" s="201"/>
      <c r="CP340" s="202"/>
      <c r="CQ340" s="203"/>
      <c r="CR340" s="203"/>
      <c r="CS340" s="204"/>
      <c r="CT340" s="44"/>
      <c r="CU340" s="46"/>
      <c r="CV340" s="205"/>
    </row>
    <row r="341" spans="3:100" x14ac:dyDescent="0.25">
      <c r="C341" s="1" t="s">
        <v>452</v>
      </c>
      <c r="D341" s="36" t="s">
        <v>450</v>
      </c>
      <c r="F341" s="42">
        <v>1</v>
      </c>
      <c r="G341" s="43"/>
      <c r="H341" s="43"/>
      <c r="I341" s="43"/>
      <c r="J341" s="43"/>
      <c r="K341" s="43"/>
      <c r="L341" s="43"/>
      <c r="M341" s="44">
        <v>1</v>
      </c>
      <c r="N341" s="44"/>
      <c r="O341" s="45"/>
      <c r="P341" s="46"/>
      <c r="Q341" s="47"/>
      <c r="R341" s="48"/>
      <c r="S341" s="49"/>
      <c r="T341" s="50"/>
      <c r="U341" s="51">
        <v>8</v>
      </c>
      <c r="V341" s="51"/>
      <c r="W341" s="51"/>
      <c r="X341" s="52"/>
      <c r="Y341" s="52"/>
      <c r="Z341" s="52"/>
      <c r="AA341" s="53"/>
      <c r="AB341" s="54"/>
      <c r="AC341" s="54"/>
      <c r="AD341" s="55">
        <v>4</v>
      </c>
      <c r="AE341" s="55"/>
      <c r="AF341" s="55"/>
      <c r="AG341" s="55">
        <v>1</v>
      </c>
      <c r="AH341" s="56"/>
      <c r="AI341" s="56"/>
      <c r="AJ341" s="57"/>
      <c r="AK341" s="57"/>
      <c r="AL341" s="57"/>
      <c r="AM341" s="57"/>
      <c r="AN341" s="58"/>
      <c r="AO341" s="58"/>
      <c r="AP341" s="58"/>
      <c r="AQ341" s="59"/>
      <c r="AR341" s="59"/>
      <c r="AS341" s="59"/>
      <c r="AT341" s="59"/>
      <c r="AU341" s="59"/>
      <c r="AV341" s="59"/>
      <c r="AW341" s="36">
        <v>3</v>
      </c>
      <c r="AZ341">
        <f t="shared" si="237"/>
        <v>1</v>
      </c>
      <c r="BA341">
        <f t="shared" si="238"/>
        <v>1</v>
      </c>
      <c r="BB341">
        <f t="shared" si="239"/>
        <v>0</v>
      </c>
      <c r="BC341">
        <f t="shared" si="240"/>
        <v>0</v>
      </c>
      <c r="BD341">
        <f t="shared" si="230"/>
        <v>0</v>
      </c>
      <c r="BE341">
        <f t="shared" si="241"/>
        <v>8</v>
      </c>
      <c r="BF341">
        <f t="shared" si="242"/>
        <v>0</v>
      </c>
      <c r="BG341">
        <f t="shared" si="243"/>
        <v>0</v>
      </c>
      <c r="BH341">
        <f t="shared" si="244"/>
        <v>5</v>
      </c>
      <c r="BI341">
        <f t="shared" si="245"/>
        <v>0</v>
      </c>
      <c r="BJ341">
        <f t="shared" si="246"/>
        <v>0</v>
      </c>
      <c r="BK341">
        <f t="shared" si="247"/>
        <v>0</v>
      </c>
      <c r="BL341">
        <f t="shared" si="248"/>
        <v>0</v>
      </c>
      <c r="BM341">
        <f t="shared" si="231"/>
        <v>3</v>
      </c>
      <c r="BO341" s="185">
        <f t="shared" si="217"/>
        <v>1.4999999999999999E-2</v>
      </c>
      <c r="BP341" s="186">
        <f t="shared" si="218"/>
        <v>2.2200000000000002</v>
      </c>
      <c r="BQ341" s="187">
        <f t="shared" si="219"/>
        <v>0</v>
      </c>
      <c r="BR341" s="188">
        <f t="shared" si="219"/>
        <v>0</v>
      </c>
      <c r="BS341" s="189">
        <f t="shared" si="220"/>
        <v>0</v>
      </c>
      <c r="BT341" s="190">
        <f t="shared" si="221"/>
        <v>0.81599999999999995</v>
      </c>
      <c r="BU341" s="191">
        <f t="shared" si="222"/>
        <v>0</v>
      </c>
      <c r="BV341" s="192">
        <f t="shared" si="223"/>
        <v>0</v>
      </c>
      <c r="BW341" s="193">
        <f t="shared" si="224"/>
        <v>0.78</v>
      </c>
      <c r="BX341" s="194">
        <f t="shared" si="225"/>
        <v>0</v>
      </c>
      <c r="BY341" s="195">
        <f t="shared" si="226"/>
        <v>0</v>
      </c>
      <c r="BZ341" s="196">
        <f t="shared" si="227"/>
        <v>0</v>
      </c>
      <c r="CA341" s="197">
        <f t="shared" si="228"/>
        <v>0</v>
      </c>
      <c r="CB341" s="110">
        <f t="shared" si="229"/>
        <v>0.17400000000000002</v>
      </c>
      <c r="CC341" s="198">
        <v>0</v>
      </c>
      <c r="CD341" s="110">
        <v>0</v>
      </c>
      <c r="CE341" s="110">
        <v>0</v>
      </c>
      <c r="CF341" s="110">
        <v>4</v>
      </c>
      <c r="CG341" s="110">
        <f t="shared" si="232"/>
        <v>0.64</v>
      </c>
      <c r="CH341">
        <f t="shared" si="233"/>
        <v>4.0050000000000008</v>
      </c>
      <c r="CI341">
        <f t="shared" si="234"/>
        <v>8.320000000000001E-2</v>
      </c>
      <c r="CJ341" s="63">
        <f t="shared" si="235"/>
        <v>28.617400000000004</v>
      </c>
      <c r="CK341" s="200"/>
      <c r="CL341" s="200">
        <f t="shared" si="236"/>
        <v>4.2926100000000007</v>
      </c>
      <c r="CM341" s="200"/>
      <c r="CN341" s="200"/>
      <c r="CO341" s="201"/>
      <c r="CP341" s="202"/>
      <c r="CQ341" s="203"/>
      <c r="CR341" s="203"/>
      <c r="CS341" s="204"/>
      <c r="CT341" s="44"/>
      <c r="CU341" s="46"/>
      <c r="CV341" s="205"/>
    </row>
    <row r="342" spans="3:100" x14ac:dyDescent="0.25">
      <c r="C342" s="1" t="s">
        <v>453</v>
      </c>
      <c r="D342" s="36" t="s">
        <v>450</v>
      </c>
      <c r="F342" s="42"/>
      <c r="G342" s="43"/>
      <c r="H342" s="43"/>
      <c r="I342" s="43"/>
      <c r="J342" s="43"/>
      <c r="K342" s="43"/>
      <c r="L342" s="43"/>
      <c r="M342" s="44"/>
      <c r="N342" s="44"/>
      <c r="O342" s="45"/>
      <c r="P342" s="46"/>
      <c r="Q342" s="47"/>
      <c r="R342" s="48"/>
      <c r="S342" s="49"/>
      <c r="T342" s="50"/>
      <c r="U342" s="51">
        <v>3</v>
      </c>
      <c r="V342" s="51"/>
      <c r="W342" s="51">
        <v>1</v>
      </c>
      <c r="X342" s="52"/>
      <c r="Y342" s="52"/>
      <c r="Z342" s="52"/>
      <c r="AA342" s="53"/>
      <c r="AB342" s="54"/>
      <c r="AC342" s="54"/>
      <c r="AD342" s="55"/>
      <c r="AE342" s="55"/>
      <c r="AF342" s="55"/>
      <c r="AG342" s="55"/>
      <c r="AH342" s="56"/>
      <c r="AI342" s="56"/>
      <c r="AJ342" s="57"/>
      <c r="AK342" s="57"/>
      <c r="AL342" s="57"/>
      <c r="AM342" s="57"/>
      <c r="AN342" s="58"/>
      <c r="AO342" s="58"/>
      <c r="AP342" s="58"/>
      <c r="AQ342" s="59"/>
      <c r="AR342" s="59"/>
      <c r="AS342" s="59"/>
      <c r="AT342" s="59"/>
      <c r="AU342" s="59">
        <v>2</v>
      </c>
      <c r="AV342" s="59"/>
      <c r="AW342" s="36">
        <v>3</v>
      </c>
      <c r="AZ342">
        <f t="shared" si="237"/>
        <v>0</v>
      </c>
      <c r="BA342">
        <f t="shared" si="238"/>
        <v>0</v>
      </c>
      <c r="BB342">
        <f t="shared" si="239"/>
        <v>0</v>
      </c>
      <c r="BC342">
        <f t="shared" si="240"/>
        <v>0</v>
      </c>
      <c r="BD342">
        <f t="shared" si="230"/>
        <v>0</v>
      </c>
      <c r="BE342">
        <f t="shared" si="241"/>
        <v>4</v>
      </c>
      <c r="BF342">
        <f t="shared" si="242"/>
        <v>0</v>
      </c>
      <c r="BG342">
        <f t="shared" si="243"/>
        <v>0</v>
      </c>
      <c r="BH342">
        <f t="shared" si="244"/>
        <v>0</v>
      </c>
      <c r="BI342">
        <f t="shared" si="245"/>
        <v>0</v>
      </c>
      <c r="BJ342">
        <f t="shared" si="246"/>
        <v>0</v>
      </c>
      <c r="BK342">
        <f t="shared" si="247"/>
        <v>0</v>
      </c>
      <c r="BL342">
        <f t="shared" si="248"/>
        <v>2</v>
      </c>
      <c r="BM342">
        <f t="shared" si="231"/>
        <v>3</v>
      </c>
      <c r="BO342" s="185">
        <f t="shared" si="217"/>
        <v>0</v>
      </c>
      <c r="BP342" s="186">
        <f t="shared" si="218"/>
        <v>0</v>
      </c>
      <c r="BQ342" s="187">
        <f t="shared" si="219"/>
        <v>0</v>
      </c>
      <c r="BR342" s="188">
        <f t="shared" si="219"/>
        <v>0</v>
      </c>
      <c r="BS342" s="189">
        <f t="shared" si="220"/>
        <v>0</v>
      </c>
      <c r="BT342" s="190">
        <f t="shared" si="221"/>
        <v>0.40799999999999997</v>
      </c>
      <c r="BU342" s="191">
        <f t="shared" si="222"/>
        <v>0</v>
      </c>
      <c r="BV342" s="192">
        <f t="shared" si="223"/>
        <v>0</v>
      </c>
      <c r="BW342" s="193">
        <f t="shared" si="224"/>
        <v>0</v>
      </c>
      <c r="BX342" s="194">
        <f t="shared" si="225"/>
        <v>0</v>
      </c>
      <c r="BY342" s="195">
        <f t="shared" si="226"/>
        <v>0</v>
      </c>
      <c r="BZ342" s="196">
        <f t="shared" si="227"/>
        <v>0</v>
      </c>
      <c r="CA342" s="197">
        <f t="shared" si="228"/>
        <v>0.03</v>
      </c>
      <c r="CB342" s="110">
        <f t="shared" si="229"/>
        <v>0.17400000000000002</v>
      </c>
      <c r="CC342" s="198">
        <v>0</v>
      </c>
      <c r="CD342" s="110">
        <v>0</v>
      </c>
      <c r="CE342" s="110">
        <v>0</v>
      </c>
      <c r="CF342" s="110">
        <v>6</v>
      </c>
      <c r="CG342" s="110">
        <f t="shared" si="232"/>
        <v>0.96</v>
      </c>
      <c r="CH342">
        <f t="shared" si="233"/>
        <v>0.61199999999999999</v>
      </c>
      <c r="CI342">
        <f t="shared" si="234"/>
        <v>0.12479999999999999</v>
      </c>
      <c r="CJ342" s="63">
        <f t="shared" si="235"/>
        <v>5.1576000000000004</v>
      </c>
      <c r="CK342" s="200"/>
      <c r="CL342" s="200">
        <f t="shared" si="236"/>
        <v>0.77363999999999999</v>
      </c>
      <c r="CM342" s="200"/>
      <c r="CN342" s="200"/>
      <c r="CO342" s="201"/>
      <c r="CP342" s="202"/>
      <c r="CQ342" s="203"/>
      <c r="CR342" s="203"/>
      <c r="CS342" s="204"/>
      <c r="CT342" s="44"/>
      <c r="CU342" s="46"/>
      <c r="CV342" s="205"/>
    </row>
    <row r="343" spans="3:100" x14ac:dyDescent="0.25">
      <c r="C343" s="1" t="s">
        <v>454</v>
      </c>
      <c r="D343" s="36" t="s">
        <v>450</v>
      </c>
      <c r="F343" s="42"/>
      <c r="G343" s="43"/>
      <c r="H343" s="43"/>
      <c r="I343" s="43"/>
      <c r="J343" s="43"/>
      <c r="K343" s="43"/>
      <c r="L343" s="43"/>
      <c r="M343" s="44"/>
      <c r="N343" s="44"/>
      <c r="O343" s="45"/>
      <c r="P343" s="46"/>
      <c r="Q343" s="47"/>
      <c r="R343" s="48"/>
      <c r="S343" s="49"/>
      <c r="T343" s="50"/>
      <c r="U343" s="51">
        <v>2</v>
      </c>
      <c r="V343" s="51"/>
      <c r="W343" s="51"/>
      <c r="X343" s="52"/>
      <c r="Y343" s="52"/>
      <c r="Z343" s="52"/>
      <c r="AA343" s="53"/>
      <c r="AB343" s="54"/>
      <c r="AC343" s="54"/>
      <c r="AD343" s="55">
        <v>3</v>
      </c>
      <c r="AE343" s="55"/>
      <c r="AF343" s="55"/>
      <c r="AG343" s="55"/>
      <c r="AH343" s="56"/>
      <c r="AI343" s="56"/>
      <c r="AJ343" s="57"/>
      <c r="AK343" s="57"/>
      <c r="AL343" s="57"/>
      <c r="AM343" s="57"/>
      <c r="AN343" s="58"/>
      <c r="AO343" s="58"/>
      <c r="AP343" s="58"/>
      <c r="AQ343" s="59"/>
      <c r="AR343" s="59"/>
      <c r="AS343" s="59"/>
      <c r="AT343" s="59"/>
      <c r="AU343" s="59">
        <v>4</v>
      </c>
      <c r="AV343" s="59"/>
      <c r="AW343" s="36">
        <v>4</v>
      </c>
      <c r="AZ343">
        <f t="shared" si="237"/>
        <v>0</v>
      </c>
      <c r="BA343">
        <f t="shared" si="238"/>
        <v>0</v>
      </c>
      <c r="BB343">
        <f t="shared" si="239"/>
        <v>0</v>
      </c>
      <c r="BC343">
        <f t="shared" si="240"/>
        <v>0</v>
      </c>
      <c r="BD343">
        <f t="shared" si="230"/>
        <v>0</v>
      </c>
      <c r="BE343">
        <f t="shared" si="241"/>
        <v>2</v>
      </c>
      <c r="BF343">
        <f t="shared" si="242"/>
        <v>0</v>
      </c>
      <c r="BG343">
        <f t="shared" si="243"/>
        <v>0</v>
      </c>
      <c r="BH343">
        <f t="shared" si="244"/>
        <v>3</v>
      </c>
      <c r="BI343">
        <f t="shared" si="245"/>
        <v>0</v>
      </c>
      <c r="BJ343">
        <f t="shared" si="246"/>
        <v>0</v>
      </c>
      <c r="BK343">
        <f t="shared" si="247"/>
        <v>0</v>
      </c>
      <c r="BL343">
        <f t="shared" si="248"/>
        <v>4</v>
      </c>
      <c r="BM343">
        <f t="shared" si="231"/>
        <v>4</v>
      </c>
      <c r="BO343" s="185">
        <f t="shared" si="217"/>
        <v>0</v>
      </c>
      <c r="BP343" s="186">
        <f t="shared" si="218"/>
        <v>0</v>
      </c>
      <c r="BQ343" s="187">
        <f t="shared" si="219"/>
        <v>0</v>
      </c>
      <c r="BR343" s="188">
        <f t="shared" si="219"/>
        <v>0</v>
      </c>
      <c r="BS343" s="189">
        <f t="shared" si="220"/>
        <v>0</v>
      </c>
      <c r="BT343" s="190">
        <f t="shared" si="221"/>
        <v>0.20399999999999999</v>
      </c>
      <c r="BU343" s="191">
        <f t="shared" si="222"/>
        <v>0</v>
      </c>
      <c r="BV343" s="192">
        <f t="shared" si="223"/>
        <v>0</v>
      </c>
      <c r="BW343" s="193">
        <f t="shared" si="224"/>
        <v>0.46799999999999997</v>
      </c>
      <c r="BX343" s="194">
        <f t="shared" si="225"/>
        <v>0</v>
      </c>
      <c r="BY343" s="195">
        <f t="shared" si="226"/>
        <v>0</v>
      </c>
      <c r="BZ343" s="196">
        <f t="shared" si="227"/>
        <v>0</v>
      </c>
      <c r="CA343" s="197">
        <f t="shared" si="228"/>
        <v>0.06</v>
      </c>
      <c r="CB343" s="110">
        <f t="shared" si="229"/>
        <v>0.23200000000000001</v>
      </c>
      <c r="CC343" s="198">
        <v>0</v>
      </c>
      <c r="CD343" s="110">
        <v>0</v>
      </c>
      <c r="CE343" s="110">
        <v>0</v>
      </c>
      <c r="CF343" s="110">
        <v>3</v>
      </c>
      <c r="CG343" s="110">
        <f t="shared" si="232"/>
        <v>0.48</v>
      </c>
      <c r="CH343">
        <f t="shared" si="233"/>
        <v>0.96399999999999997</v>
      </c>
      <c r="CI343">
        <f t="shared" si="234"/>
        <v>6.2399999999999997E-2</v>
      </c>
      <c r="CJ343" s="63">
        <f t="shared" si="235"/>
        <v>7.1848000000000001</v>
      </c>
      <c r="CK343" s="200"/>
      <c r="CL343" s="200">
        <f t="shared" si="236"/>
        <v>1.07772</v>
      </c>
      <c r="CM343" s="200"/>
      <c r="CN343" s="200"/>
      <c r="CO343" s="201"/>
      <c r="CP343" s="202"/>
      <c r="CQ343" s="203"/>
      <c r="CR343" s="203"/>
      <c r="CS343" s="204"/>
      <c r="CT343" s="44"/>
      <c r="CU343" s="46"/>
      <c r="CV343" s="205"/>
    </row>
    <row r="344" spans="3:100" x14ac:dyDescent="0.25">
      <c r="C344" s="1" t="s">
        <v>455</v>
      </c>
      <c r="D344" s="36" t="s">
        <v>450</v>
      </c>
      <c r="F344" s="42"/>
      <c r="G344" s="43"/>
      <c r="H344" s="43"/>
      <c r="I344" s="43"/>
      <c r="J344" s="43"/>
      <c r="K344" s="43"/>
      <c r="L344" s="43"/>
      <c r="M344" s="44"/>
      <c r="N344" s="44"/>
      <c r="O344" s="45"/>
      <c r="P344" s="46"/>
      <c r="Q344" s="47"/>
      <c r="R344" s="48"/>
      <c r="S344" s="49"/>
      <c r="T344" s="50"/>
      <c r="U344" s="51"/>
      <c r="V344" s="51"/>
      <c r="W344" s="51"/>
      <c r="X344" s="52"/>
      <c r="Y344" s="52"/>
      <c r="Z344" s="52"/>
      <c r="AA344" s="53"/>
      <c r="AB344" s="54"/>
      <c r="AC344" s="54"/>
      <c r="AD344" s="55">
        <v>3</v>
      </c>
      <c r="AE344" s="55"/>
      <c r="AF344" s="55"/>
      <c r="AG344" s="55">
        <v>1</v>
      </c>
      <c r="AH344" s="56"/>
      <c r="AI344" s="56"/>
      <c r="AJ344" s="57"/>
      <c r="AK344" s="57"/>
      <c r="AL344" s="57"/>
      <c r="AM344" s="57"/>
      <c r="AN344" s="58"/>
      <c r="AO344" s="58"/>
      <c r="AP344" s="58"/>
      <c r="AQ344" s="59"/>
      <c r="AR344" s="59"/>
      <c r="AS344" s="59"/>
      <c r="AT344" s="59"/>
      <c r="AU344" s="59">
        <v>2</v>
      </c>
      <c r="AV344" s="59"/>
      <c r="AW344" s="36">
        <v>5</v>
      </c>
      <c r="AZ344">
        <f t="shared" si="237"/>
        <v>0</v>
      </c>
      <c r="BA344">
        <f t="shared" si="238"/>
        <v>0</v>
      </c>
      <c r="BB344">
        <f t="shared" si="239"/>
        <v>0</v>
      </c>
      <c r="BC344">
        <f t="shared" si="240"/>
        <v>0</v>
      </c>
      <c r="BD344">
        <f t="shared" si="230"/>
        <v>0</v>
      </c>
      <c r="BE344">
        <f t="shared" si="241"/>
        <v>0</v>
      </c>
      <c r="BF344">
        <f t="shared" si="242"/>
        <v>0</v>
      </c>
      <c r="BG344">
        <f t="shared" si="243"/>
        <v>0</v>
      </c>
      <c r="BH344">
        <f t="shared" si="244"/>
        <v>4</v>
      </c>
      <c r="BI344">
        <f t="shared" si="245"/>
        <v>0</v>
      </c>
      <c r="BJ344">
        <f t="shared" si="246"/>
        <v>0</v>
      </c>
      <c r="BK344">
        <f t="shared" si="247"/>
        <v>0</v>
      </c>
      <c r="BL344">
        <f t="shared" si="248"/>
        <v>2</v>
      </c>
      <c r="BM344">
        <f t="shared" si="231"/>
        <v>5</v>
      </c>
      <c r="BO344" s="185">
        <f t="shared" si="217"/>
        <v>0</v>
      </c>
      <c r="BP344" s="186">
        <f t="shared" si="218"/>
        <v>0</v>
      </c>
      <c r="BQ344" s="187">
        <f t="shared" si="219"/>
        <v>0</v>
      </c>
      <c r="BR344" s="188">
        <f t="shared" si="219"/>
        <v>0</v>
      </c>
      <c r="BS344" s="189">
        <f t="shared" si="220"/>
        <v>0</v>
      </c>
      <c r="BT344" s="190">
        <f t="shared" si="221"/>
        <v>0</v>
      </c>
      <c r="BU344" s="191">
        <f t="shared" si="222"/>
        <v>0</v>
      </c>
      <c r="BV344" s="192">
        <f t="shared" si="223"/>
        <v>0</v>
      </c>
      <c r="BW344" s="193">
        <f t="shared" si="224"/>
        <v>0.624</v>
      </c>
      <c r="BX344" s="194">
        <f t="shared" si="225"/>
        <v>0</v>
      </c>
      <c r="BY344" s="195">
        <f t="shared" si="226"/>
        <v>0</v>
      </c>
      <c r="BZ344" s="196">
        <f t="shared" si="227"/>
        <v>0</v>
      </c>
      <c r="CA344" s="197">
        <f t="shared" si="228"/>
        <v>0.03</v>
      </c>
      <c r="CB344" s="110">
        <f t="shared" si="229"/>
        <v>0.29000000000000004</v>
      </c>
      <c r="CC344" s="198">
        <v>0</v>
      </c>
      <c r="CD344" s="110">
        <v>0</v>
      </c>
      <c r="CE344" s="110">
        <v>0</v>
      </c>
      <c r="CF344" s="110">
        <v>4</v>
      </c>
      <c r="CG344" s="110">
        <f t="shared" si="232"/>
        <v>0.64</v>
      </c>
      <c r="CH344">
        <f t="shared" si="233"/>
        <v>0.94400000000000006</v>
      </c>
      <c r="CI344">
        <f t="shared" si="234"/>
        <v>8.320000000000001E-2</v>
      </c>
      <c r="CJ344" s="63">
        <f t="shared" si="235"/>
        <v>7.1904000000000003</v>
      </c>
      <c r="CK344" s="200"/>
      <c r="CL344" s="200">
        <f t="shared" si="236"/>
        <v>1.07856</v>
      </c>
      <c r="CM344" s="200"/>
      <c r="CN344" s="200"/>
      <c r="CO344" s="201"/>
      <c r="CP344" s="202"/>
      <c r="CQ344" s="203"/>
      <c r="CR344" s="203"/>
      <c r="CS344" s="204"/>
      <c r="CT344" s="44"/>
      <c r="CU344" s="46"/>
      <c r="CV344" s="205"/>
    </row>
    <row r="345" spans="3:100" x14ac:dyDescent="0.25">
      <c r="C345" s="1" t="s">
        <v>456</v>
      </c>
      <c r="D345" s="36" t="s">
        <v>450</v>
      </c>
      <c r="F345" s="42"/>
      <c r="G345" s="43"/>
      <c r="H345" s="43"/>
      <c r="I345" s="43"/>
      <c r="J345" s="43"/>
      <c r="K345" s="43"/>
      <c r="L345" s="43"/>
      <c r="M345" s="44"/>
      <c r="N345" s="44"/>
      <c r="O345" s="45"/>
      <c r="P345" s="46"/>
      <c r="Q345" s="47"/>
      <c r="R345" s="48"/>
      <c r="S345" s="49"/>
      <c r="T345" s="50"/>
      <c r="U345" s="51"/>
      <c r="V345" s="51"/>
      <c r="W345" s="51"/>
      <c r="X345" s="52"/>
      <c r="Y345" s="52"/>
      <c r="Z345" s="52"/>
      <c r="AA345" s="53"/>
      <c r="AB345" s="54"/>
      <c r="AC345" s="54"/>
      <c r="AD345" s="55">
        <v>2</v>
      </c>
      <c r="AE345" s="55"/>
      <c r="AF345" s="55"/>
      <c r="AG345" s="55"/>
      <c r="AH345" s="56"/>
      <c r="AI345" s="56"/>
      <c r="AJ345" s="57"/>
      <c r="AK345" s="57"/>
      <c r="AL345" s="57"/>
      <c r="AM345" s="57"/>
      <c r="AN345" s="58"/>
      <c r="AO345" s="58"/>
      <c r="AP345" s="58"/>
      <c r="AQ345" s="59"/>
      <c r="AR345" s="59">
        <v>1</v>
      </c>
      <c r="AS345" s="59"/>
      <c r="AT345" s="59"/>
      <c r="AU345" s="59">
        <v>1</v>
      </c>
      <c r="AV345" s="59"/>
      <c r="AW345" s="36">
        <v>5</v>
      </c>
      <c r="AZ345">
        <f t="shared" si="237"/>
        <v>0</v>
      </c>
      <c r="BA345">
        <f t="shared" si="238"/>
        <v>0</v>
      </c>
      <c r="BB345">
        <f t="shared" si="239"/>
        <v>0</v>
      </c>
      <c r="BC345">
        <f t="shared" si="240"/>
        <v>0</v>
      </c>
      <c r="BD345">
        <f t="shared" si="230"/>
        <v>0</v>
      </c>
      <c r="BE345">
        <f t="shared" si="241"/>
        <v>0</v>
      </c>
      <c r="BF345">
        <f t="shared" si="242"/>
        <v>0</v>
      </c>
      <c r="BG345">
        <f t="shared" si="243"/>
        <v>0</v>
      </c>
      <c r="BH345">
        <f t="shared" si="244"/>
        <v>2</v>
      </c>
      <c r="BI345">
        <f t="shared" si="245"/>
        <v>0</v>
      </c>
      <c r="BJ345">
        <f t="shared" si="246"/>
        <v>0</v>
      </c>
      <c r="BK345">
        <f t="shared" si="247"/>
        <v>0</v>
      </c>
      <c r="BL345">
        <f t="shared" si="248"/>
        <v>2</v>
      </c>
      <c r="BM345">
        <f t="shared" si="231"/>
        <v>5</v>
      </c>
      <c r="BO345" s="185">
        <f t="shared" si="217"/>
        <v>0</v>
      </c>
      <c r="BP345" s="186">
        <f t="shared" si="218"/>
        <v>0</v>
      </c>
      <c r="BQ345" s="187">
        <f t="shared" si="219"/>
        <v>0</v>
      </c>
      <c r="BR345" s="188">
        <f t="shared" si="219"/>
        <v>0</v>
      </c>
      <c r="BS345" s="189">
        <f t="shared" si="220"/>
        <v>0</v>
      </c>
      <c r="BT345" s="190">
        <f t="shared" si="221"/>
        <v>0</v>
      </c>
      <c r="BU345" s="191">
        <f t="shared" si="222"/>
        <v>0</v>
      </c>
      <c r="BV345" s="192">
        <f t="shared" si="223"/>
        <v>0</v>
      </c>
      <c r="BW345" s="193">
        <f t="shared" si="224"/>
        <v>0.312</v>
      </c>
      <c r="BX345" s="194">
        <f t="shared" si="225"/>
        <v>0</v>
      </c>
      <c r="BY345" s="195">
        <f t="shared" si="226"/>
        <v>0</v>
      </c>
      <c r="BZ345" s="196">
        <f t="shared" si="227"/>
        <v>0</v>
      </c>
      <c r="CA345" s="197">
        <f t="shared" si="228"/>
        <v>0.03</v>
      </c>
      <c r="CB345" s="110">
        <f t="shared" si="229"/>
        <v>0.29000000000000004</v>
      </c>
      <c r="CC345" s="198">
        <v>0</v>
      </c>
      <c r="CD345" s="110">
        <v>0</v>
      </c>
      <c r="CE345" s="110">
        <v>1</v>
      </c>
      <c r="CF345" s="110">
        <v>1</v>
      </c>
      <c r="CG345" s="110">
        <f t="shared" si="232"/>
        <v>0.67</v>
      </c>
      <c r="CH345">
        <f t="shared" si="233"/>
        <v>0.63200000000000001</v>
      </c>
      <c r="CI345">
        <f t="shared" si="234"/>
        <v>8.7100000000000011E-2</v>
      </c>
      <c r="CJ345" s="63">
        <f t="shared" si="235"/>
        <v>5.0337000000000005</v>
      </c>
      <c r="CK345" s="200"/>
      <c r="CL345" s="200">
        <f t="shared" si="236"/>
        <v>0.75505500000000003</v>
      </c>
      <c r="CM345" s="200"/>
      <c r="CN345" s="200"/>
      <c r="CO345" s="201"/>
      <c r="CP345" s="202"/>
      <c r="CQ345" s="203"/>
      <c r="CR345" s="203"/>
      <c r="CS345" s="204"/>
      <c r="CT345" s="44"/>
      <c r="CU345" s="46"/>
      <c r="CV345" s="205"/>
    </row>
    <row r="346" spans="3:100" x14ac:dyDescent="0.25">
      <c r="C346" s="1" t="s">
        <v>457</v>
      </c>
      <c r="D346" s="36" t="s">
        <v>450</v>
      </c>
      <c r="F346" s="42"/>
      <c r="G346" s="43"/>
      <c r="H346" s="43"/>
      <c r="I346" s="43"/>
      <c r="J346" s="43"/>
      <c r="K346" s="43"/>
      <c r="L346" s="43"/>
      <c r="M346" s="44"/>
      <c r="N346" s="44"/>
      <c r="O346" s="45"/>
      <c r="P346" s="46"/>
      <c r="Q346" s="47"/>
      <c r="R346" s="48"/>
      <c r="S346" s="49"/>
      <c r="T346" s="50"/>
      <c r="U346" s="51"/>
      <c r="V346" s="51"/>
      <c r="W346" s="51"/>
      <c r="X346" s="52"/>
      <c r="Y346" s="52"/>
      <c r="Z346" s="52"/>
      <c r="AA346" s="53"/>
      <c r="AB346" s="54"/>
      <c r="AC346" s="54"/>
      <c r="AD346" s="55">
        <v>3</v>
      </c>
      <c r="AE346" s="55"/>
      <c r="AF346" s="55"/>
      <c r="AG346" s="55">
        <v>1</v>
      </c>
      <c r="AH346" s="56"/>
      <c r="AI346" s="56"/>
      <c r="AJ346" s="57"/>
      <c r="AK346" s="57"/>
      <c r="AL346" s="57"/>
      <c r="AM346" s="57"/>
      <c r="AN346" s="58"/>
      <c r="AO346" s="58"/>
      <c r="AP346" s="58"/>
      <c r="AQ346" s="59">
        <v>1</v>
      </c>
      <c r="AR346" s="59">
        <v>1</v>
      </c>
      <c r="AS346" s="59"/>
      <c r="AT346" s="59"/>
      <c r="AU346" s="59">
        <v>4</v>
      </c>
      <c r="AV346" s="59"/>
      <c r="AW346" s="36">
        <v>3</v>
      </c>
      <c r="AZ346">
        <f t="shared" si="237"/>
        <v>0</v>
      </c>
      <c r="BA346">
        <f t="shared" si="238"/>
        <v>0</v>
      </c>
      <c r="BB346">
        <f t="shared" si="239"/>
        <v>0</v>
      </c>
      <c r="BC346">
        <f t="shared" si="240"/>
        <v>0</v>
      </c>
      <c r="BD346">
        <f t="shared" si="230"/>
        <v>0</v>
      </c>
      <c r="BE346">
        <f t="shared" si="241"/>
        <v>0</v>
      </c>
      <c r="BF346">
        <f t="shared" si="242"/>
        <v>0</v>
      </c>
      <c r="BG346">
        <f t="shared" si="243"/>
        <v>0</v>
      </c>
      <c r="BH346">
        <f t="shared" si="244"/>
        <v>4</v>
      </c>
      <c r="BI346">
        <f t="shared" si="245"/>
        <v>0</v>
      </c>
      <c r="BJ346">
        <f t="shared" si="246"/>
        <v>0</v>
      </c>
      <c r="BK346">
        <f t="shared" si="247"/>
        <v>0</v>
      </c>
      <c r="BL346">
        <f t="shared" si="248"/>
        <v>6</v>
      </c>
      <c r="BM346">
        <f t="shared" si="231"/>
        <v>3</v>
      </c>
      <c r="BO346" s="185">
        <f t="shared" si="217"/>
        <v>0</v>
      </c>
      <c r="BP346" s="186">
        <f t="shared" si="218"/>
        <v>0</v>
      </c>
      <c r="BQ346" s="187">
        <f t="shared" si="219"/>
        <v>0</v>
      </c>
      <c r="BR346" s="188">
        <f t="shared" si="219"/>
        <v>0</v>
      </c>
      <c r="BS346" s="189">
        <f t="shared" si="220"/>
        <v>0</v>
      </c>
      <c r="BT346" s="190">
        <f t="shared" si="221"/>
        <v>0</v>
      </c>
      <c r="BU346" s="191">
        <f t="shared" si="222"/>
        <v>0</v>
      </c>
      <c r="BV346" s="192">
        <f t="shared" si="223"/>
        <v>0</v>
      </c>
      <c r="BW346" s="193">
        <f t="shared" si="224"/>
        <v>0.624</v>
      </c>
      <c r="BX346" s="194">
        <f t="shared" si="225"/>
        <v>0</v>
      </c>
      <c r="BY346" s="195">
        <f t="shared" si="226"/>
        <v>0</v>
      </c>
      <c r="BZ346" s="196">
        <f t="shared" si="227"/>
        <v>0</v>
      </c>
      <c r="CA346" s="197">
        <f t="shared" si="228"/>
        <v>0.09</v>
      </c>
      <c r="CB346" s="110">
        <f t="shared" si="229"/>
        <v>0.17400000000000002</v>
      </c>
      <c r="CC346" s="198">
        <v>0</v>
      </c>
      <c r="CD346" s="110">
        <v>0</v>
      </c>
      <c r="CE346" s="110">
        <v>0</v>
      </c>
      <c r="CF346" s="110">
        <v>4</v>
      </c>
      <c r="CG346" s="110">
        <f t="shared" si="232"/>
        <v>0.64</v>
      </c>
      <c r="CH346">
        <f t="shared" si="233"/>
        <v>0.88800000000000001</v>
      </c>
      <c r="CI346">
        <f t="shared" si="234"/>
        <v>8.320000000000001E-2</v>
      </c>
      <c r="CJ346" s="63">
        <f t="shared" si="235"/>
        <v>6.7984000000000009</v>
      </c>
      <c r="CK346" s="200"/>
      <c r="CL346" s="200">
        <f t="shared" si="236"/>
        <v>1.01976</v>
      </c>
      <c r="CM346" s="200"/>
      <c r="CN346" s="200"/>
      <c r="CO346" s="201"/>
      <c r="CP346" s="202"/>
      <c r="CQ346" s="203"/>
      <c r="CR346" s="203"/>
      <c r="CS346" s="204"/>
      <c r="CT346" s="44"/>
      <c r="CU346" s="46"/>
      <c r="CV346" s="205"/>
    </row>
    <row r="347" spans="3:100" x14ac:dyDescent="0.25">
      <c r="C347" s="84" t="s">
        <v>458</v>
      </c>
      <c r="D347" s="86" t="s">
        <v>450</v>
      </c>
      <c r="F347" s="93">
        <v>1</v>
      </c>
      <c r="G347" s="94"/>
      <c r="H347" s="94"/>
      <c r="I347" s="94"/>
      <c r="J347" s="94"/>
      <c r="K347" s="94"/>
      <c r="L347" s="94"/>
      <c r="M347" s="95"/>
      <c r="N347" s="95"/>
      <c r="O347" s="95"/>
      <c r="P347" s="96"/>
      <c r="Q347" s="96"/>
      <c r="R347" s="97"/>
      <c r="S347" s="97"/>
      <c r="T347" s="98"/>
      <c r="U347" s="99"/>
      <c r="V347" s="99"/>
      <c r="W347" s="99"/>
      <c r="X347" s="100"/>
      <c r="Y347" s="100"/>
      <c r="Z347" s="100"/>
      <c r="AA347" s="101"/>
      <c r="AB347" s="101"/>
      <c r="AC347" s="101"/>
      <c r="AD347" s="102">
        <v>2</v>
      </c>
      <c r="AE347" s="102"/>
      <c r="AF347" s="102"/>
      <c r="AG347" s="102">
        <v>2</v>
      </c>
      <c r="AH347" s="103"/>
      <c r="AI347" s="103"/>
      <c r="AJ347" s="104"/>
      <c r="AK347" s="104"/>
      <c r="AL347" s="104"/>
      <c r="AM347" s="104">
        <v>1</v>
      </c>
      <c r="AN347" s="105"/>
      <c r="AO347" s="105"/>
      <c r="AP347" s="105"/>
      <c r="AQ347" s="106"/>
      <c r="AR347" s="106"/>
      <c r="AS347" s="106"/>
      <c r="AT347" s="106"/>
      <c r="AU347" s="106"/>
      <c r="AV347" s="106"/>
      <c r="AW347" s="86">
        <v>6</v>
      </c>
      <c r="AZ347">
        <f t="shared" si="237"/>
        <v>1</v>
      </c>
      <c r="BA347">
        <f t="shared" si="238"/>
        <v>0</v>
      </c>
      <c r="BB347">
        <f t="shared" si="239"/>
        <v>0</v>
      </c>
      <c r="BC347">
        <f t="shared" si="240"/>
        <v>0</v>
      </c>
      <c r="BD347">
        <f t="shared" si="230"/>
        <v>0</v>
      </c>
      <c r="BE347">
        <f t="shared" si="241"/>
        <v>0</v>
      </c>
      <c r="BF347">
        <f t="shared" si="242"/>
        <v>0</v>
      </c>
      <c r="BG347">
        <f t="shared" si="243"/>
        <v>0</v>
      </c>
      <c r="BH347">
        <f t="shared" si="244"/>
        <v>4</v>
      </c>
      <c r="BI347" s="87">
        <f t="shared" si="245"/>
        <v>1</v>
      </c>
      <c r="BJ347" s="87">
        <f t="shared" si="246"/>
        <v>1</v>
      </c>
      <c r="BK347" s="87">
        <f t="shared" si="247"/>
        <v>0</v>
      </c>
      <c r="BL347" s="87">
        <f t="shared" si="248"/>
        <v>0</v>
      </c>
      <c r="BM347" s="87">
        <f t="shared" si="231"/>
        <v>6</v>
      </c>
      <c r="BN347" s="87"/>
      <c r="BO347" s="209">
        <f t="shared" si="217"/>
        <v>1.4999999999999999E-2</v>
      </c>
      <c r="BP347" s="210">
        <f t="shared" si="218"/>
        <v>0</v>
      </c>
      <c r="BQ347" s="211">
        <f t="shared" si="219"/>
        <v>0</v>
      </c>
      <c r="BR347" s="212">
        <f t="shared" si="219"/>
        <v>0</v>
      </c>
      <c r="BS347" s="213">
        <f t="shared" si="220"/>
        <v>0</v>
      </c>
      <c r="BT347" s="214">
        <f t="shared" si="221"/>
        <v>0</v>
      </c>
      <c r="BU347" s="215">
        <f t="shared" si="222"/>
        <v>0</v>
      </c>
      <c r="BV347" s="216">
        <f t="shared" si="223"/>
        <v>0</v>
      </c>
      <c r="BW347" s="217">
        <f t="shared" si="224"/>
        <v>0.624</v>
      </c>
      <c r="BX347" s="218">
        <f t="shared" si="225"/>
        <v>8.0000000000000002E-3</v>
      </c>
      <c r="BY347" s="219">
        <f t="shared" si="226"/>
        <v>4.8000000000000001E-2</v>
      </c>
      <c r="BZ347" s="220">
        <f t="shared" si="227"/>
        <v>0</v>
      </c>
      <c r="CA347" s="221">
        <f t="shared" si="228"/>
        <v>0</v>
      </c>
      <c r="CB347" s="222">
        <f t="shared" si="229"/>
        <v>0.34800000000000003</v>
      </c>
      <c r="CC347" s="206">
        <v>0</v>
      </c>
      <c r="CD347" s="126">
        <v>0</v>
      </c>
      <c r="CE347" s="126">
        <v>0</v>
      </c>
      <c r="CF347" s="126">
        <v>4</v>
      </c>
      <c r="CG347" s="126">
        <f t="shared" si="232"/>
        <v>0.64</v>
      </c>
      <c r="CH347" s="87">
        <f t="shared" si="233"/>
        <v>1.0430000000000001</v>
      </c>
      <c r="CI347" s="87">
        <f t="shared" si="234"/>
        <v>8.320000000000001E-2</v>
      </c>
      <c r="CJ347" s="63">
        <f t="shared" si="235"/>
        <v>7.8834000000000009</v>
      </c>
      <c r="CK347" s="200"/>
      <c r="CL347" s="200">
        <f t="shared" si="236"/>
        <v>1.1825100000000002</v>
      </c>
      <c r="CM347" s="200"/>
      <c r="CN347" s="200"/>
      <c r="CO347" s="201"/>
      <c r="CP347" s="202"/>
      <c r="CQ347" s="203"/>
      <c r="CR347" s="203"/>
      <c r="CS347" s="204"/>
      <c r="CT347" s="44"/>
      <c r="CU347" s="46"/>
      <c r="CV347" s="205"/>
    </row>
    <row r="348" spans="3:100" x14ac:dyDescent="0.25">
      <c r="C348" s="1" t="s">
        <v>459</v>
      </c>
      <c r="D348" s="36" t="s">
        <v>460</v>
      </c>
      <c r="F348" s="42">
        <v>1</v>
      </c>
      <c r="G348" s="43"/>
      <c r="H348" s="43"/>
      <c r="I348" s="43"/>
      <c r="J348" s="43"/>
      <c r="K348" s="43"/>
      <c r="L348" s="43"/>
      <c r="M348" s="44"/>
      <c r="N348" s="44">
        <v>2</v>
      </c>
      <c r="O348" s="45"/>
      <c r="P348" s="46"/>
      <c r="Q348" s="47"/>
      <c r="R348" s="48"/>
      <c r="S348" s="49"/>
      <c r="T348" s="50"/>
      <c r="U348" s="51">
        <v>1</v>
      </c>
      <c r="V348" s="51"/>
      <c r="W348" s="51"/>
      <c r="X348" s="52"/>
      <c r="Y348" s="52"/>
      <c r="Z348" s="52"/>
      <c r="AA348" s="53"/>
      <c r="AB348" s="54"/>
      <c r="AC348" s="54"/>
      <c r="AD348" s="55"/>
      <c r="AE348" s="55">
        <v>1</v>
      </c>
      <c r="AF348" s="55"/>
      <c r="AG348" s="55">
        <v>4</v>
      </c>
      <c r="AH348" s="56"/>
      <c r="AI348" s="56"/>
      <c r="AJ348" s="57"/>
      <c r="AK348" s="57"/>
      <c r="AL348" s="57"/>
      <c r="AM348" s="57"/>
      <c r="AN348" s="58"/>
      <c r="AO348" s="58"/>
      <c r="AP348" s="58"/>
      <c r="AQ348" s="59"/>
      <c r="AR348" s="59">
        <v>1</v>
      </c>
      <c r="AS348" s="59"/>
      <c r="AT348" s="59"/>
      <c r="AU348" s="59"/>
      <c r="AV348" s="59"/>
      <c r="AW348" s="36">
        <v>1</v>
      </c>
      <c r="AZ348">
        <f t="shared" si="237"/>
        <v>1</v>
      </c>
      <c r="BA348">
        <f t="shared" si="238"/>
        <v>2</v>
      </c>
      <c r="BB348">
        <f t="shared" si="239"/>
        <v>0</v>
      </c>
      <c r="BC348">
        <f t="shared" si="240"/>
        <v>0</v>
      </c>
      <c r="BD348">
        <f t="shared" si="230"/>
        <v>0</v>
      </c>
      <c r="BE348">
        <f t="shared" si="241"/>
        <v>1</v>
      </c>
      <c r="BF348">
        <f t="shared" si="242"/>
        <v>0</v>
      </c>
      <c r="BG348">
        <f t="shared" si="243"/>
        <v>0</v>
      </c>
      <c r="BH348">
        <f t="shared" si="244"/>
        <v>5</v>
      </c>
      <c r="BI348">
        <f t="shared" si="245"/>
        <v>0</v>
      </c>
      <c r="BJ348">
        <f t="shared" si="246"/>
        <v>0</v>
      </c>
      <c r="BK348">
        <f t="shared" si="247"/>
        <v>0</v>
      </c>
      <c r="BL348">
        <f t="shared" si="248"/>
        <v>1</v>
      </c>
      <c r="BM348">
        <f t="shared" si="231"/>
        <v>1</v>
      </c>
      <c r="BO348" s="185">
        <f>AZ348*0.038</f>
        <v>3.7999999999999999E-2</v>
      </c>
      <c r="BP348" s="186">
        <f>BA348*0.422</f>
        <v>0.84399999999999997</v>
      </c>
      <c r="BQ348" s="187">
        <f>BB348*0.022</f>
        <v>0</v>
      </c>
      <c r="BR348" s="188">
        <f t="shared" ref="BR348:BR411" si="249">BC348*0.02</f>
        <v>0</v>
      </c>
      <c r="BS348" s="189">
        <f>BD348*0.227</f>
        <v>0</v>
      </c>
      <c r="BT348" s="190">
        <f>BE348*0.119</f>
        <v>0.11899999999999999</v>
      </c>
      <c r="BU348" s="191">
        <f>BF348*0.045</f>
        <v>0</v>
      </c>
      <c r="BV348" s="192">
        <f>BG348*0.141</f>
        <v>0</v>
      </c>
      <c r="BW348" s="193">
        <f>BH348*0.016</f>
        <v>0.08</v>
      </c>
      <c r="BX348" s="194">
        <f>BI348*0.014</f>
        <v>0</v>
      </c>
      <c r="BY348" s="195">
        <f>BJ348*0.054</f>
        <v>0</v>
      </c>
      <c r="BZ348" s="196">
        <f>BK348*0.263</f>
        <v>0</v>
      </c>
      <c r="CA348" s="197">
        <f t="shared" ref="CA348:CA411" si="250">BL348*0.032</f>
        <v>3.2000000000000001E-2</v>
      </c>
      <c r="CB348" s="110">
        <f>BM348*0.014</f>
        <v>1.4E-2</v>
      </c>
      <c r="CC348" s="198">
        <v>0</v>
      </c>
      <c r="CD348" s="110">
        <v>0</v>
      </c>
      <c r="CE348" s="110">
        <v>0</v>
      </c>
      <c r="CF348" s="110">
        <v>11</v>
      </c>
      <c r="CG348" s="110">
        <f t="shared" si="232"/>
        <v>1.76</v>
      </c>
      <c r="CH348">
        <f t="shared" si="233"/>
        <v>1.127</v>
      </c>
      <c r="CI348">
        <f t="shared" si="234"/>
        <v>0.2288</v>
      </c>
      <c r="CJ348" s="63">
        <f t="shared" si="235"/>
        <v>9.4905999999999988</v>
      </c>
      <c r="CK348" s="200"/>
      <c r="CL348" s="200">
        <f t="shared" si="236"/>
        <v>1.4235899999999997</v>
      </c>
      <c r="CM348" s="200"/>
      <c r="CN348" s="200"/>
      <c r="CO348" s="201"/>
      <c r="CP348" s="202"/>
      <c r="CQ348" s="203"/>
      <c r="CR348" s="203"/>
      <c r="CS348" s="204"/>
      <c r="CT348" s="44"/>
      <c r="CU348" s="46"/>
      <c r="CV348" s="205"/>
    </row>
    <row r="349" spans="3:100" x14ac:dyDescent="0.25">
      <c r="C349" s="1" t="s">
        <v>461</v>
      </c>
      <c r="D349" s="36" t="s">
        <v>460</v>
      </c>
      <c r="F349" s="42">
        <v>1</v>
      </c>
      <c r="G349" s="43"/>
      <c r="H349" s="43"/>
      <c r="I349" s="43"/>
      <c r="J349" s="43"/>
      <c r="K349" s="43"/>
      <c r="L349" s="43"/>
      <c r="M349" s="44">
        <v>1</v>
      </c>
      <c r="N349" s="44">
        <v>3</v>
      </c>
      <c r="O349" s="45"/>
      <c r="P349" s="46"/>
      <c r="Q349" s="47"/>
      <c r="R349" s="48"/>
      <c r="S349" s="49"/>
      <c r="T349" s="50"/>
      <c r="U349" s="51"/>
      <c r="V349" s="51"/>
      <c r="W349" s="51"/>
      <c r="X349" s="52"/>
      <c r="Y349" s="52"/>
      <c r="Z349" s="52"/>
      <c r="AA349" s="53"/>
      <c r="AB349" s="54"/>
      <c r="AC349" s="54"/>
      <c r="AD349" s="55"/>
      <c r="AE349" s="55">
        <v>2</v>
      </c>
      <c r="AF349" s="55"/>
      <c r="AG349" s="55">
        <v>6</v>
      </c>
      <c r="AH349" s="56"/>
      <c r="AI349" s="56"/>
      <c r="AJ349" s="57"/>
      <c r="AK349" s="57"/>
      <c r="AL349" s="57"/>
      <c r="AM349" s="57"/>
      <c r="AN349" s="58"/>
      <c r="AO349" s="58"/>
      <c r="AP349" s="58">
        <v>1</v>
      </c>
      <c r="AQ349" s="59"/>
      <c r="AR349" s="59">
        <v>1</v>
      </c>
      <c r="AS349" s="59"/>
      <c r="AT349" s="59"/>
      <c r="AU349" s="59"/>
      <c r="AV349" s="59"/>
      <c r="AZ349">
        <f t="shared" si="237"/>
        <v>1</v>
      </c>
      <c r="BA349">
        <f t="shared" si="238"/>
        <v>4</v>
      </c>
      <c r="BB349">
        <f t="shared" si="239"/>
        <v>0</v>
      </c>
      <c r="BC349">
        <f t="shared" si="240"/>
        <v>0</v>
      </c>
      <c r="BD349">
        <f t="shared" si="230"/>
        <v>0</v>
      </c>
      <c r="BE349">
        <f t="shared" si="241"/>
        <v>0</v>
      </c>
      <c r="BF349">
        <f t="shared" si="242"/>
        <v>0</v>
      </c>
      <c r="BG349">
        <f t="shared" si="243"/>
        <v>0</v>
      </c>
      <c r="BH349">
        <f t="shared" si="244"/>
        <v>8</v>
      </c>
      <c r="BI349">
        <f t="shared" si="245"/>
        <v>0</v>
      </c>
      <c r="BJ349">
        <f t="shared" si="246"/>
        <v>0</v>
      </c>
      <c r="BK349">
        <f t="shared" si="247"/>
        <v>1</v>
      </c>
      <c r="BL349">
        <f t="shared" si="248"/>
        <v>1</v>
      </c>
      <c r="BM349">
        <f t="shared" si="231"/>
        <v>0</v>
      </c>
      <c r="BO349" s="185">
        <f t="shared" ref="BO349:BO412" si="251">AZ349*0.038</f>
        <v>3.7999999999999999E-2</v>
      </c>
      <c r="BP349" s="186">
        <f t="shared" ref="BP349:BP412" si="252">BA349*0.422</f>
        <v>1.6879999999999999</v>
      </c>
      <c r="BQ349" s="187">
        <f t="shared" ref="BQ349:BQ412" si="253">BB349*0.022</f>
        <v>0</v>
      </c>
      <c r="BR349" s="188">
        <f t="shared" si="249"/>
        <v>0</v>
      </c>
      <c r="BS349" s="189">
        <f t="shared" ref="BS349:BS412" si="254">BD349*0.227</f>
        <v>0</v>
      </c>
      <c r="BT349" s="190">
        <f t="shared" ref="BT349:BT412" si="255">BE349*0.119</f>
        <v>0</v>
      </c>
      <c r="BU349" s="191">
        <f t="shared" ref="BU349:BU412" si="256">BF349*0.045</f>
        <v>0</v>
      </c>
      <c r="BV349" s="192">
        <f t="shared" ref="BV349:BV412" si="257">BG349*0.141</f>
        <v>0</v>
      </c>
      <c r="BW349" s="193">
        <f t="shared" ref="BW349:BW412" si="258">BH349*0.016</f>
        <v>0.128</v>
      </c>
      <c r="BX349" s="194">
        <f t="shared" ref="BX349:BX412" si="259">BI349*0.014</f>
        <v>0</v>
      </c>
      <c r="BY349" s="195">
        <f t="shared" ref="BY349:BY412" si="260">BJ349*0.054</f>
        <v>0</v>
      </c>
      <c r="BZ349" s="196">
        <f t="shared" ref="BZ349:BZ412" si="261">BK349*0.263</f>
        <v>0.26300000000000001</v>
      </c>
      <c r="CA349" s="197">
        <f t="shared" si="250"/>
        <v>3.2000000000000001E-2</v>
      </c>
      <c r="CB349" s="110">
        <f t="shared" ref="CB349:CB412" si="262">BM349*0.014</f>
        <v>0</v>
      </c>
      <c r="CC349" s="198">
        <v>0</v>
      </c>
      <c r="CD349" s="110">
        <v>0</v>
      </c>
      <c r="CE349" s="110">
        <v>0</v>
      </c>
      <c r="CF349" s="110">
        <v>8</v>
      </c>
      <c r="CG349" s="110">
        <f t="shared" si="232"/>
        <v>1.28</v>
      </c>
      <c r="CH349">
        <f t="shared" si="233"/>
        <v>2.149</v>
      </c>
      <c r="CI349">
        <f t="shared" si="234"/>
        <v>0.16640000000000002</v>
      </c>
      <c r="CJ349" s="63">
        <f t="shared" si="235"/>
        <v>16.207799999999999</v>
      </c>
      <c r="CK349" s="200"/>
      <c r="CL349" s="200">
        <f t="shared" si="236"/>
        <v>2.4311699999999998</v>
      </c>
      <c r="CM349" s="200"/>
      <c r="CN349" s="200"/>
      <c r="CO349" s="201"/>
      <c r="CP349" s="202"/>
      <c r="CQ349" s="203"/>
      <c r="CR349" s="203"/>
      <c r="CS349" s="204"/>
      <c r="CT349" s="44"/>
      <c r="CU349" s="46"/>
      <c r="CV349" s="205"/>
    </row>
    <row r="350" spans="3:100" x14ac:dyDescent="0.25">
      <c r="C350" s="83" t="s">
        <v>462</v>
      </c>
      <c r="D350" s="152" t="s">
        <v>463</v>
      </c>
      <c r="F350" s="65"/>
      <c r="G350" s="66"/>
      <c r="H350" s="66"/>
      <c r="I350" s="66"/>
      <c r="J350" s="66"/>
      <c r="K350" s="66"/>
      <c r="L350" s="66"/>
      <c r="M350" s="67"/>
      <c r="N350" s="67">
        <v>2</v>
      </c>
      <c r="O350" s="67"/>
      <c r="P350" s="68"/>
      <c r="Q350" s="68"/>
      <c r="R350" s="69"/>
      <c r="S350" s="69"/>
      <c r="T350" s="70"/>
      <c r="U350" s="71">
        <v>1</v>
      </c>
      <c r="V350" s="71"/>
      <c r="W350" s="71"/>
      <c r="X350" s="72"/>
      <c r="Y350" s="72"/>
      <c r="Z350" s="72"/>
      <c r="AA350" s="73"/>
      <c r="AB350" s="73"/>
      <c r="AC350" s="73"/>
      <c r="AD350" s="74"/>
      <c r="AE350" s="74">
        <v>1</v>
      </c>
      <c r="AF350" s="74"/>
      <c r="AG350" s="74">
        <v>5</v>
      </c>
      <c r="AH350" s="75"/>
      <c r="AI350" s="75"/>
      <c r="AJ350" s="76"/>
      <c r="AK350" s="76"/>
      <c r="AL350" s="76"/>
      <c r="AM350" s="76"/>
      <c r="AN350" s="77"/>
      <c r="AO350" s="77"/>
      <c r="AP350" s="77"/>
      <c r="AQ350" s="78"/>
      <c r="AR350" s="78">
        <v>1</v>
      </c>
      <c r="AS350" s="78"/>
      <c r="AT350" s="78"/>
      <c r="AU350" s="78"/>
      <c r="AV350" s="78"/>
      <c r="AW350" s="64">
        <v>1</v>
      </c>
      <c r="AZ350">
        <f t="shared" si="237"/>
        <v>0</v>
      </c>
      <c r="BA350">
        <f t="shared" si="238"/>
        <v>2</v>
      </c>
      <c r="BB350">
        <f t="shared" si="239"/>
        <v>0</v>
      </c>
      <c r="BC350">
        <f t="shared" si="240"/>
        <v>0</v>
      </c>
      <c r="BD350">
        <f t="shared" si="230"/>
        <v>0</v>
      </c>
      <c r="BE350">
        <f t="shared" si="241"/>
        <v>1</v>
      </c>
      <c r="BF350">
        <f t="shared" si="242"/>
        <v>0</v>
      </c>
      <c r="BG350">
        <f t="shared" si="243"/>
        <v>0</v>
      </c>
      <c r="BH350">
        <f t="shared" si="244"/>
        <v>6</v>
      </c>
      <c r="BI350">
        <f t="shared" si="245"/>
        <v>0</v>
      </c>
      <c r="BJ350">
        <f t="shared" si="246"/>
        <v>0</v>
      </c>
      <c r="BK350">
        <f t="shared" si="247"/>
        <v>0</v>
      </c>
      <c r="BL350">
        <f t="shared" si="248"/>
        <v>1</v>
      </c>
      <c r="BM350">
        <f t="shared" si="231"/>
        <v>1</v>
      </c>
      <c r="BO350" s="185">
        <f t="shared" si="251"/>
        <v>0</v>
      </c>
      <c r="BP350" s="186">
        <f t="shared" si="252"/>
        <v>0.84399999999999997</v>
      </c>
      <c r="BQ350" s="187">
        <f t="shared" si="253"/>
        <v>0</v>
      </c>
      <c r="BR350" s="188">
        <f t="shared" si="249"/>
        <v>0</v>
      </c>
      <c r="BS350" s="189">
        <f t="shared" si="254"/>
        <v>0</v>
      </c>
      <c r="BT350" s="190">
        <f t="shared" si="255"/>
        <v>0.11899999999999999</v>
      </c>
      <c r="BU350" s="191">
        <f t="shared" si="256"/>
        <v>0</v>
      </c>
      <c r="BV350" s="192">
        <f t="shared" si="257"/>
        <v>0</v>
      </c>
      <c r="BW350" s="193">
        <f t="shared" si="258"/>
        <v>9.6000000000000002E-2</v>
      </c>
      <c r="BX350" s="194">
        <f t="shared" si="259"/>
        <v>0</v>
      </c>
      <c r="BY350" s="195">
        <f t="shared" si="260"/>
        <v>0</v>
      </c>
      <c r="BZ350" s="196">
        <f t="shared" si="261"/>
        <v>0</v>
      </c>
      <c r="CA350" s="197">
        <f t="shared" si="250"/>
        <v>3.2000000000000001E-2</v>
      </c>
      <c r="CB350" s="110">
        <f t="shared" si="262"/>
        <v>1.4E-2</v>
      </c>
      <c r="CC350" s="198">
        <v>0</v>
      </c>
      <c r="CD350" s="110">
        <v>0</v>
      </c>
      <c r="CE350" s="110">
        <v>0</v>
      </c>
      <c r="CF350" s="110">
        <v>7</v>
      </c>
      <c r="CG350" s="110">
        <f t="shared" si="232"/>
        <v>1.1200000000000001</v>
      </c>
      <c r="CH350">
        <f t="shared" si="233"/>
        <v>1.105</v>
      </c>
      <c r="CI350">
        <f t="shared" si="234"/>
        <v>0.14560000000000001</v>
      </c>
      <c r="CJ350" s="63">
        <f t="shared" si="235"/>
        <v>8.7541999999999991</v>
      </c>
      <c r="CK350" s="200"/>
      <c r="CL350" s="200">
        <f t="shared" si="236"/>
        <v>1.3131299999999999</v>
      </c>
      <c r="CM350" s="200"/>
      <c r="CN350" s="200"/>
      <c r="CO350" s="201"/>
      <c r="CP350" s="202"/>
      <c r="CQ350" s="203"/>
      <c r="CR350" s="203"/>
      <c r="CS350" s="204"/>
      <c r="CT350" s="44"/>
      <c r="CU350" s="46"/>
      <c r="CV350" s="205"/>
    </row>
    <row r="351" spans="3:100" x14ac:dyDescent="0.25">
      <c r="C351" s="1" t="s">
        <v>464</v>
      </c>
      <c r="D351" s="36" t="s">
        <v>463</v>
      </c>
      <c r="F351" s="42"/>
      <c r="G351" s="43"/>
      <c r="H351" s="43"/>
      <c r="I351" s="43"/>
      <c r="J351" s="43"/>
      <c r="K351" s="43"/>
      <c r="L351" s="43"/>
      <c r="M351" s="44">
        <v>1</v>
      </c>
      <c r="N351" s="44"/>
      <c r="O351" s="45"/>
      <c r="P351" s="46"/>
      <c r="Q351" s="47"/>
      <c r="R351" s="48"/>
      <c r="S351" s="49"/>
      <c r="T351" s="50"/>
      <c r="U351" s="51">
        <v>2</v>
      </c>
      <c r="V351" s="51"/>
      <c r="W351" s="51"/>
      <c r="X351" s="52"/>
      <c r="Y351" s="52"/>
      <c r="Z351" s="52"/>
      <c r="AA351" s="53"/>
      <c r="AB351" s="54"/>
      <c r="AC351" s="54"/>
      <c r="AD351" s="55"/>
      <c r="AE351" s="55"/>
      <c r="AF351" s="55"/>
      <c r="AG351" s="55">
        <v>9</v>
      </c>
      <c r="AH351" s="56"/>
      <c r="AI351" s="56"/>
      <c r="AJ351" s="57"/>
      <c r="AK351" s="57"/>
      <c r="AL351" s="57"/>
      <c r="AM351" s="57"/>
      <c r="AN351" s="58"/>
      <c r="AO351" s="58">
        <v>1</v>
      </c>
      <c r="AP351" s="58"/>
      <c r="AQ351" s="59">
        <v>1</v>
      </c>
      <c r="AR351" s="59"/>
      <c r="AS351" s="59"/>
      <c r="AT351" s="59"/>
      <c r="AU351" s="59"/>
      <c r="AV351" s="59"/>
      <c r="AZ351">
        <f t="shared" si="237"/>
        <v>0</v>
      </c>
      <c r="BA351">
        <f t="shared" si="238"/>
        <v>1</v>
      </c>
      <c r="BB351">
        <f t="shared" si="239"/>
        <v>0</v>
      </c>
      <c r="BC351">
        <f t="shared" si="240"/>
        <v>0</v>
      </c>
      <c r="BD351">
        <f t="shared" si="230"/>
        <v>0</v>
      </c>
      <c r="BE351">
        <f t="shared" si="241"/>
        <v>2</v>
      </c>
      <c r="BF351">
        <f t="shared" si="242"/>
        <v>0</v>
      </c>
      <c r="BG351">
        <f t="shared" si="243"/>
        <v>0</v>
      </c>
      <c r="BH351">
        <f t="shared" si="244"/>
        <v>9</v>
      </c>
      <c r="BI351">
        <f t="shared" si="245"/>
        <v>0</v>
      </c>
      <c r="BJ351">
        <f t="shared" si="246"/>
        <v>0</v>
      </c>
      <c r="BK351">
        <f t="shared" si="247"/>
        <v>1</v>
      </c>
      <c r="BL351">
        <f t="shared" si="248"/>
        <v>1</v>
      </c>
      <c r="BM351">
        <f t="shared" si="231"/>
        <v>0</v>
      </c>
      <c r="BO351" s="185">
        <f t="shared" si="251"/>
        <v>0</v>
      </c>
      <c r="BP351" s="186">
        <f t="shared" si="252"/>
        <v>0.42199999999999999</v>
      </c>
      <c r="BQ351" s="187">
        <f t="shared" si="253"/>
        <v>0</v>
      </c>
      <c r="BR351" s="188">
        <f t="shared" si="249"/>
        <v>0</v>
      </c>
      <c r="BS351" s="189">
        <f t="shared" si="254"/>
        <v>0</v>
      </c>
      <c r="BT351" s="190">
        <f t="shared" si="255"/>
        <v>0.23799999999999999</v>
      </c>
      <c r="BU351" s="191">
        <f t="shared" si="256"/>
        <v>0</v>
      </c>
      <c r="BV351" s="192">
        <f t="shared" si="257"/>
        <v>0</v>
      </c>
      <c r="BW351" s="193">
        <f t="shared" si="258"/>
        <v>0.14400000000000002</v>
      </c>
      <c r="BX351" s="194">
        <f t="shared" si="259"/>
        <v>0</v>
      </c>
      <c r="BY351" s="195">
        <f t="shared" si="260"/>
        <v>0</v>
      </c>
      <c r="BZ351" s="196">
        <f t="shared" si="261"/>
        <v>0.26300000000000001</v>
      </c>
      <c r="CA351" s="197">
        <f t="shared" si="250"/>
        <v>3.2000000000000001E-2</v>
      </c>
      <c r="CB351" s="110">
        <f t="shared" si="262"/>
        <v>0</v>
      </c>
      <c r="CC351" s="198">
        <v>0</v>
      </c>
      <c r="CD351" s="110">
        <v>0</v>
      </c>
      <c r="CE351" s="110">
        <v>0</v>
      </c>
      <c r="CF351" s="110">
        <v>3</v>
      </c>
      <c r="CG351" s="110">
        <f t="shared" si="232"/>
        <v>0.48</v>
      </c>
      <c r="CH351">
        <f t="shared" si="233"/>
        <v>1.099</v>
      </c>
      <c r="CI351">
        <f t="shared" si="234"/>
        <v>6.2399999999999997E-2</v>
      </c>
      <c r="CJ351" s="63">
        <f t="shared" si="235"/>
        <v>8.1297999999999995</v>
      </c>
      <c r="CK351" s="200"/>
      <c r="CL351" s="200">
        <f t="shared" si="236"/>
        <v>1.2194699999999998</v>
      </c>
      <c r="CM351" s="200"/>
      <c r="CN351" s="200"/>
      <c r="CO351" s="201"/>
      <c r="CP351" s="202"/>
      <c r="CQ351" s="203"/>
      <c r="CR351" s="203"/>
      <c r="CS351" s="204"/>
      <c r="CT351" s="44"/>
      <c r="CU351" s="46"/>
      <c r="CV351" s="205"/>
    </row>
    <row r="352" spans="3:100" x14ac:dyDescent="0.25">
      <c r="C352" s="1" t="s">
        <v>465</v>
      </c>
      <c r="D352" s="36" t="s">
        <v>463</v>
      </c>
      <c r="F352" s="42">
        <v>4</v>
      </c>
      <c r="G352" s="43"/>
      <c r="H352" s="43">
        <v>2</v>
      </c>
      <c r="I352" s="43"/>
      <c r="J352" s="43">
        <v>2</v>
      </c>
      <c r="K352" s="43">
        <v>1</v>
      </c>
      <c r="L352" s="43"/>
      <c r="M352" s="44">
        <v>8</v>
      </c>
      <c r="N352" s="44">
        <v>3</v>
      </c>
      <c r="O352" s="45"/>
      <c r="P352" s="46"/>
      <c r="Q352" s="47"/>
      <c r="R352" s="48"/>
      <c r="S352" s="49"/>
      <c r="T352" s="50"/>
      <c r="U352" s="51">
        <v>1</v>
      </c>
      <c r="V352" s="51"/>
      <c r="W352" s="51"/>
      <c r="X352" s="52"/>
      <c r="Y352" s="52"/>
      <c r="Z352" s="52"/>
      <c r="AA352" s="53"/>
      <c r="AB352" s="54"/>
      <c r="AC352" s="54"/>
      <c r="AD352" s="55"/>
      <c r="AE352" s="55">
        <v>2</v>
      </c>
      <c r="AF352" s="55"/>
      <c r="AG352" s="55">
        <v>4</v>
      </c>
      <c r="AH352" s="56">
        <v>1</v>
      </c>
      <c r="AI352" s="56"/>
      <c r="AJ352" s="57"/>
      <c r="AK352" s="57"/>
      <c r="AL352" s="57"/>
      <c r="AM352" s="57"/>
      <c r="AN352" s="58"/>
      <c r="AO352" s="58"/>
      <c r="AP352" s="58"/>
      <c r="AQ352" s="59">
        <v>1</v>
      </c>
      <c r="AR352" s="59"/>
      <c r="AS352" s="59"/>
      <c r="AT352" s="59"/>
      <c r="AU352" s="59"/>
      <c r="AV352" s="59"/>
      <c r="AW352">
        <v>4</v>
      </c>
      <c r="AZ352">
        <f t="shared" si="237"/>
        <v>9</v>
      </c>
      <c r="BA352">
        <f t="shared" si="238"/>
        <v>11</v>
      </c>
      <c r="BB352">
        <f t="shared" si="239"/>
        <v>0</v>
      </c>
      <c r="BC352">
        <f t="shared" si="240"/>
        <v>0</v>
      </c>
      <c r="BD352">
        <f t="shared" si="230"/>
        <v>0</v>
      </c>
      <c r="BE352">
        <f t="shared" si="241"/>
        <v>1</v>
      </c>
      <c r="BF352">
        <f t="shared" si="242"/>
        <v>0</v>
      </c>
      <c r="BG352">
        <f t="shared" si="243"/>
        <v>0</v>
      </c>
      <c r="BH352">
        <f t="shared" si="244"/>
        <v>6</v>
      </c>
      <c r="BI352">
        <f t="shared" si="245"/>
        <v>0</v>
      </c>
      <c r="BJ352">
        <f t="shared" si="246"/>
        <v>0</v>
      </c>
      <c r="BK352">
        <f t="shared" si="247"/>
        <v>0</v>
      </c>
      <c r="BL352">
        <f t="shared" si="248"/>
        <v>1</v>
      </c>
      <c r="BM352">
        <f t="shared" si="231"/>
        <v>4</v>
      </c>
      <c r="BO352" s="185">
        <f t="shared" si="251"/>
        <v>0.34199999999999997</v>
      </c>
      <c r="BP352" s="186">
        <f t="shared" si="252"/>
        <v>4.6419999999999995</v>
      </c>
      <c r="BQ352" s="187">
        <f t="shared" si="253"/>
        <v>0</v>
      </c>
      <c r="BR352" s="188">
        <f t="shared" si="249"/>
        <v>0</v>
      </c>
      <c r="BS352" s="189">
        <f t="shared" si="254"/>
        <v>0</v>
      </c>
      <c r="BT352" s="190">
        <f t="shared" si="255"/>
        <v>0.11899999999999999</v>
      </c>
      <c r="BU352" s="191">
        <f t="shared" si="256"/>
        <v>0</v>
      </c>
      <c r="BV352" s="192">
        <f t="shared" si="257"/>
        <v>0</v>
      </c>
      <c r="BW352" s="193">
        <f t="shared" si="258"/>
        <v>9.6000000000000002E-2</v>
      </c>
      <c r="BX352" s="194">
        <f t="shared" si="259"/>
        <v>0</v>
      </c>
      <c r="BY352" s="195">
        <f t="shared" si="260"/>
        <v>0</v>
      </c>
      <c r="BZ352" s="196">
        <f t="shared" si="261"/>
        <v>0</v>
      </c>
      <c r="CA352" s="197">
        <f t="shared" si="250"/>
        <v>3.2000000000000001E-2</v>
      </c>
      <c r="CB352" s="110">
        <f t="shared" si="262"/>
        <v>5.6000000000000001E-2</v>
      </c>
      <c r="CC352" s="198">
        <v>0</v>
      </c>
      <c r="CD352" s="110">
        <v>0</v>
      </c>
      <c r="CE352" s="110">
        <v>0</v>
      </c>
      <c r="CF352" s="110">
        <v>5</v>
      </c>
      <c r="CG352" s="110">
        <f t="shared" si="232"/>
        <v>0.8</v>
      </c>
      <c r="CH352">
        <f t="shared" si="233"/>
        <v>5.286999999999999</v>
      </c>
      <c r="CI352">
        <f t="shared" si="234"/>
        <v>0.10400000000000001</v>
      </c>
      <c r="CJ352" s="63">
        <f t="shared" si="235"/>
        <v>37.736999999999995</v>
      </c>
      <c r="CK352" s="200"/>
      <c r="CL352" s="200">
        <f t="shared" si="236"/>
        <v>5.6605499999999989</v>
      </c>
      <c r="CM352" s="200"/>
      <c r="CN352" s="200"/>
      <c r="CO352" s="201"/>
      <c r="CP352" s="202"/>
      <c r="CQ352" s="203"/>
      <c r="CR352" s="203"/>
      <c r="CS352" s="204"/>
      <c r="CT352" s="44"/>
      <c r="CU352" s="46"/>
      <c r="CV352" s="205"/>
    </row>
    <row r="353" spans="3:100" x14ac:dyDescent="0.25">
      <c r="C353" s="1" t="s">
        <v>466</v>
      </c>
      <c r="D353" s="36" t="s">
        <v>463</v>
      </c>
      <c r="F353" s="42"/>
      <c r="G353" s="43"/>
      <c r="H353" s="43"/>
      <c r="I353" s="43"/>
      <c r="J353" s="43"/>
      <c r="K353" s="43"/>
      <c r="L353" s="43"/>
      <c r="M353" s="44"/>
      <c r="N353" s="44"/>
      <c r="O353" s="45"/>
      <c r="P353" s="46"/>
      <c r="Q353" s="47"/>
      <c r="R353" s="48"/>
      <c r="S353" s="49"/>
      <c r="T353" s="50"/>
      <c r="U353" s="51">
        <v>3</v>
      </c>
      <c r="V353" s="51"/>
      <c r="W353" s="51"/>
      <c r="X353" s="52"/>
      <c r="Y353" s="52"/>
      <c r="Z353" s="52"/>
      <c r="AA353" s="53"/>
      <c r="AB353" s="54"/>
      <c r="AC353" s="54"/>
      <c r="AD353" s="55"/>
      <c r="AE353" s="55"/>
      <c r="AF353" s="55"/>
      <c r="AG353" s="55">
        <v>2</v>
      </c>
      <c r="AH353" s="56"/>
      <c r="AI353" s="56"/>
      <c r="AJ353" s="57"/>
      <c r="AK353" s="57"/>
      <c r="AL353" s="57"/>
      <c r="AM353" s="57"/>
      <c r="AN353" s="58"/>
      <c r="AO353" s="58"/>
      <c r="AP353" s="58"/>
      <c r="AQ353" s="59"/>
      <c r="AR353" s="59"/>
      <c r="AS353" s="59"/>
      <c r="AT353" s="59"/>
      <c r="AU353" s="59"/>
      <c r="AV353" s="59"/>
      <c r="AZ353">
        <f t="shared" si="237"/>
        <v>0</v>
      </c>
      <c r="BA353">
        <f t="shared" si="238"/>
        <v>0</v>
      </c>
      <c r="BB353">
        <f t="shared" si="239"/>
        <v>0</v>
      </c>
      <c r="BC353">
        <f t="shared" si="240"/>
        <v>0</v>
      </c>
      <c r="BD353">
        <f t="shared" si="230"/>
        <v>0</v>
      </c>
      <c r="BE353">
        <f t="shared" si="241"/>
        <v>3</v>
      </c>
      <c r="BF353">
        <f t="shared" si="242"/>
        <v>0</v>
      </c>
      <c r="BG353">
        <f t="shared" si="243"/>
        <v>0</v>
      </c>
      <c r="BH353">
        <f t="shared" si="244"/>
        <v>2</v>
      </c>
      <c r="BI353">
        <f t="shared" si="245"/>
        <v>0</v>
      </c>
      <c r="BJ353">
        <f t="shared" si="246"/>
        <v>0</v>
      </c>
      <c r="BK353">
        <f t="shared" si="247"/>
        <v>0</v>
      </c>
      <c r="BL353">
        <f t="shared" si="248"/>
        <v>0</v>
      </c>
      <c r="BM353">
        <f t="shared" si="231"/>
        <v>0</v>
      </c>
      <c r="BO353" s="185">
        <f t="shared" si="251"/>
        <v>0</v>
      </c>
      <c r="BP353" s="186">
        <f t="shared" si="252"/>
        <v>0</v>
      </c>
      <c r="BQ353" s="187">
        <f t="shared" si="253"/>
        <v>0</v>
      </c>
      <c r="BR353" s="188">
        <f t="shared" si="249"/>
        <v>0</v>
      </c>
      <c r="BS353" s="189">
        <f t="shared" si="254"/>
        <v>0</v>
      </c>
      <c r="BT353" s="190">
        <f t="shared" si="255"/>
        <v>0.35699999999999998</v>
      </c>
      <c r="BU353" s="191">
        <f t="shared" si="256"/>
        <v>0</v>
      </c>
      <c r="BV353" s="192">
        <f t="shared" si="257"/>
        <v>0</v>
      </c>
      <c r="BW353" s="193">
        <f t="shared" si="258"/>
        <v>3.2000000000000001E-2</v>
      </c>
      <c r="BX353" s="194">
        <f t="shared" si="259"/>
        <v>0</v>
      </c>
      <c r="BY353" s="195">
        <f t="shared" si="260"/>
        <v>0</v>
      </c>
      <c r="BZ353" s="196">
        <f t="shared" si="261"/>
        <v>0</v>
      </c>
      <c r="CA353" s="197">
        <f t="shared" si="250"/>
        <v>0</v>
      </c>
      <c r="CB353" s="110">
        <f t="shared" si="262"/>
        <v>0</v>
      </c>
      <c r="CC353" s="198">
        <v>1</v>
      </c>
      <c r="CD353" s="110">
        <v>0</v>
      </c>
      <c r="CE353" s="110">
        <v>0</v>
      </c>
      <c r="CF353" s="110">
        <v>7</v>
      </c>
      <c r="CG353" s="110">
        <f t="shared" si="232"/>
        <v>1.34</v>
      </c>
      <c r="CH353">
        <f t="shared" si="233"/>
        <v>0.38900000000000001</v>
      </c>
      <c r="CI353">
        <f t="shared" si="234"/>
        <v>0.17420000000000002</v>
      </c>
      <c r="CJ353" s="63">
        <f t="shared" si="235"/>
        <v>3.9424000000000001</v>
      </c>
      <c r="CK353" s="200"/>
      <c r="CL353" s="200">
        <f t="shared" si="236"/>
        <v>0.59136</v>
      </c>
      <c r="CM353" s="200"/>
      <c r="CN353" s="200"/>
      <c r="CO353" s="201"/>
      <c r="CP353" s="202"/>
      <c r="CQ353" s="203"/>
      <c r="CR353" s="203"/>
      <c r="CS353" s="204"/>
      <c r="CT353" s="44"/>
      <c r="CU353" s="46"/>
      <c r="CV353" s="205"/>
    </row>
    <row r="354" spans="3:100" x14ac:dyDescent="0.25">
      <c r="C354" s="1" t="s">
        <v>467</v>
      </c>
      <c r="D354" s="36" t="s">
        <v>463</v>
      </c>
      <c r="F354" s="42">
        <v>2</v>
      </c>
      <c r="G354" s="43"/>
      <c r="H354" s="43"/>
      <c r="I354" s="43"/>
      <c r="J354" s="43"/>
      <c r="K354" s="43"/>
      <c r="L354" s="43"/>
      <c r="M354" s="44">
        <v>1</v>
      </c>
      <c r="N354" s="44"/>
      <c r="O354" s="45"/>
      <c r="P354" s="46"/>
      <c r="Q354" s="47"/>
      <c r="R354" s="48"/>
      <c r="S354" s="49"/>
      <c r="T354" s="50"/>
      <c r="U354" s="51">
        <v>3</v>
      </c>
      <c r="V354" s="51"/>
      <c r="W354" s="51"/>
      <c r="X354" s="52"/>
      <c r="Y354" s="52"/>
      <c r="Z354" s="52"/>
      <c r="AA354" s="53"/>
      <c r="AB354" s="54"/>
      <c r="AC354" s="54"/>
      <c r="AD354" s="55"/>
      <c r="AE354" s="55"/>
      <c r="AF354" s="55"/>
      <c r="AG354" s="55"/>
      <c r="AH354" s="56"/>
      <c r="AI354" s="56"/>
      <c r="AJ354" s="57"/>
      <c r="AK354" s="57"/>
      <c r="AL354" s="57"/>
      <c r="AM354" s="57"/>
      <c r="AN354" s="58"/>
      <c r="AO354" s="58"/>
      <c r="AP354" s="58"/>
      <c r="AQ354" s="59"/>
      <c r="AR354" s="59"/>
      <c r="AS354" s="59"/>
      <c r="AT354" s="59"/>
      <c r="AU354" s="59"/>
      <c r="AV354" s="59"/>
      <c r="AW354">
        <v>2</v>
      </c>
      <c r="AZ354">
        <f t="shared" si="237"/>
        <v>2</v>
      </c>
      <c r="BA354">
        <f t="shared" si="238"/>
        <v>1</v>
      </c>
      <c r="BB354">
        <f t="shared" si="239"/>
        <v>0</v>
      </c>
      <c r="BC354">
        <f t="shared" si="240"/>
        <v>0</v>
      </c>
      <c r="BD354">
        <f t="shared" si="230"/>
        <v>0</v>
      </c>
      <c r="BE354">
        <f t="shared" si="241"/>
        <v>3</v>
      </c>
      <c r="BF354">
        <f t="shared" si="242"/>
        <v>0</v>
      </c>
      <c r="BG354">
        <f t="shared" si="243"/>
        <v>0</v>
      </c>
      <c r="BH354">
        <f t="shared" si="244"/>
        <v>0</v>
      </c>
      <c r="BI354">
        <f t="shared" si="245"/>
        <v>0</v>
      </c>
      <c r="BJ354">
        <f t="shared" si="246"/>
        <v>0</v>
      </c>
      <c r="BK354">
        <f t="shared" si="247"/>
        <v>0</v>
      </c>
      <c r="BL354">
        <f t="shared" si="248"/>
        <v>0</v>
      </c>
      <c r="BM354">
        <f t="shared" si="231"/>
        <v>2</v>
      </c>
      <c r="BO354" s="185">
        <f t="shared" si="251"/>
        <v>7.5999999999999998E-2</v>
      </c>
      <c r="BP354" s="186">
        <f t="shared" si="252"/>
        <v>0.42199999999999999</v>
      </c>
      <c r="BQ354" s="187">
        <f t="shared" si="253"/>
        <v>0</v>
      </c>
      <c r="BR354" s="188">
        <f t="shared" si="249"/>
        <v>0</v>
      </c>
      <c r="BS354" s="189">
        <f t="shared" si="254"/>
        <v>0</v>
      </c>
      <c r="BT354" s="190">
        <f t="shared" si="255"/>
        <v>0.35699999999999998</v>
      </c>
      <c r="BU354" s="191">
        <f t="shared" si="256"/>
        <v>0</v>
      </c>
      <c r="BV354" s="192">
        <f t="shared" si="257"/>
        <v>0</v>
      </c>
      <c r="BW354" s="193">
        <f t="shared" si="258"/>
        <v>0</v>
      </c>
      <c r="BX354" s="194">
        <f t="shared" si="259"/>
        <v>0</v>
      </c>
      <c r="BY354" s="195">
        <f t="shared" si="260"/>
        <v>0</v>
      </c>
      <c r="BZ354" s="196">
        <f t="shared" si="261"/>
        <v>0</v>
      </c>
      <c r="CA354" s="197">
        <f t="shared" si="250"/>
        <v>0</v>
      </c>
      <c r="CB354" s="110">
        <f t="shared" si="262"/>
        <v>2.8000000000000001E-2</v>
      </c>
      <c r="CC354" s="198">
        <v>0</v>
      </c>
      <c r="CD354" s="110">
        <v>0</v>
      </c>
      <c r="CE354" s="110">
        <v>0</v>
      </c>
      <c r="CF354" s="110">
        <v>12</v>
      </c>
      <c r="CG354" s="110">
        <f t="shared" si="232"/>
        <v>1.92</v>
      </c>
      <c r="CH354">
        <f t="shared" si="233"/>
        <v>0.88300000000000001</v>
      </c>
      <c r="CI354">
        <f t="shared" si="234"/>
        <v>0.24959999999999999</v>
      </c>
      <c r="CJ354" s="63">
        <f t="shared" si="235"/>
        <v>7.9282000000000004</v>
      </c>
      <c r="CK354" s="200"/>
      <c r="CL354" s="200">
        <f t="shared" si="236"/>
        <v>1.18923</v>
      </c>
      <c r="CM354" s="200"/>
      <c r="CN354" s="200"/>
      <c r="CO354" s="201"/>
      <c r="CP354" s="202"/>
      <c r="CQ354" s="203"/>
      <c r="CR354" s="203"/>
      <c r="CS354" s="204"/>
      <c r="CT354" s="44"/>
      <c r="CU354" s="46"/>
      <c r="CV354" s="205"/>
    </row>
    <row r="355" spans="3:100" x14ac:dyDescent="0.25">
      <c r="C355" s="1" t="s">
        <v>468</v>
      </c>
      <c r="D355" s="36" t="s">
        <v>463</v>
      </c>
      <c r="F355" s="42"/>
      <c r="G355" s="43"/>
      <c r="H355" s="43"/>
      <c r="I355" s="43"/>
      <c r="J355" s="43"/>
      <c r="K355" s="43"/>
      <c r="L355" s="43"/>
      <c r="M355" s="44">
        <v>6</v>
      </c>
      <c r="N355" s="44"/>
      <c r="O355" s="45"/>
      <c r="P355" s="46"/>
      <c r="Q355" s="47"/>
      <c r="R355" s="48"/>
      <c r="S355" s="49"/>
      <c r="T355" s="50"/>
      <c r="U355" s="51"/>
      <c r="V355" s="51"/>
      <c r="W355" s="51">
        <v>1</v>
      </c>
      <c r="X355" s="52"/>
      <c r="Y355" s="52"/>
      <c r="Z355" s="52"/>
      <c r="AA355" s="53"/>
      <c r="AB355" s="54"/>
      <c r="AC355" s="54"/>
      <c r="AD355" s="55"/>
      <c r="AE355" s="55"/>
      <c r="AF355" s="55"/>
      <c r="AG355" s="55">
        <v>3</v>
      </c>
      <c r="AH355" s="56"/>
      <c r="AI355" s="56"/>
      <c r="AJ355" s="57"/>
      <c r="AK355" s="57"/>
      <c r="AL355" s="57"/>
      <c r="AM355" s="57"/>
      <c r="AN355" s="58"/>
      <c r="AO355" s="58"/>
      <c r="AP355" s="58"/>
      <c r="AQ355" s="59">
        <v>1</v>
      </c>
      <c r="AR355" s="59"/>
      <c r="AS355" s="59"/>
      <c r="AT355" s="59"/>
      <c r="AU355" s="59"/>
      <c r="AV355" s="59"/>
      <c r="AW355">
        <v>2</v>
      </c>
      <c r="AZ355">
        <f t="shared" si="237"/>
        <v>0</v>
      </c>
      <c r="BA355">
        <f t="shared" si="238"/>
        <v>6</v>
      </c>
      <c r="BB355">
        <f t="shared" si="239"/>
        <v>0</v>
      </c>
      <c r="BC355">
        <f t="shared" si="240"/>
        <v>0</v>
      </c>
      <c r="BD355">
        <f t="shared" si="230"/>
        <v>0</v>
      </c>
      <c r="BE355">
        <f t="shared" si="241"/>
        <v>1</v>
      </c>
      <c r="BF355">
        <f t="shared" si="242"/>
        <v>0</v>
      </c>
      <c r="BG355">
        <f t="shared" si="243"/>
        <v>0</v>
      </c>
      <c r="BH355">
        <f t="shared" si="244"/>
        <v>3</v>
      </c>
      <c r="BI355">
        <f t="shared" si="245"/>
        <v>0</v>
      </c>
      <c r="BJ355">
        <f t="shared" si="246"/>
        <v>0</v>
      </c>
      <c r="BK355">
        <f t="shared" si="247"/>
        <v>0</v>
      </c>
      <c r="BL355">
        <f t="shared" si="248"/>
        <v>1</v>
      </c>
      <c r="BM355">
        <f t="shared" si="231"/>
        <v>2</v>
      </c>
      <c r="BO355" s="185">
        <f t="shared" si="251"/>
        <v>0</v>
      </c>
      <c r="BP355" s="186">
        <f t="shared" si="252"/>
        <v>2.532</v>
      </c>
      <c r="BQ355" s="187">
        <f t="shared" si="253"/>
        <v>0</v>
      </c>
      <c r="BR355" s="188">
        <f t="shared" si="249"/>
        <v>0</v>
      </c>
      <c r="BS355" s="189">
        <f t="shared" si="254"/>
        <v>0</v>
      </c>
      <c r="BT355" s="190">
        <f t="shared" si="255"/>
        <v>0.11899999999999999</v>
      </c>
      <c r="BU355" s="191">
        <f t="shared" si="256"/>
        <v>0</v>
      </c>
      <c r="BV355" s="192">
        <f t="shared" si="257"/>
        <v>0</v>
      </c>
      <c r="BW355" s="193">
        <f t="shared" si="258"/>
        <v>4.8000000000000001E-2</v>
      </c>
      <c r="BX355" s="194">
        <f t="shared" si="259"/>
        <v>0</v>
      </c>
      <c r="BY355" s="195">
        <f t="shared" si="260"/>
        <v>0</v>
      </c>
      <c r="BZ355" s="196">
        <f t="shared" si="261"/>
        <v>0</v>
      </c>
      <c r="CA355" s="197">
        <f t="shared" si="250"/>
        <v>3.2000000000000001E-2</v>
      </c>
      <c r="CB355" s="110">
        <f t="shared" si="262"/>
        <v>2.8000000000000001E-2</v>
      </c>
      <c r="CC355" s="198">
        <v>0</v>
      </c>
      <c r="CD355" s="110">
        <v>0</v>
      </c>
      <c r="CE355" s="110">
        <v>0</v>
      </c>
      <c r="CF355" s="110">
        <v>3</v>
      </c>
      <c r="CG355" s="110">
        <f t="shared" si="232"/>
        <v>0.48</v>
      </c>
      <c r="CH355">
        <f t="shared" si="233"/>
        <v>2.7589999999999999</v>
      </c>
      <c r="CI355">
        <f t="shared" si="234"/>
        <v>6.2399999999999997E-2</v>
      </c>
      <c r="CJ355" s="63">
        <f t="shared" si="235"/>
        <v>19.749799999999997</v>
      </c>
      <c r="CK355" s="200"/>
      <c r="CL355" s="200">
        <f t="shared" si="236"/>
        <v>2.9624699999999993</v>
      </c>
      <c r="CM355" s="200"/>
      <c r="CN355" s="200"/>
      <c r="CO355" s="201"/>
      <c r="CP355" s="202"/>
      <c r="CQ355" s="203"/>
      <c r="CR355" s="203"/>
      <c r="CS355" s="204"/>
      <c r="CT355" s="44"/>
      <c r="CU355" s="46"/>
      <c r="CV355" s="205"/>
    </row>
    <row r="356" spans="3:100" x14ac:dyDescent="0.25">
      <c r="C356" s="1" t="s">
        <v>469</v>
      </c>
      <c r="D356" s="36" t="s">
        <v>463</v>
      </c>
      <c r="F356" s="42"/>
      <c r="G356" s="43"/>
      <c r="H356" s="43"/>
      <c r="I356" s="43"/>
      <c r="J356" s="43"/>
      <c r="K356" s="43"/>
      <c r="L356" s="43"/>
      <c r="M356" s="44"/>
      <c r="N356" s="44"/>
      <c r="O356" s="45"/>
      <c r="P356" s="46"/>
      <c r="Q356" s="47"/>
      <c r="R356" s="48"/>
      <c r="S356" s="49"/>
      <c r="T356" s="50"/>
      <c r="U356" s="51"/>
      <c r="V356" s="51"/>
      <c r="W356" s="51"/>
      <c r="X356" s="52"/>
      <c r="Y356" s="52"/>
      <c r="Z356" s="52"/>
      <c r="AA356" s="53"/>
      <c r="AB356" s="54"/>
      <c r="AC356" s="54"/>
      <c r="AD356" s="55"/>
      <c r="AE356" s="55">
        <v>1</v>
      </c>
      <c r="AF356" s="55"/>
      <c r="AG356" s="55">
        <v>3</v>
      </c>
      <c r="AH356" s="56"/>
      <c r="AI356" s="56"/>
      <c r="AJ356" s="57"/>
      <c r="AK356" s="57"/>
      <c r="AL356" s="57"/>
      <c r="AM356" s="57"/>
      <c r="AN356" s="58"/>
      <c r="AO356" s="58"/>
      <c r="AP356" s="58"/>
      <c r="AQ356" s="59"/>
      <c r="AR356" s="59"/>
      <c r="AS356" s="59"/>
      <c r="AT356" s="59"/>
      <c r="AU356" s="59"/>
      <c r="AV356" s="59"/>
      <c r="AW356">
        <v>1</v>
      </c>
      <c r="AZ356">
        <f t="shared" si="237"/>
        <v>0</v>
      </c>
      <c r="BA356">
        <f t="shared" si="238"/>
        <v>0</v>
      </c>
      <c r="BB356">
        <f t="shared" si="239"/>
        <v>0</v>
      </c>
      <c r="BC356">
        <f t="shared" si="240"/>
        <v>0</v>
      </c>
      <c r="BD356">
        <f t="shared" si="230"/>
        <v>0</v>
      </c>
      <c r="BE356">
        <f t="shared" si="241"/>
        <v>0</v>
      </c>
      <c r="BF356">
        <f t="shared" si="242"/>
        <v>0</v>
      </c>
      <c r="BG356">
        <f t="shared" si="243"/>
        <v>0</v>
      </c>
      <c r="BH356">
        <f t="shared" si="244"/>
        <v>4</v>
      </c>
      <c r="BI356">
        <f t="shared" si="245"/>
        <v>0</v>
      </c>
      <c r="BJ356">
        <f t="shared" si="246"/>
        <v>0</v>
      </c>
      <c r="BK356">
        <f t="shared" si="247"/>
        <v>0</v>
      </c>
      <c r="BL356">
        <f t="shared" si="248"/>
        <v>0</v>
      </c>
      <c r="BM356">
        <f t="shared" si="231"/>
        <v>1</v>
      </c>
      <c r="BO356" s="185">
        <f t="shared" si="251"/>
        <v>0</v>
      </c>
      <c r="BP356" s="186">
        <f t="shared" si="252"/>
        <v>0</v>
      </c>
      <c r="BQ356" s="187">
        <f t="shared" si="253"/>
        <v>0</v>
      </c>
      <c r="BR356" s="188">
        <f t="shared" si="249"/>
        <v>0</v>
      </c>
      <c r="BS356" s="189">
        <f t="shared" si="254"/>
        <v>0</v>
      </c>
      <c r="BT356" s="190">
        <f t="shared" si="255"/>
        <v>0</v>
      </c>
      <c r="BU356" s="191">
        <f t="shared" si="256"/>
        <v>0</v>
      </c>
      <c r="BV356" s="192">
        <f t="shared" si="257"/>
        <v>0</v>
      </c>
      <c r="BW356" s="193">
        <f t="shared" si="258"/>
        <v>6.4000000000000001E-2</v>
      </c>
      <c r="BX356" s="194">
        <f t="shared" si="259"/>
        <v>0</v>
      </c>
      <c r="BY356" s="195">
        <f t="shared" si="260"/>
        <v>0</v>
      </c>
      <c r="BZ356" s="196">
        <f t="shared" si="261"/>
        <v>0</v>
      </c>
      <c r="CA356" s="197">
        <f t="shared" si="250"/>
        <v>0</v>
      </c>
      <c r="CB356" s="110">
        <f t="shared" si="262"/>
        <v>1.4E-2</v>
      </c>
      <c r="CC356" s="198">
        <v>0</v>
      </c>
      <c r="CD356" s="110">
        <v>0</v>
      </c>
      <c r="CE356" s="110">
        <v>0</v>
      </c>
      <c r="CF356" s="110">
        <v>5</v>
      </c>
      <c r="CG356" s="110">
        <f t="shared" si="232"/>
        <v>0.8</v>
      </c>
      <c r="CH356">
        <f t="shared" si="233"/>
        <v>7.8E-2</v>
      </c>
      <c r="CI356">
        <f t="shared" si="234"/>
        <v>0.10400000000000001</v>
      </c>
      <c r="CJ356" s="63">
        <f t="shared" si="235"/>
        <v>1.274</v>
      </c>
      <c r="CK356" s="200"/>
      <c r="CL356" s="200">
        <f t="shared" si="236"/>
        <v>0.19109999999999999</v>
      </c>
      <c r="CM356" s="200"/>
      <c r="CN356" s="200"/>
      <c r="CO356" s="201"/>
      <c r="CP356" s="202"/>
      <c r="CQ356" s="203"/>
      <c r="CR356" s="203"/>
      <c r="CS356" s="204"/>
      <c r="CT356" s="44"/>
      <c r="CU356" s="46"/>
      <c r="CV356" s="205"/>
    </row>
    <row r="357" spans="3:100" x14ac:dyDescent="0.25">
      <c r="C357" s="1" t="s">
        <v>470</v>
      </c>
      <c r="D357" s="36" t="s">
        <v>463</v>
      </c>
      <c r="F357" s="42"/>
      <c r="G357" s="43"/>
      <c r="H357" s="43"/>
      <c r="I357" s="43"/>
      <c r="J357" s="43"/>
      <c r="K357" s="43"/>
      <c r="L357" s="43"/>
      <c r="M357" s="44"/>
      <c r="N357" s="44"/>
      <c r="O357" s="45"/>
      <c r="P357" s="46"/>
      <c r="Q357" s="47"/>
      <c r="R357" s="48"/>
      <c r="S357" s="49"/>
      <c r="T357" s="50"/>
      <c r="U357" s="51">
        <v>2</v>
      </c>
      <c r="V357" s="51"/>
      <c r="W357" s="51"/>
      <c r="X357" s="52"/>
      <c r="Y357" s="52"/>
      <c r="Z357" s="52"/>
      <c r="AA357" s="53"/>
      <c r="AB357" s="54"/>
      <c r="AC357" s="54"/>
      <c r="AD357" s="55"/>
      <c r="AE357" s="55">
        <v>1</v>
      </c>
      <c r="AF357" s="55"/>
      <c r="AG357" s="55">
        <v>3</v>
      </c>
      <c r="AH357" s="56"/>
      <c r="AI357" s="56"/>
      <c r="AJ357" s="57"/>
      <c r="AK357" s="57"/>
      <c r="AL357" s="57"/>
      <c r="AM357" s="57"/>
      <c r="AN357" s="58"/>
      <c r="AO357" s="58"/>
      <c r="AP357" s="58"/>
      <c r="AQ357" s="59"/>
      <c r="AR357" s="59"/>
      <c r="AS357" s="59"/>
      <c r="AT357" s="59"/>
      <c r="AU357" s="59"/>
      <c r="AV357" s="59"/>
      <c r="AW357">
        <v>1</v>
      </c>
      <c r="AZ357">
        <f t="shared" si="237"/>
        <v>0</v>
      </c>
      <c r="BA357">
        <f t="shared" si="238"/>
        <v>0</v>
      </c>
      <c r="BB357">
        <f t="shared" si="239"/>
        <v>0</v>
      </c>
      <c r="BC357">
        <f t="shared" si="240"/>
        <v>0</v>
      </c>
      <c r="BD357">
        <f t="shared" si="230"/>
        <v>0</v>
      </c>
      <c r="BE357">
        <f t="shared" si="241"/>
        <v>2</v>
      </c>
      <c r="BF357">
        <f t="shared" si="242"/>
        <v>0</v>
      </c>
      <c r="BG357">
        <f t="shared" si="243"/>
        <v>0</v>
      </c>
      <c r="BH357">
        <f t="shared" si="244"/>
        <v>4</v>
      </c>
      <c r="BI357">
        <f t="shared" si="245"/>
        <v>0</v>
      </c>
      <c r="BJ357">
        <f t="shared" si="246"/>
        <v>0</v>
      </c>
      <c r="BK357">
        <f t="shared" si="247"/>
        <v>0</v>
      </c>
      <c r="BL357">
        <f t="shared" si="248"/>
        <v>0</v>
      </c>
      <c r="BM357">
        <f t="shared" si="231"/>
        <v>1</v>
      </c>
      <c r="BO357" s="185">
        <f t="shared" si="251"/>
        <v>0</v>
      </c>
      <c r="BP357" s="186">
        <f t="shared" si="252"/>
        <v>0</v>
      </c>
      <c r="BQ357" s="187">
        <f t="shared" si="253"/>
        <v>0</v>
      </c>
      <c r="BR357" s="188">
        <f t="shared" si="249"/>
        <v>0</v>
      </c>
      <c r="BS357" s="189">
        <f t="shared" si="254"/>
        <v>0</v>
      </c>
      <c r="BT357" s="190">
        <f t="shared" si="255"/>
        <v>0.23799999999999999</v>
      </c>
      <c r="BU357" s="191">
        <f t="shared" si="256"/>
        <v>0</v>
      </c>
      <c r="BV357" s="192">
        <f t="shared" si="257"/>
        <v>0</v>
      </c>
      <c r="BW357" s="193">
        <f t="shared" si="258"/>
        <v>6.4000000000000001E-2</v>
      </c>
      <c r="BX357" s="194">
        <f t="shared" si="259"/>
        <v>0</v>
      </c>
      <c r="BY357" s="195">
        <f t="shared" si="260"/>
        <v>0</v>
      </c>
      <c r="BZ357" s="196">
        <f t="shared" si="261"/>
        <v>0</v>
      </c>
      <c r="CA357" s="197">
        <f t="shared" si="250"/>
        <v>0</v>
      </c>
      <c r="CB357" s="110">
        <f t="shared" si="262"/>
        <v>1.4E-2</v>
      </c>
      <c r="CC357" s="198">
        <v>0</v>
      </c>
      <c r="CD357" s="110">
        <v>0</v>
      </c>
      <c r="CE357" s="110">
        <v>0</v>
      </c>
      <c r="CF357" s="110">
        <v>7</v>
      </c>
      <c r="CG357" s="110">
        <f t="shared" si="232"/>
        <v>1.1200000000000001</v>
      </c>
      <c r="CH357">
        <f t="shared" si="233"/>
        <v>0.316</v>
      </c>
      <c r="CI357">
        <f t="shared" si="234"/>
        <v>0.14560000000000001</v>
      </c>
      <c r="CJ357" s="63">
        <f t="shared" si="235"/>
        <v>3.2312000000000003</v>
      </c>
      <c r="CK357" s="200"/>
      <c r="CL357" s="200">
        <f t="shared" si="236"/>
        <v>0.48468</v>
      </c>
      <c r="CM357" s="200"/>
      <c r="CN357" s="200"/>
      <c r="CO357" s="201"/>
      <c r="CP357" s="202"/>
      <c r="CQ357" s="203"/>
      <c r="CR357" s="203"/>
      <c r="CS357" s="204"/>
      <c r="CT357" s="44"/>
      <c r="CU357" s="46"/>
      <c r="CV357" s="205"/>
    </row>
    <row r="358" spans="3:100" x14ac:dyDescent="0.25">
      <c r="C358" s="1" t="s">
        <v>471</v>
      </c>
      <c r="D358" s="36" t="s">
        <v>463</v>
      </c>
      <c r="F358" s="42">
        <v>2</v>
      </c>
      <c r="G358" s="43"/>
      <c r="H358" s="43"/>
      <c r="I358" s="43"/>
      <c r="J358" s="43"/>
      <c r="K358" s="43"/>
      <c r="L358" s="43"/>
      <c r="M358" s="44">
        <v>4</v>
      </c>
      <c r="N358" s="44"/>
      <c r="O358" s="45"/>
      <c r="P358" s="46"/>
      <c r="Q358" s="47"/>
      <c r="R358" s="48"/>
      <c r="S358" s="49"/>
      <c r="T358" s="50"/>
      <c r="U358" s="51"/>
      <c r="V358" s="51"/>
      <c r="W358" s="51"/>
      <c r="X358" s="52"/>
      <c r="Y358" s="52"/>
      <c r="Z358" s="52"/>
      <c r="AA358" s="53"/>
      <c r="AB358" s="54"/>
      <c r="AC358" s="54"/>
      <c r="AD358" s="55"/>
      <c r="AE358" s="55"/>
      <c r="AF358" s="55"/>
      <c r="AG358" s="55">
        <v>4</v>
      </c>
      <c r="AH358" s="56"/>
      <c r="AI358" s="56"/>
      <c r="AJ358" s="57"/>
      <c r="AK358" s="57"/>
      <c r="AL358" s="57"/>
      <c r="AM358" s="57"/>
      <c r="AN358" s="58"/>
      <c r="AO358" s="58">
        <v>1</v>
      </c>
      <c r="AP358" s="58"/>
      <c r="AQ358" s="59"/>
      <c r="AR358" s="59"/>
      <c r="AS358" s="59"/>
      <c r="AT358" s="59"/>
      <c r="AU358" s="59"/>
      <c r="AV358" s="59"/>
      <c r="AW358">
        <v>2</v>
      </c>
      <c r="AZ358">
        <f t="shared" si="237"/>
        <v>2</v>
      </c>
      <c r="BA358">
        <f t="shared" si="238"/>
        <v>4</v>
      </c>
      <c r="BB358">
        <f t="shared" si="239"/>
        <v>0</v>
      </c>
      <c r="BC358">
        <f t="shared" si="240"/>
        <v>0</v>
      </c>
      <c r="BD358">
        <f t="shared" si="230"/>
        <v>0</v>
      </c>
      <c r="BE358">
        <f t="shared" si="241"/>
        <v>0</v>
      </c>
      <c r="BF358">
        <f t="shared" si="242"/>
        <v>0</v>
      </c>
      <c r="BG358">
        <f t="shared" si="243"/>
        <v>0</v>
      </c>
      <c r="BH358">
        <f t="shared" si="244"/>
        <v>4</v>
      </c>
      <c r="BI358">
        <f t="shared" si="245"/>
        <v>0</v>
      </c>
      <c r="BJ358">
        <f t="shared" si="246"/>
        <v>0</v>
      </c>
      <c r="BK358">
        <f t="shared" si="247"/>
        <v>1</v>
      </c>
      <c r="BL358">
        <f t="shared" si="248"/>
        <v>0</v>
      </c>
      <c r="BM358">
        <f t="shared" si="231"/>
        <v>2</v>
      </c>
      <c r="BO358" s="185">
        <f t="shared" si="251"/>
        <v>7.5999999999999998E-2</v>
      </c>
      <c r="BP358" s="186">
        <f t="shared" si="252"/>
        <v>1.6879999999999999</v>
      </c>
      <c r="BQ358" s="187">
        <f t="shared" si="253"/>
        <v>0</v>
      </c>
      <c r="BR358" s="188">
        <f t="shared" si="249"/>
        <v>0</v>
      </c>
      <c r="BS358" s="189">
        <f t="shared" si="254"/>
        <v>0</v>
      </c>
      <c r="BT358" s="190">
        <f t="shared" si="255"/>
        <v>0</v>
      </c>
      <c r="BU358" s="191">
        <f t="shared" si="256"/>
        <v>0</v>
      </c>
      <c r="BV358" s="192">
        <f t="shared" si="257"/>
        <v>0</v>
      </c>
      <c r="BW358" s="193">
        <f t="shared" si="258"/>
        <v>6.4000000000000001E-2</v>
      </c>
      <c r="BX358" s="194">
        <f t="shared" si="259"/>
        <v>0</v>
      </c>
      <c r="BY358" s="195">
        <f t="shared" si="260"/>
        <v>0</v>
      </c>
      <c r="BZ358" s="196">
        <f t="shared" si="261"/>
        <v>0.26300000000000001</v>
      </c>
      <c r="CA358" s="197">
        <f t="shared" si="250"/>
        <v>0</v>
      </c>
      <c r="CB358" s="110">
        <f t="shared" si="262"/>
        <v>2.8000000000000001E-2</v>
      </c>
      <c r="CC358" s="198">
        <v>0</v>
      </c>
      <c r="CD358" s="110">
        <v>0</v>
      </c>
      <c r="CE358" s="110">
        <v>0</v>
      </c>
      <c r="CF358" s="110">
        <v>9</v>
      </c>
      <c r="CG358" s="110">
        <f t="shared" si="232"/>
        <v>1.44</v>
      </c>
      <c r="CH358">
        <f t="shared" si="233"/>
        <v>2.1190000000000002</v>
      </c>
      <c r="CI358">
        <f t="shared" si="234"/>
        <v>0.18720000000000001</v>
      </c>
      <c r="CJ358" s="63">
        <f t="shared" si="235"/>
        <v>16.1434</v>
      </c>
      <c r="CK358" s="200"/>
      <c r="CL358" s="200">
        <f t="shared" si="236"/>
        <v>2.4215100000000001</v>
      </c>
      <c r="CM358" s="200"/>
      <c r="CN358" s="200"/>
      <c r="CO358" s="201"/>
      <c r="CP358" s="202"/>
      <c r="CQ358" s="203"/>
      <c r="CR358" s="203"/>
      <c r="CS358" s="204"/>
      <c r="CT358" s="44"/>
      <c r="CU358" s="46"/>
      <c r="CV358" s="205"/>
    </row>
    <row r="359" spans="3:100" x14ac:dyDescent="0.25">
      <c r="C359" s="1" t="s">
        <v>472</v>
      </c>
      <c r="D359" s="36" t="s">
        <v>463</v>
      </c>
      <c r="F359" s="42"/>
      <c r="G359" s="43"/>
      <c r="H359" s="43"/>
      <c r="I359" s="43"/>
      <c r="J359" s="43"/>
      <c r="K359" s="43"/>
      <c r="L359" s="43"/>
      <c r="M359" s="44">
        <v>1</v>
      </c>
      <c r="N359" s="44"/>
      <c r="O359" s="45"/>
      <c r="P359" s="46"/>
      <c r="Q359" s="47"/>
      <c r="R359" s="48"/>
      <c r="S359" s="49"/>
      <c r="T359" s="50"/>
      <c r="U359" s="51">
        <v>1</v>
      </c>
      <c r="V359" s="51"/>
      <c r="W359" s="51"/>
      <c r="X359" s="52"/>
      <c r="Y359" s="52"/>
      <c r="Z359" s="52"/>
      <c r="AA359" s="53"/>
      <c r="AB359" s="54"/>
      <c r="AC359" s="54"/>
      <c r="AD359" s="55"/>
      <c r="AE359" s="55"/>
      <c r="AF359" s="55"/>
      <c r="AG359" s="55"/>
      <c r="AH359" s="56"/>
      <c r="AI359" s="56"/>
      <c r="AJ359" s="57"/>
      <c r="AK359" s="57"/>
      <c r="AL359" s="57"/>
      <c r="AM359" s="57"/>
      <c r="AN359" s="58"/>
      <c r="AO359" s="58"/>
      <c r="AP359" s="58"/>
      <c r="AQ359" s="59"/>
      <c r="AR359" s="59">
        <v>1</v>
      </c>
      <c r="AS359" s="59"/>
      <c r="AT359" s="59"/>
      <c r="AU359" s="59">
        <v>1</v>
      </c>
      <c r="AV359" s="59"/>
      <c r="AW359">
        <v>1</v>
      </c>
      <c r="AZ359">
        <f t="shared" si="237"/>
        <v>0</v>
      </c>
      <c r="BA359">
        <f t="shared" si="238"/>
        <v>1</v>
      </c>
      <c r="BB359">
        <f t="shared" si="239"/>
        <v>0</v>
      </c>
      <c r="BC359">
        <f t="shared" si="240"/>
        <v>0</v>
      </c>
      <c r="BD359">
        <f t="shared" si="230"/>
        <v>0</v>
      </c>
      <c r="BE359">
        <f t="shared" si="241"/>
        <v>1</v>
      </c>
      <c r="BF359">
        <f t="shared" si="242"/>
        <v>0</v>
      </c>
      <c r="BG359">
        <f t="shared" si="243"/>
        <v>0</v>
      </c>
      <c r="BH359">
        <f t="shared" si="244"/>
        <v>0</v>
      </c>
      <c r="BI359">
        <f t="shared" si="245"/>
        <v>0</v>
      </c>
      <c r="BJ359">
        <f t="shared" si="246"/>
        <v>0</v>
      </c>
      <c r="BK359">
        <f t="shared" si="247"/>
        <v>0</v>
      </c>
      <c r="BL359">
        <f t="shared" si="248"/>
        <v>2</v>
      </c>
      <c r="BM359">
        <f t="shared" si="231"/>
        <v>1</v>
      </c>
      <c r="BO359" s="185">
        <f t="shared" si="251"/>
        <v>0</v>
      </c>
      <c r="BP359" s="186">
        <f t="shared" si="252"/>
        <v>0.42199999999999999</v>
      </c>
      <c r="BQ359" s="187">
        <f t="shared" si="253"/>
        <v>0</v>
      </c>
      <c r="BR359" s="188">
        <f t="shared" si="249"/>
        <v>0</v>
      </c>
      <c r="BS359" s="189">
        <f t="shared" si="254"/>
        <v>0</v>
      </c>
      <c r="BT359" s="190">
        <f t="shared" si="255"/>
        <v>0.11899999999999999</v>
      </c>
      <c r="BU359" s="191">
        <f t="shared" si="256"/>
        <v>0</v>
      </c>
      <c r="BV359" s="192">
        <f t="shared" si="257"/>
        <v>0</v>
      </c>
      <c r="BW359" s="193">
        <f t="shared" si="258"/>
        <v>0</v>
      </c>
      <c r="BX359" s="194">
        <f t="shared" si="259"/>
        <v>0</v>
      </c>
      <c r="BY359" s="195">
        <f t="shared" si="260"/>
        <v>0</v>
      </c>
      <c r="BZ359" s="196">
        <f t="shared" si="261"/>
        <v>0</v>
      </c>
      <c r="CA359" s="197">
        <f t="shared" si="250"/>
        <v>6.4000000000000001E-2</v>
      </c>
      <c r="CB359" s="110">
        <f t="shared" si="262"/>
        <v>1.4E-2</v>
      </c>
      <c r="CC359" s="198">
        <v>0</v>
      </c>
      <c r="CD359" s="110">
        <v>0</v>
      </c>
      <c r="CE359" s="110">
        <v>0</v>
      </c>
      <c r="CF359" s="110">
        <v>6</v>
      </c>
      <c r="CG359" s="110">
        <f t="shared" si="232"/>
        <v>0.96</v>
      </c>
      <c r="CH359">
        <f t="shared" si="233"/>
        <v>0.61899999999999999</v>
      </c>
      <c r="CI359">
        <f t="shared" si="234"/>
        <v>0.12479999999999999</v>
      </c>
      <c r="CJ359" s="63">
        <f t="shared" si="235"/>
        <v>5.2065999999999999</v>
      </c>
      <c r="CK359" s="200"/>
      <c r="CL359" s="200">
        <f t="shared" si="236"/>
        <v>0.78098999999999996</v>
      </c>
      <c r="CM359" s="200"/>
      <c r="CN359" s="200"/>
      <c r="CO359" s="201"/>
      <c r="CP359" s="202"/>
      <c r="CQ359" s="203"/>
      <c r="CR359" s="203"/>
      <c r="CS359" s="204"/>
      <c r="CT359" s="44"/>
      <c r="CU359" s="46"/>
      <c r="CV359" s="205"/>
    </row>
    <row r="360" spans="3:100" x14ac:dyDescent="0.25">
      <c r="C360" s="83" t="s">
        <v>473</v>
      </c>
      <c r="D360" s="152" t="s">
        <v>463</v>
      </c>
      <c r="F360" s="65">
        <v>1</v>
      </c>
      <c r="G360" s="66"/>
      <c r="H360" s="66"/>
      <c r="I360" s="66"/>
      <c r="J360" s="66"/>
      <c r="K360" s="66"/>
      <c r="L360" s="66"/>
      <c r="M360" s="67">
        <v>1</v>
      </c>
      <c r="N360" s="67"/>
      <c r="O360" s="67"/>
      <c r="P360" s="68"/>
      <c r="Q360" s="68"/>
      <c r="R360" s="69"/>
      <c r="S360" s="69"/>
      <c r="T360" s="70"/>
      <c r="U360" s="71">
        <v>1</v>
      </c>
      <c r="V360" s="71"/>
      <c r="W360" s="71"/>
      <c r="X360" s="72"/>
      <c r="Y360" s="72"/>
      <c r="Z360" s="72"/>
      <c r="AA360" s="73"/>
      <c r="AB360" s="73"/>
      <c r="AC360" s="73"/>
      <c r="AD360" s="74"/>
      <c r="AE360" s="74"/>
      <c r="AF360" s="74"/>
      <c r="AG360" s="74">
        <v>3</v>
      </c>
      <c r="AH360" s="75"/>
      <c r="AI360" s="75"/>
      <c r="AJ360" s="76"/>
      <c r="AK360" s="76"/>
      <c r="AL360" s="76"/>
      <c r="AM360" s="76"/>
      <c r="AN360" s="77"/>
      <c r="AO360" s="77"/>
      <c r="AP360" s="77"/>
      <c r="AQ360" s="78"/>
      <c r="AR360" s="78">
        <v>2</v>
      </c>
      <c r="AS360" s="78"/>
      <c r="AT360" s="78"/>
      <c r="AU360" s="78"/>
      <c r="AV360" s="78"/>
      <c r="AW360" s="64"/>
      <c r="AZ360">
        <f t="shared" si="237"/>
        <v>1</v>
      </c>
      <c r="BA360">
        <f t="shared" si="238"/>
        <v>1</v>
      </c>
      <c r="BB360">
        <f t="shared" si="239"/>
        <v>0</v>
      </c>
      <c r="BC360">
        <f t="shared" si="240"/>
        <v>0</v>
      </c>
      <c r="BD360">
        <f t="shared" si="230"/>
        <v>0</v>
      </c>
      <c r="BE360">
        <f t="shared" si="241"/>
        <v>1</v>
      </c>
      <c r="BF360">
        <f t="shared" si="242"/>
        <v>0</v>
      </c>
      <c r="BG360">
        <f t="shared" si="243"/>
        <v>0</v>
      </c>
      <c r="BH360">
        <f t="shared" si="244"/>
        <v>3</v>
      </c>
      <c r="BI360" s="87">
        <f t="shared" si="245"/>
        <v>0</v>
      </c>
      <c r="BJ360" s="87">
        <f t="shared" si="246"/>
        <v>0</v>
      </c>
      <c r="BK360" s="87">
        <f t="shared" si="247"/>
        <v>0</v>
      </c>
      <c r="BL360" s="87">
        <f t="shared" si="248"/>
        <v>2</v>
      </c>
      <c r="BM360" s="87">
        <f t="shared" si="231"/>
        <v>0</v>
      </c>
      <c r="BN360" s="87"/>
      <c r="BO360" s="185">
        <f t="shared" si="251"/>
        <v>3.7999999999999999E-2</v>
      </c>
      <c r="BP360" s="186">
        <f t="shared" si="252"/>
        <v>0.42199999999999999</v>
      </c>
      <c r="BQ360" s="187">
        <f t="shared" si="253"/>
        <v>0</v>
      </c>
      <c r="BR360" s="188">
        <f t="shared" si="249"/>
        <v>0</v>
      </c>
      <c r="BS360" s="189">
        <f t="shared" si="254"/>
        <v>0</v>
      </c>
      <c r="BT360" s="190">
        <f t="shared" si="255"/>
        <v>0.11899999999999999</v>
      </c>
      <c r="BU360" s="191">
        <f t="shared" si="256"/>
        <v>0</v>
      </c>
      <c r="BV360" s="192">
        <f t="shared" si="257"/>
        <v>0</v>
      </c>
      <c r="BW360" s="193">
        <f t="shared" si="258"/>
        <v>4.8000000000000001E-2</v>
      </c>
      <c r="BX360" s="194">
        <f t="shared" si="259"/>
        <v>0</v>
      </c>
      <c r="BY360" s="195">
        <f t="shared" si="260"/>
        <v>0</v>
      </c>
      <c r="BZ360" s="196">
        <f t="shared" si="261"/>
        <v>0</v>
      </c>
      <c r="CA360" s="197">
        <f t="shared" si="250"/>
        <v>6.4000000000000001E-2</v>
      </c>
      <c r="CB360" s="110">
        <f t="shared" si="262"/>
        <v>0</v>
      </c>
      <c r="CC360" s="206">
        <v>0</v>
      </c>
      <c r="CD360" s="126">
        <v>0</v>
      </c>
      <c r="CE360" s="126">
        <v>0</v>
      </c>
      <c r="CF360" s="126">
        <v>8</v>
      </c>
      <c r="CG360" s="126">
        <f t="shared" si="232"/>
        <v>1.28</v>
      </c>
      <c r="CH360" s="87">
        <f t="shared" si="233"/>
        <v>0.69100000000000006</v>
      </c>
      <c r="CI360" s="87">
        <f t="shared" si="234"/>
        <v>0.16640000000000002</v>
      </c>
      <c r="CJ360" s="63">
        <f t="shared" si="235"/>
        <v>6.0018000000000002</v>
      </c>
      <c r="CK360" s="200"/>
      <c r="CL360" s="200">
        <f t="shared" si="236"/>
        <v>0.90027000000000001</v>
      </c>
      <c r="CM360" s="200"/>
      <c r="CN360" s="200"/>
      <c r="CO360" s="201"/>
      <c r="CP360" s="202"/>
      <c r="CQ360" s="203"/>
      <c r="CR360" s="203"/>
      <c r="CS360" s="204"/>
      <c r="CT360" s="44"/>
      <c r="CU360" s="46"/>
      <c r="CV360" s="205"/>
    </row>
    <row r="361" spans="3:100" x14ac:dyDescent="0.25">
      <c r="C361" s="1" t="s">
        <v>474</v>
      </c>
      <c r="D361" s="36" t="s">
        <v>475</v>
      </c>
      <c r="F361" s="42">
        <v>1</v>
      </c>
      <c r="G361" s="43"/>
      <c r="H361" s="43"/>
      <c r="I361" s="43"/>
      <c r="J361" s="43">
        <v>1</v>
      </c>
      <c r="K361" s="43"/>
      <c r="L361" s="43"/>
      <c r="M361" s="44">
        <v>2</v>
      </c>
      <c r="N361" s="44"/>
      <c r="O361" s="45"/>
      <c r="P361" s="46"/>
      <c r="Q361" s="47"/>
      <c r="R361" s="48"/>
      <c r="S361" s="49"/>
      <c r="T361" s="50"/>
      <c r="U361" s="51">
        <v>2</v>
      </c>
      <c r="V361" s="51"/>
      <c r="W361" s="51">
        <v>7</v>
      </c>
      <c r="X361" s="52"/>
      <c r="Y361" s="52"/>
      <c r="Z361" s="52"/>
      <c r="AA361" s="53"/>
      <c r="AB361" s="54"/>
      <c r="AC361" s="54"/>
      <c r="AD361" s="55"/>
      <c r="AE361" s="55">
        <v>1</v>
      </c>
      <c r="AF361" s="55"/>
      <c r="AG361" s="55"/>
      <c r="AH361" s="56"/>
      <c r="AI361" s="56"/>
      <c r="AJ361" s="57"/>
      <c r="AK361" s="57"/>
      <c r="AL361" s="57"/>
      <c r="AM361" s="57"/>
      <c r="AN361" s="58"/>
      <c r="AO361" s="58"/>
      <c r="AP361" s="58"/>
      <c r="AQ361" s="59"/>
      <c r="AR361" s="59"/>
      <c r="AS361" s="59"/>
      <c r="AT361" s="59"/>
      <c r="AU361" s="59">
        <v>1</v>
      </c>
      <c r="AV361" s="59"/>
      <c r="AW361" s="36">
        <v>1</v>
      </c>
      <c r="AZ361">
        <f t="shared" si="237"/>
        <v>2</v>
      </c>
      <c r="BA361">
        <f t="shared" si="238"/>
        <v>2</v>
      </c>
      <c r="BB361">
        <f t="shared" si="239"/>
        <v>0</v>
      </c>
      <c r="BC361">
        <f t="shared" si="240"/>
        <v>0</v>
      </c>
      <c r="BD361">
        <f t="shared" si="230"/>
        <v>0</v>
      </c>
      <c r="BE361">
        <f t="shared" si="241"/>
        <v>9</v>
      </c>
      <c r="BF361">
        <f t="shared" si="242"/>
        <v>0</v>
      </c>
      <c r="BG361">
        <f t="shared" si="243"/>
        <v>0</v>
      </c>
      <c r="BH361">
        <f t="shared" si="244"/>
        <v>1</v>
      </c>
      <c r="BI361">
        <f t="shared" si="245"/>
        <v>0</v>
      </c>
      <c r="BJ361">
        <f t="shared" si="246"/>
        <v>0</v>
      </c>
      <c r="BK361">
        <f t="shared" si="247"/>
        <v>0</v>
      </c>
      <c r="BL361">
        <f t="shared" si="248"/>
        <v>1</v>
      </c>
      <c r="BM361">
        <f t="shared" si="231"/>
        <v>1</v>
      </c>
      <c r="BO361" s="185">
        <f t="shared" si="251"/>
        <v>7.5999999999999998E-2</v>
      </c>
      <c r="BP361" s="186">
        <f t="shared" si="252"/>
        <v>0.84399999999999997</v>
      </c>
      <c r="BQ361" s="187">
        <f t="shared" si="253"/>
        <v>0</v>
      </c>
      <c r="BR361" s="188">
        <f t="shared" si="249"/>
        <v>0</v>
      </c>
      <c r="BS361" s="189">
        <f t="shared" si="254"/>
        <v>0</v>
      </c>
      <c r="BT361" s="190">
        <f t="shared" si="255"/>
        <v>1.071</v>
      </c>
      <c r="BU361" s="191">
        <f t="shared" si="256"/>
        <v>0</v>
      </c>
      <c r="BV361" s="192">
        <f t="shared" si="257"/>
        <v>0</v>
      </c>
      <c r="BW361" s="193">
        <f t="shared" si="258"/>
        <v>1.6E-2</v>
      </c>
      <c r="BX361" s="194">
        <f t="shared" si="259"/>
        <v>0</v>
      </c>
      <c r="BY361" s="195">
        <f t="shared" si="260"/>
        <v>0</v>
      </c>
      <c r="BZ361" s="196">
        <f t="shared" si="261"/>
        <v>0</v>
      </c>
      <c r="CA361" s="197">
        <f t="shared" si="250"/>
        <v>3.2000000000000001E-2</v>
      </c>
      <c r="CB361" s="110">
        <f t="shared" si="262"/>
        <v>1.4E-2</v>
      </c>
      <c r="CC361" s="198">
        <v>0</v>
      </c>
      <c r="CD361" s="110">
        <v>0</v>
      </c>
      <c r="CE361" s="110">
        <v>1</v>
      </c>
      <c r="CF361" s="110">
        <v>2</v>
      </c>
      <c r="CG361" s="110">
        <f t="shared" si="232"/>
        <v>0.83000000000000007</v>
      </c>
      <c r="CH361">
        <f t="shared" si="233"/>
        <v>2.0529999999999995</v>
      </c>
      <c r="CI361">
        <f t="shared" si="234"/>
        <v>0.10790000000000001</v>
      </c>
      <c r="CJ361" s="63">
        <f t="shared" si="235"/>
        <v>15.126299999999995</v>
      </c>
      <c r="CK361" s="200"/>
      <c r="CL361" s="200">
        <f t="shared" si="236"/>
        <v>2.2689449999999991</v>
      </c>
      <c r="CM361" s="200"/>
      <c r="CN361" s="200"/>
      <c r="CO361" s="201"/>
      <c r="CP361" s="202"/>
      <c r="CQ361" s="203"/>
      <c r="CR361" s="203"/>
      <c r="CS361" s="204"/>
      <c r="CT361" s="44"/>
      <c r="CU361" s="46"/>
      <c r="CV361" s="205"/>
    </row>
    <row r="362" spans="3:100" x14ac:dyDescent="0.25">
      <c r="C362" s="1" t="s">
        <v>476</v>
      </c>
      <c r="D362" s="36" t="s">
        <v>475</v>
      </c>
      <c r="F362" s="42">
        <v>2</v>
      </c>
      <c r="G362" s="43"/>
      <c r="H362" s="43"/>
      <c r="I362" s="43"/>
      <c r="J362" s="43"/>
      <c r="K362" s="43"/>
      <c r="L362" s="43"/>
      <c r="M362" s="44"/>
      <c r="N362" s="44"/>
      <c r="O362" s="45"/>
      <c r="P362" s="46"/>
      <c r="Q362" s="47"/>
      <c r="R362" s="48"/>
      <c r="S362" s="49"/>
      <c r="T362" s="50"/>
      <c r="U362" s="51">
        <v>1</v>
      </c>
      <c r="V362" s="51"/>
      <c r="W362" s="51"/>
      <c r="X362" s="52"/>
      <c r="Y362" s="52">
        <v>1</v>
      </c>
      <c r="Z362" s="52"/>
      <c r="AA362" s="53"/>
      <c r="AB362" s="54"/>
      <c r="AC362" s="54"/>
      <c r="AD362" s="55"/>
      <c r="AE362" s="55">
        <v>3</v>
      </c>
      <c r="AF362" s="55"/>
      <c r="AG362" s="55">
        <v>1</v>
      </c>
      <c r="AH362" s="56"/>
      <c r="AI362" s="56"/>
      <c r="AJ362" s="57"/>
      <c r="AK362" s="57"/>
      <c r="AL362" s="57"/>
      <c r="AM362" s="57"/>
      <c r="AN362" s="58"/>
      <c r="AO362" s="58"/>
      <c r="AP362" s="58"/>
      <c r="AQ362" s="59"/>
      <c r="AR362" s="59"/>
      <c r="AS362" s="59"/>
      <c r="AT362" s="59"/>
      <c r="AU362" s="59"/>
      <c r="AV362" s="59"/>
      <c r="AZ362">
        <f t="shared" si="237"/>
        <v>2</v>
      </c>
      <c r="BA362">
        <f t="shared" si="238"/>
        <v>0</v>
      </c>
      <c r="BB362">
        <f t="shared" si="239"/>
        <v>0</v>
      </c>
      <c r="BC362">
        <f t="shared" si="240"/>
        <v>0</v>
      </c>
      <c r="BD362">
        <f t="shared" si="230"/>
        <v>0</v>
      </c>
      <c r="BE362">
        <f t="shared" si="241"/>
        <v>1</v>
      </c>
      <c r="BF362">
        <f t="shared" si="242"/>
        <v>1</v>
      </c>
      <c r="BG362">
        <f t="shared" si="243"/>
        <v>0</v>
      </c>
      <c r="BH362">
        <f t="shared" si="244"/>
        <v>4</v>
      </c>
      <c r="BI362">
        <f t="shared" si="245"/>
        <v>0</v>
      </c>
      <c r="BJ362">
        <f t="shared" si="246"/>
        <v>0</v>
      </c>
      <c r="BK362">
        <f t="shared" si="247"/>
        <v>0</v>
      </c>
      <c r="BL362">
        <f t="shared" si="248"/>
        <v>0</v>
      </c>
      <c r="BM362">
        <f t="shared" si="231"/>
        <v>0</v>
      </c>
      <c r="BO362" s="185">
        <f t="shared" si="251"/>
        <v>7.5999999999999998E-2</v>
      </c>
      <c r="BP362" s="186">
        <f t="shared" si="252"/>
        <v>0</v>
      </c>
      <c r="BQ362" s="187">
        <f t="shared" si="253"/>
        <v>0</v>
      </c>
      <c r="BR362" s="188">
        <f t="shared" si="249"/>
        <v>0</v>
      </c>
      <c r="BS362" s="189">
        <f t="shared" si="254"/>
        <v>0</v>
      </c>
      <c r="BT362" s="190">
        <f t="shared" si="255"/>
        <v>0.11899999999999999</v>
      </c>
      <c r="BU362" s="191">
        <f t="shared" si="256"/>
        <v>4.4999999999999998E-2</v>
      </c>
      <c r="BV362" s="192">
        <f t="shared" si="257"/>
        <v>0</v>
      </c>
      <c r="BW362" s="193">
        <f t="shared" si="258"/>
        <v>6.4000000000000001E-2</v>
      </c>
      <c r="BX362" s="194">
        <f t="shared" si="259"/>
        <v>0</v>
      </c>
      <c r="BY362" s="195">
        <f t="shared" si="260"/>
        <v>0</v>
      </c>
      <c r="BZ362" s="196">
        <f t="shared" si="261"/>
        <v>0</v>
      </c>
      <c r="CA362" s="197">
        <f t="shared" si="250"/>
        <v>0</v>
      </c>
      <c r="CB362" s="110">
        <f t="shared" si="262"/>
        <v>0</v>
      </c>
      <c r="CC362" s="198">
        <v>0</v>
      </c>
      <c r="CD362" s="110">
        <v>0</v>
      </c>
      <c r="CE362" s="110">
        <v>0</v>
      </c>
      <c r="CF362" s="110">
        <v>5</v>
      </c>
      <c r="CG362" s="110">
        <f t="shared" si="232"/>
        <v>0.8</v>
      </c>
      <c r="CH362">
        <f t="shared" si="233"/>
        <v>0.30399999999999999</v>
      </c>
      <c r="CI362">
        <f t="shared" si="234"/>
        <v>0.10400000000000001</v>
      </c>
      <c r="CJ362" s="63">
        <f t="shared" si="235"/>
        <v>2.8560000000000003</v>
      </c>
      <c r="CK362" s="200"/>
      <c r="CL362" s="200">
        <f t="shared" si="236"/>
        <v>0.42840000000000006</v>
      </c>
      <c r="CM362" s="200"/>
      <c r="CN362" s="200"/>
      <c r="CO362" s="201"/>
      <c r="CP362" s="202"/>
      <c r="CQ362" s="203"/>
      <c r="CR362" s="203"/>
      <c r="CS362" s="204"/>
      <c r="CT362" s="44"/>
      <c r="CU362" s="46"/>
      <c r="CV362" s="205"/>
    </row>
    <row r="363" spans="3:100" x14ac:dyDescent="0.25">
      <c r="C363" s="1" t="s">
        <v>477</v>
      </c>
      <c r="D363" s="36" t="s">
        <v>475</v>
      </c>
      <c r="F363" s="42"/>
      <c r="G363" s="43"/>
      <c r="H363" s="43"/>
      <c r="I363" s="43"/>
      <c r="J363" s="43"/>
      <c r="K363" s="43"/>
      <c r="L363" s="43"/>
      <c r="M363" s="44">
        <v>1</v>
      </c>
      <c r="N363" s="44">
        <v>1</v>
      </c>
      <c r="O363" s="45"/>
      <c r="P363" s="46"/>
      <c r="Q363" s="47"/>
      <c r="R363" s="48"/>
      <c r="S363" s="49"/>
      <c r="T363" s="50"/>
      <c r="U363" s="51">
        <v>3</v>
      </c>
      <c r="V363" s="51"/>
      <c r="W363" s="51"/>
      <c r="X363" s="52"/>
      <c r="Y363" s="52"/>
      <c r="Z363" s="52"/>
      <c r="AA363" s="53"/>
      <c r="AB363" s="54"/>
      <c r="AC363" s="54"/>
      <c r="AD363" s="55"/>
      <c r="AE363" s="55"/>
      <c r="AF363" s="55"/>
      <c r="AG363" s="55">
        <v>4</v>
      </c>
      <c r="AH363" s="56"/>
      <c r="AI363" s="56"/>
      <c r="AJ363" s="57"/>
      <c r="AK363" s="57"/>
      <c r="AL363" s="57"/>
      <c r="AM363" s="57"/>
      <c r="AN363" s="58"/>
      <c r="AO363" s="58"/>
      <c r="AP363" s="58"/>
      <c r="AQ363" s="59"/>
      <c r="AR363" s="59"/>
      <c r="AS363" s="59"/>
      <c r="AT363" s="59"/>
      <c r="AU363" s="59"/>
      <c r="AV363" s="59"/>
      <c r="AW363">
        <v>1</v>
      </c>
      <c r="AZ363">
        <f t="shared" si="237"/>
        <v>0</v>
      </c>
      <c r="BA363">
        <f t="shared" si="238"/>
        <v>2</v>
      </c>
      <c r="BB363">
        <f t="shared" si="239"/>
        <v>0</v>
      </c>
      <c r="BC363">
        <f t="shared" si="240"/>
        <v>0</v>
      </c>
      <c r="BD363">
        <f t="shared" si="230"/>
        <v>0</v>
      </c>
      <c r="BE363">
        <f t="shared" si="241"/>
        <v>3</v>
      </c>
      <c r="BF363">
        <f t="shared" si="242"/>
        <v>0</v>
      </c>
      <c r="BG363">
        <f t="shared" si="243"/>
        <v>0</v>
      </c>
      <c r="BH363">
        <f t="shared" si="244"/>
        <v>4</v>
      </c>
      <c r="BI363">
        <f t="shared" si="245"/>
        <v>0</v>
      </c>
      <c r="BJ363">
        <f t="shared" si="246"/>
        <v>0</v>
      </c>
      <c r="BK363">
        <f t="shared" si="247"/>
        <v>0</v>
      </c>
      <c r="BL363">
        <f t="shared" si="248"/>
        <v>0</v>
      </c>
      <c r="BM363">
        <f t="shared" si="231"/>
        <v>1</v>
      </c>
      <c r="BO363" s="185">
        <f t="shared" si="251"/>
        <v>0</v>
      </c>
      <c r="BP363" s="186">
        <f t="shared" si="252"/>
        <v>0.84399999999999997</v>
      </c>
      <c r="BQ363" s="187">
        <f t="shared" si="253"/>
        <v>0</v>
      </c>
      <c r="BR363" s="188">
        <f t="shared" si="249"/>
        <v>0</v>
      </c>
      <c r="BS363" s="189">
        <f t="shared" si="254"/>
        <v>0</v>
      </c>
      <c r="BT363" s="190">
        <f t="shared" si="255"/>
        <v>0.35699999999999998</v>
      </c>
      <c r="BU363" s="191">
        <f t="shared" si="256"/>
        <v>0</v>
      </c>
      <c r="BV363" s="192">
        <f t="shared" si="257"/>
        <v>0</v>
      </c>
      <c r="BW363" s="193">
        <f t="shared" si="258"/>
        <v>6.4000000000000001E-2</v>
      </c>
      <c r="BX363" s="194">
        <f t="shared" si="259"/>
        <v>0</v>
      </c>
      <c r="BY363" s="195">
        <f t="shared" si="260"/>
        <v>0</v>
      </c>
      <c r="BZ363" s="196">
        <f t="shared" si="261"/>
        <v>0</v>
      </c>
      <c r="CA363" s="197">
        <f t="shared" si="250"/>
        <v>0</v>
      </c>
      <c r="CB363" s="110">
        <f t="shared" si="262"/>
        <v>1.4E-2</v>
      </c>
      <c r="CC363" s="198">
        <v>0</v>
      </c>
      <c r="CD363" s="110">
        <v>0</v>
      </c>
      <c r="CE363" s="110">
        <v>0</v>
      </c>
      <c r="CF363" s="110">
        <v>6</v>
      </c>
      <c r="CG363" s="110">
        <f t="shared" si="232"/>
        <v>0.96</v>
      </c>
      <c r="CH363">
        <f t="shared" si="233"/>
        <v>1.2790000000000001</v>
      </c>
      <c r="CI363">
        <f t="shared" si="234"/>
        <v>0.12479999999999999</v>
      </c>
      <c r="CJ363" s="63">
        <f t="shared" si="235"/>
        <v>9.8266000000000009</v>
      </c>
      <c r="CK363" s="200"/>
      <c r="CL363" s="200">
        <f t="shared" si="236"/>
        <v>1.4739900000000001</v>
      </c>
      <c r="CM363" s="200"/>
      <c r="CN363" s="200"/>
      <c r="CO363" s="201"/>
      <c r="CP363" s="202"/>
      <c r="CQ363" s="203"/>
      <c r="CR363" s="203"/>
      <c r="CS363" s="204"/>
      <c r="CT363" s="44"/>
      <c r="CU363" s="46"/>
      <c r="CV363" s="205"/>
    </row>
    <row r="364" spans="3:100" x14ac:dyDescent="0.25">
      <c r="C364" s="1" t="s">
        <v>478</v>
      </c>
      <c r="D364" s="36" t="s">
        <v>475</v>
      </c>
      <c r="F364" s="42"/>
      <c r="G364" s="43"/>
      <c r="H364" s="43"/>
      <c r="I364" s="43"/>
      <c r="J364" s="43"/>
      <c r="K364" s="43"/>
      <c r="L364" s="43"/>
      <c r="M364" s="44">
        <v>1</v>
      </c>
      <c r="N364" s="44"/>
      <c r="O364" s="45"/>
      <c r="P364" s="46"/>
      <c r="Q364" s="47"/>
      <c r="R364" s="48"/>
      <c r="S364" s="49"/>
      <c r="T364" s="50"/>
      <c r="U364" s="51">
        <v>1</v>
      </c>
      <c r="V364" s="51"/>
      <c r="W364" s="51">
        <v>1</v>
      </c>
      <c r="X364" s="52"/>
      <c r="Y364" s="52"/>
      <c r="Z364" s="52"/>
      <c r="AA364" s="53"/>
      <c r="AB364" s="54"/>
      <c r="AC364" s="54"/>
      <c r="AD364" s="55"/>
      <c r="AE364" s="55">
        <v>2</v>
      </c>
      <c r="AF364" s="55"/>
      <c r="AG364" s="55"/>
      <c r="AH364" s="56"/>
      <c r="AI364" s="56"/>
      <c r="AJ364" s="57"/>
      <c r="AK364" s="57"/>
      <c r="AL364" s="57"/>
      <c r="AM364" s="57"/>
      <c r="AN364" s="58">
        <v>1</v>
      </c>
      <c r="AO364" s="58"/>
      <c r="AP364" s="58"/>
      <c r="AQ364" s="59"/>
      <c r="AR364" s="59"/>
      <c r="AS364" s="59"/>
      <c r="AT364" s="59"/>
      <c r="AU364" s="59">
        <v>1</v>
      </c>
      <c r="AV364" s="59"/>
      <c r="AW364">
        <v>2</v>
      </c>
      <c r="AZ364">
        <f t="shared" si="237"/>
        <v>0</v>
      </c>
      <c r="BA364">
        <f t="shared" si="238"/>
        <v>1</v>
      </c>
      <c r="BB364">
        <f t="shared" si="239"/>
        <v>0</v>
      </c>
      <c r="BC364">
        <f t="shared" si="240"/>
        <v>0</v>
      </c>
      <c r="BD364">
        <f t="shared" si="230"/>
        <v>0</v>
      </c>
      <c r="BE364">
        <f t="shared" si="241"/>
        <v>2</v>
      </c>
      <c r="BF364">
        <f t="shared" si="242"/>
        <v>0</v>
      </c>
      <c r="BG364">
        <f t="shared" si="243"/>
        <v>0</v>
      </c>
      <c r="BH364">
        <f t="shared" si="244"/>
        <v>2</v>
      </c>
      <c r="BI364">
        <f t="shared" si="245"/>
        <v>0</v>
      </c>
      <c r="BJ364">
        <f t="shared" si="246"/>
        <v>0</v>
      </c>
      <c r="BK364">
        <f t="shared" si="247"/>
        <v>1</v>
      </c>
      <c r="BL364">
        <f t="shared" si="248"/>
        <v>1</v>
      </c>
      <c r="BM364">
        <f t="shared" si="231"/>
        <v>2</v>
      </c>
      <c r="BO364" s="185">
        <f t="shared" si="251"/>
        <v>0</v>
      </c>
      <c r="BP364" s="186">
        <f t="shared" si="252"/>
        <v>0.42199999999999999</v>
      </c>
      <c r="BQ364" s="187">
        <f t="shared" si="253"/>
        <v>0</v>
      </c>
      <c r="BR364" s="188">
        <f t="shared" si="249"/>
        <v>0</v>
      </c>
      <c r="BS364" s="189">
        <f t="shared" si="254"/>
        <v>0</v>
      </c>
      <c r="BT364" s="190">
        <f t="shared" si="255"/>
        <v>0.23799999999999999</v>
      </c>
      <c r="BU364" s="191">
        <f t="shared" si="256"/>
        <v>0</v>
      </c>
      <c r="BV364" s="192">
        <f t="shared" si="257"/>
        <v>0</v>
      </c>
      <c r="BW364" s="193">
        <f t="shared" si="258"/>
        <v>3.2000000000000001E-2</v>
      </c>
      <c r="BX364" s="194">
        <f t="shared" si="259"/>
        <v>0</v>
      </c>
      <c r="BY364" s="195">
        <f t="shared" si="260"/>
        <v>0</v>
      </c>
      <c r="BZ364" s="196">
        <f t="shared" si="261"/>
        <v>0.26300000000000001</v>
      </c>
      <c r="CA364" s="197">
        <f t="shared" si="250"/>
        <v>3.2000000000000001E-2</v>
      </c>
      <c r="CB364" s="110">
        <f t="shared" si="262"/>
        <v>2.8000000000000001E-2</v>
      </c>
      <c r="CC364" s="198">
        <v>0</v>
      </c>
      <c r="CD364" s="110">
        <v>0</v>
      </c>
      <c r="CE364" s="110">
        <v>0</v>
      </c>
      <c r="CF364" s="110">
        <v>4</v>
      </c>
      <c r="CG364" s="110">
        <f t="shared" si="232"/>
        <v>0.64</v>
      </c>
      <c r="CH364">
        <f t="shared" si="233"/>
        <v>1.0149999999999999</v>
      </c>
      <c r="CI364">
        <f t="shared" si="234"/>
        <v>8.320000000000001E-2</v>
      </c>
      <c r="CJ364" s="63">
        <f t="shared" si="235"/>
        <v>7.6873999999999985</v>
      </c>
      <c r="CK364" s="200"/>
      <c r="CL364" s="200">
        <f t="shared" si="236"/>
        <v>1.1531099999999996</v>
      </c>
      <c r="CM364" s="200"/>
      <c r="CN364" s="200"/>
      <c r="CO364" s="201"/>
      <c r="CP364" s="202"/>
      <c r="CQ364" s="203"/>
      <c r="CR364" s="203"/>
      <c r="CS364" s="204"/>
      <c r="CT364" s="44"/>
      <c r="CU364" s="46"/>
      <c r="CV364" s="205"/>
    </row>
    <row r="365" spans="3:100" x14ac:dyDescent="0.25">
      <c r="C365" s="1" t="s">
        <v>479</v>
      </c>
      <c r="D365" s="36" t="s">
        <v>475</v>
      </c>
      <c r="F365" s="42">
        <v>1</v>
      </c>
      <c r="G365" s="43"/>
      <c r="H365" s="43"/>
      <c r="I365" s="43"/>
      <c r="J365" s="43"/>
      <c r="K365" s="43"/>
      <c r="L365" s="43"/>
      <c r="M365" s="44"/>
      <c r="N365" s="44"/>
      <c r="O365" s="45"/>
      <c r="P365" s="46"/>
      <c r="Q365" s="47"/>
      <c r="R365" s="48"/>
      <c r="S365" s="49"/>
      <c r="T365" s="50"/>
      <c r="U365" s="51">
        <v>5</v>
      </c>
      <c r="V365" s="51"/>
      <c r="W365" s="51"/>
      <c r="X365" s="52"/>
      <c r="Y365" s="52"/>
      <c r="Z365" s="52"/>
      <c r="AA365" s="53"/>
      <c r="AB365" s="54"/>
      <c r="AC365" s="54"/>
      <c r="AD365" s="55"/>
      <c r="AE365" s="55"/>
      <c r="AF365" s="55"/>
      <c r="AG365" s="55">
        <v>4</v>
      </c>
      <c r="AH365" s="56"/>
      <c r="AI365" s="56"/>
      <c r="AJ365" s="57"/>
      <c r="AK365" s="57"/>
      <c r="AL365" s="57">
        <v>1</v>
      </c>
      <c r="AM365" s="57"/>
      <c r="AN365" s="58"/>
      <c r="AO365" s="58"/>
      <c r="AP365" s="58"/>
      <c r="AQ365" s="59"/>
      <c r="AR365" s="59"/>
      <c r="AS365" s="59"/>
      <c r="AT365" s="59"/>
      <c r="AU365" s="59"/>
      <c r="AV365" s="59"/>
      <c r="AW365">
        <v>1</v>
      </c>
      <c r="AZ365">
        <f t="shared" si="237"/>
        <v>1</v>
      </c>
      <c r="BA365">
        <f t="shared" si="238"/>
        <v>0</v>
      </c>
      <c r="BB365">
        <f t="shared" si="239"/>
        <v>0</v>
      </c>
      <c r="BC365">
        <f t="shared" si="240"/>
        <v>0</v>
      </c>
      <c r="BD365">
        <f t="shared" si="230"/>
        <v>0</v>
      </c>
      <c r="BE365">
        <f t="shared" si="241"/>
        <v>5</v>
      </c>
      <c r="BF365">
        <f t="shared" si="242"/>
        <v>0</v>
      </c>
      <c r="BG365">
        <f t="shared" si="243"/>
        <v>0</v>
      </c>
      <c r="BH365">
        <f t="shared" si="244"/>
        <v>4</v>
      </c>
      <c r="BI365">
        <f t="shared" si="245"/>
        <v>1</v>
      </c>
      <c r="BJ365">
        <f t="shared" si="246"/>
        <v>1</v>
      </c>
      <c r="BK365">
        <f t="shared" si="247"/>
        <v>0</v>
      </c>
      <c r="BL365">
        <f t="shared" si="248"/>
        <v>0</v>
      </c>
      <c r="BM365">
        <f t="shared" si="231"/>
        <v>1</v>
      </c>
      <c r="BO365" s="185">
        <f t="shared" si="251"/>
        <v>3.7999999999999999E-2</v>
      </c>
      <c r="BP365" s="186">
        <f t="shared" si="252"/>
        <v>0</v>
      </c>
      <c r="BQ365" s="187">
        <f t="shared" si="253"/>
        <v>0</v>
      </c>
      <c r="BR365" s="188">
        <f t="shared" si="249"/>
        <v>0</v>
      </c>
      <c r="BS365" s="189">
        <f t="shared" si="254"/>
        <v>0</v>
      </c>
      <c r="BT365" s="190">
        <f t="shared" si="255"/>
        <v>0.59499999999999997</v>
      </c>
      <c r="BU365" s="191">
        <f t="shared" si="256"/>
        <v>0</v>
      </c>
      <c r="BV365" s="192">
        <f t="shared" si="257"/>
        <v>0</v>
      </c>
      <c r="BW365" s="193">
        <f t="shared" si="258"/>
        <v>6.4000000000000001E-2</v>
      </c>
      <c r="BX365" s="194">
        <f t="shared" si="259"/>
        <v>1.4E-2</v>
      </c>
      <c r="BY365" s="195">
        <f t="shared" si="260"/>
        <v>5.3999999999999999E-2</v>
      </c>
      <c r="BZ365" s="196">
        <f t="shared" si="261"/>
        <v>0</v>
      </c>
      <c r="CA365" s="197">
        <f t="shared" si="250"/>
        <v>0</v>
      </c>
      <c r="CB365" s="110">
        <f t="shared" si="262"/>
        <v>1.4E-2</v>
      </c>
      <c r="CC365" s="198">
        <v>0</v>
      </c>
      <c r="CD365" s="110">
        <v>0</v>
      </c>
      <c r="CE365" s="110">
        <v>0</v>
      </c>
      <c r="CF365" s="110">
        <v>3</v>
      </c>
      <c r="CG365" s="110">
        <f t="shared" si="232"/>
        <v>0.48</v>
      </c>
      <c r="CH365">
        <f t="shared" si="233"/>
        <v>0.77900000000000014</v>
      </c>
      <c r="CI365">
        <f t="shared" si="234"/>
        <v>6.2399999999999997E-2</v>
      </c>
      <c r="CJ365" s="63">
        <f t="shared" si="235"/>
        <v>5.889800000000001</v>
      </c>
      <c r="CK365" s="200"/>
      <c r="CL365" s="200">
        <f t="shared" si="236"/>
        <v>0.88347000000000009</v>
      </c>
      <c r="CM365" s="200"/>
      <c r="CN365" s="200"/>
      <c r="CO365" s="201"/>
      <c r="CP365" s="202"/>
      <c r="CQ365" s="203"/>
      <c r="CR365" s="203"/>
      <c r="CS365" s="204"/>
      <c r="CT365" s="44"/>
      <c r="CU365" s="46"/>
      <c r="CV365" s="205"/>
    </row>
    <row r="366" spans="3:100" x14ac:dyDescent="0.25">
      <c r="C366" s="1" t="s">
        <v>480</v>
      </c>
      <c r="D366" s="36" t="s">
        <v>475</v>
      </c>
      <c r="F366" s="42">
        <v>1</v>
      </c>
      <c r="G366" s="43">
        <v>3</v>
      </c>
      <c r="H366" s="43">
        <v>2</v>
      </c>
      <c r="I366" s="43"/>
      <c r="J366" s="43"/>
      <c r="K366" s="43"/>
      <c r="L366" s="43"/>
      <c r="M366" s="44">
        <v>9</v>
      </c>
      <c r="N366" s="44">
        <v>1</v>
      </c>
      <c r="O366" s="45"/>
      <c r="P366" s="46"/>
      <c r="Q366" s="47"/>
      <c r="R366" s="48"/>
      <c r="S366" s="49"/>
      <c r="T366" s="50"/>
      <c r="U366" s="51">
        <v>3</v>
      </c>
      <c r="V366" s="51"/>
      <c r="W366" s="51"/>
      <c r="X366" s="52"/>
      <c r="Y366" s="52"/>
      <c r="Z366" s="52"/>
      <c r="AA366" s="53"/>
      <c r="AB366" s="54"/>
      <c r="AC366" s="54"/>
      <c r="AD366" s="55"/>
      <c r="AE366" s="55"/>
      <c r="AF366" s="55"/>
      <c r="AG366" s="55">
        <v>3</v>
      </c>
      <c r="AH366" s="56">
        <v>2</v>
      </c>
      <c r="AI366" s="56"/>
      <c r="AJ366" s="57"/>
      <c r="AK366" s="57"/>
      <c r="AL366" s="57"/>
      <c r="AM366" s="57"/>
      <c r="AN366" s="58">
        <v>1</v>
      </c>
      <c r="AO366" s="58"/>
      <c r="AP366" s="58"/>
      <c r="AQ366" s="59">
        <v>1</v>
      </c>
      <c r="AR366" s="59"/>
      <c r="AS366" s="59"/>
      <c r="AT366" s="59"/>
      <c r="AU366" s="59"/>
      <c r="AV366" s="59"/>
      <c r="AW366">
        <v>1</v>
      </c>
      <c r="AZ366">
        <f t="shared" si="237"/>
        <v>6</v>
      </c>
      <c r="BA366">
        <f t="shared" si="238"/>
        <v>10</v>
      </c>
      <c r="BB366">
        <f t="shared" si="239"/>
        <v>0</v>
      </c>
      <c r="BC366">
        <f t="shared" si="240"/>
        <v>0</v>
      </c>
      <c r="BD366">
        <f t="shared" si="230"/>
        <v>0</v>
      </c>
      <c r="BE366">
        <f t="shared" si="241"/>
        <v>3</v>
      </c>
      <c r="BF366">
        <f t="shared" si="242"/>
        <v>0</v>
      </c>
      <c r="BG366">
        <f t="shared" si="243"/>
        <v>0</v>
      </c>
      <c r="BH366">
        <f t="shared" si="244"/>
        <v>3</v>
      </c>
      <c r="BI366">
        <f t="shared" si="245"/>
        <v>0</v>
      </c>
      <c r="BJ366">
        <f t="shared" si="246"/>
        <v>0</v>
      </c>
      <c r="BK366">
        <f t="shared" si="247"/>
        <v>1</v>
      </c>
      <c r="BL366">
        <f t="shared" si="248"/>
        <v>1</v>
      </c>
      <c r="BM366">
        <f t="shared" si="231"/>
        <v>1</v>
      </c>
      <c r="BO366" s="185">
        <f t="shared" si="251"/>
        <v>0.22799999999999998</v>
      </c>
      <c r="BP366" s="186">
        <f t="shared" si="252"/>
        <v>4.22</v>
      </c>
      <c r="BQ366" s="187">
        <f t="shared" si="253"/>
        <v>0</v>
      </c>
      <c r="BR366" s="188">
        <f t="shared" si="249"/>
        <v>0</v>
      </c>
      <c r="BS366" s="189">
        <f t="shared" si="254"/>
        <v>0</v>
      </c>
      <c r="BT366" s="190">
        <f t="shared" si="255"/>
        <v>0.35699999999999998</v>
      </c>
      <c r="BU366" s="191">
        <f t="shared" si="256"/>
        <v>0</v>
      </c>
      <c r="BV366" s="192">
        <f t="shared" si="257"/>
        <v>0</v>
      </c>
      <c r="BW366" s="193">
        <f t="shared" si="258"/>
        <v>4.8000000000000001E-2</v>
      </c>
      <c r="BX366" s="194">
        <f t="shared" si="259"/>
        <v>0</v>
      </c>
      <c r="BY366" s="195">
        <f t="shared" si="260"/>
        <v>0</v>
      </c>
      <c r="BZ366" s="196">
        <f t="shared" si="261"/>
        <v>0.26300000000000001</v>
      </c>
      <c r="CA366" s="197">
        <f t="shared" si="250"/>
        <v>3.2000000000000001E-2</v>
      </c>
      <c r="CB366" s="110">
        <f t="shared" si="262"/>
        <v>1.4E-2</v>
      </c>
      <c r="CC366" s="198">
        <v>0</v>
      </c>
      <c r="CD366" s="110">
        <v>0</v>
      </c>
      <c r="CE366" s="110">
        <v>0</v>
      </c>
      <c r="CF366" s="110">
        <v>6</v>
      </c>
      <c r="CG366" s="110">
        <f t="shared" si="232"/>
        <v>0.96</v>
      </c>
      <c r="CH366">
        <f t="shared" si="233"/>
        <v>5.1619999999999999</v>
      </c>
      <c r="CI366">
        <f t="shared" si="234"/>
        <v>0.12479999999999999</v>
      </c>
      <c r="CJ366" s="63">
        <f t="shared" si="235"/>
        <v>37.007599999999996</v>
      </c>
      <c r="CK366" s="200"/>
      <c r="CL366" s="200">
        <f t="shared" si="236"/>
        <v>5.5511399999999993</v>
      </c>
      <c r="CM366" s="200"/>
      <c r="CN366" s="200"/>
      <c r="CO366" s="201"/>
      <c r="CP366" s="202"/>
      <c r="CQ366" s="203"/>
      <c r="CR366" s="203"/>
      <c r="CS366" s="204"/>
      <c r="CT366" s="44"/>
      <c r="CU366" s="46"/>
      <c r="CV366" s="205"/>
    </row>
    <row r="367" spans="3:100" x14ac:dyDescent="0.25">
      <c r="C367" s="1" t="s">
        <v>481</v>
      </c>
      <c r="D367" s="36" t="s">
        <v>475</v>
      </c>
      <c r="F367" s="42"/>
      <c r="G367" s="43"/>
      <c r="H367" s="43"/>
      <c r="I367" s="43"/>
      <c r="J367" s="43"/>
      <c r="K367" s="43"/>
      <c r="L367" s="43"/>
      <c r="M367" s="44">
        <v>2</v>
      </c>
      <c r="N367" s="44">
        <v>1</v>
      </c>
      <c r="O367" s="45"/>
      <c r="P367" s="46"/>
      <c r="Q367" s="47"/>
      <c r="R367" s="48"/>
      <c r="S367" s="49"/>
      <c r="T367" s="50"/>
      <c r="U367" s="51">
        <v>1</v>
      </c>
      <c r="V367" s="51"/>
      <c r="W367" s="51"/>
      <c r="X367" s="52"/>
      <c r="Y367" s="52"/>
      <c r="Z367" s="52"/>
      <c r="AA367" s="53"/>
      <c r="AB367" s="54"/>
      <c r="AC367" s="54"/>
      <c r="AD367" s="55"/>
      <c r="AE367" s="55"/>
      <c r="AF367" s="55"/>
      <c r="AG367" s="55">
        <v>3</v>
      </c>
      <c r="AH367" s="56"/>
      <c r="AI367" s="56"/>
      <c r="AJ367" s="57"/>
      <c r="AK367" s="57"/>
      <c r="AL367" s="57"/>
      <c r="AM367" s="57"/>
      <c r="AN367" s="58"/>
      <c r="AO367" s="58"/>
      <c r="AP367" s="58"/>
      <c r="AQ367" s="59"/>
      <c r="AR367" s="59"/>
      <c r="AS367" s="59"/>
      <c r="AT367" s="59"/>
      <c r="AU367" s="59"/>
      <c r="AV367" s="59"/>
      <c r="AW367">
        <v>2</v>
      </c>
      <c r="AZ367">
        <f t="shared" si="237"/>
        <v>0</v>
      </c>
      <c r="BA367">
        <f t="shared" si="238"/>
        <v>3</v>
      </c>
      <c r="BB367">
        <f t="shared" si="239"/>
        <v>0</v>
      </c>
      <c r="BC367">
        <f t="shared" si="240"/>
        <v>0</v>
      </c>
      <c r="BD367">
        <f t="shared" si="230"/>
        <v>0</v>
      </c>
      <c r="BE367">
        <f t="shared" si="241"/>
        <v>1</v>
      </c>
      <c r="BF367">
        <f t="shared" si="242"/>
        <v>0</v>
      </c>
      <c r="BG367">
        <f t="shared" si="243"/>
        <v>0</v>
      </c>
      <c r="BH367">
        <f t="shared" si="244"/>
        <v>3</v>
      </c>
      <c r="BI367">
        <f t="shared" si="245"/>
        <v>0</v>
      </c>
      <c r="BJ367">
        <f t="shared" si="246"/>
        <v>0</v>
      </c>
      <c r="BK367">
        <f t="shared" si="247"/>
        <v>0</v>
      </c>
      <c r="BL367">
        <f t="shared" si="248"/>
        <v>0</v>
      </c>
      <c r="BM367">
        <f t="shared" si="231"/>
        <v>2</v>
      </c>
      <c r="BO367" s="185">
        <f t="shared" si="251"/>
        <v>0</v>
      </c>
      <c r="BP367" s="186">
        <f t="shared" si="252"/>
        <v>1.266</v>
      </c>
      <c r="BQ367" s="187">
        <f t="shared" si="253"/>
        <v>0</v>
      </c>
      <c r="BR367" s="188">
        <f t="shared" si="249"/>
        <v>0</v>
      </c>
      <c r="BS367" s="189">
        <f t="shared" si="254"/>
        <v>0</v>
      </c>
      <c r="BT367" s="190">
        <f t="shared" si="255"/>
        <v>0.11899999999999999</v>
      </c>
      <c r="BU367" s="191">
        <f t="shared" si="256"/>
        <v>0</v>
      </c>
      <c r="BV367" s="192">
        <f t="shared" si="257"/>
        <v>0</v>
      </c>
      <c r="BW367" s="193">
        <f t="shared" si="258"/>
        <v>4.8000000000000001E-2</v>
      </c>
      <c r="BX367" s="194">
        <f t="shared" si="259"/>
        <v>0</v>
      </c>
      <c r="BY367" s="195">
        <f t="shared" si="260"/>
        <v>0</v>
      </c>
      <c r="BZ367" s="196">
        <f t="shared" si="261"/>
        <v>0</v>
      </c>
      <c r="CA367" s="197">
        <f t="shared" si="250"/>
        <v>0</v>
      </c>
      <c r="CB367" s="110">
        <f t="shared" si="262"/>
        <v>2.8000000000000001E-2</v>
      </c>
      <c r="CC367" s="198">
        <v>0</v>
      </c>
      <c r="CD367" s="110">
        <v>0</v>
      </c>
      <c r="CE367" s="110">
        <v>0</v>
      </c>
      <c r="CF367" s="110">
        <v>4</v>
      </c>
      <c r="CG367" s="110">
        <f t="shared" si="232"/>
        <v>0.64</v>
      </c>
      <c r="CH367">
        <f t="shared" si="233"/>
        <v>1.4610000000000001</v>
      </c>
      <c r="CI367">
        <f t="shared" si="234"/>
        <v>8.320000000000001E-2</v>
      </c>
      <c r="CJ367" s="63">
        <f t="shared" si="235"/>
        <v>10.8094</v>
      </c>
      <c r="CK367" s="200"/>
      <c r="CL367" s="200">
        <f t="shared" si="236"/>
        <v>1.62141</v>
      </c>
      <c r="CM367" s="200"/>
      <c r="CN367" s="200"/>
      <c r="CO367" s="201"/>
      <c r="CP367" s="202"/>
      <c r="CQ367" s="203"/>
      <c r="CR367" s="203"/>
      <c r="CS367" s="204"/>
      <c r="CT367" s="44"/>
      <c r="CU367" s="46"/>
      <c r="CV367" s="205"/>
    </row>
    <row r="368" spans="3:100" x14ac:dyDescent="0.25">
      <c r="C368" s="1" t="s">
        <v>482</v>
      </c>
      <c r="D368" s="36" t="s">
        <v>475</v>
      </c>
      <c r="F368" s="42"/>
      <c r="G368" s="43"/>
      <c r="H368" s="43"/>
      <c r="I368" s="43"/>
      <c r="J368" s="43"/>
      <c r="K368" s="43"/>
      <c r="L368" s="43"/>
      <c r="M368" s="44">
        <v>1</v>
      </c>
      <c r="N368" s="44"/>
      <c r="O368" s="45"/>
      <c r="P368" s="46"/>
      <c r="Q368" s="47"/>
      <c r="R368" s="48"/>
      <c r="S368" s="49"/>
      <c r="T368" s="50"/>
      <c r="U368" s="51"/>
      <c r="V368" s="51"/>
      <c r="W368" s="51">
        <v>3</v>
      </c>
      <c r="X368" s="52"/>
      <c r="Y368" s="52"/>
      <c r="Z368" s="52"/>
      <c r="AA368" s="53"/>
      <c r="AB368" s="54"/>
      <c r="AC368" s="54"/>
      <c r="AD368" s="55"/>
      <c r="AE368" s="55"/>
      <c r="AF368" s="55"/>
      <c r="AG368" s="55">
        <v>4</v>
      </c>
      <c r="AH368" s="56"/>
      <c r="AI368" s="56"/>
      <c r="AJ368" s="57"/>
      <c r="AK368" s="57"/>
      <c r="AL368" s="57"/>
      <c r="AM368" s="57"/>
      <c r="AN368" s="58"/>
      <c r="AO368" s="58"/>
      <c r="AP368" s="58"/>
      <c r="AQ368" s="59"/>
      <c r="AR368" s="59"/>
      <c r="AS368" s="59"/>
      <c r="AT368" s="59"/>
      <c r="AU368" s="59"/>
      <c r="AV368" s="59"/>
      <c r="AW368">
        <v>1</v>
      </c>
      <c r="AZ368">
        <f t="shared" si="237"/>
        <v>0</v>
      </c>
      <c r="BA368">
        <f t="shared" si="238"/>
        <v>1</v>
      </c>
      <c r="BB368">
        <f t="shared" si="239"/>
        <v>0</v>
      </c>
      <c r="BC368">
        <f t="shared" si="240"/>
        <v>0</v>
      </c>
      <c r="BD368">
        <f t="shared" si="230"/>
        <v>0</v>
      </c>
      <c r="BE368">
        <f t="shared" si="241"/>
        <v>3</v>
      </c>
      <c r="BF368">
        <f t="shared" si="242"/>
        <v>0</v>
      </c>
      <c r="BG368">
        <f t="shared" si="243"/>
        <v>0</v>
      </c>
      <c r="BH368">
        <f t="shared" si="244"/>
        <v>4</v>
      </c>
      <c r="BI368">
        <f t="shared" si="245"/>
        <v>0</v>
      </c>
      <c r="BJ368">
        <f t="shared" si="246"/>
        <v>0</v>
      </c>
      <c r="BK368">
        <f t="shared" si="247"/>
        <v>0</v>
      </c>
      <c r="BL368">
        <f t="shared" si="248"/>
        <v>0</v>
      </c>
      <c r="BM368">
        <f t="shared" si="231"/>
        <v>1</v>
      </c>
      <c r="BO368" s="185">
        <f t="shared" si="251"/>
        <v>0</v>
      </c>
      <c r="BP368" s="186">
        <f t="shared" si="252"/>
        <v>0.42199999999999999</v>
      </c>
      <c r="BQ368" s="187">
        <f t="shared" si="253"/>
        <v>0</v>
      </c>
      <c r="BR368" s="188">
        <f t="shared" si="249"/>
        <v>0</v>
      </c>
      <c r="BS368" s="189">
        <f t="shared" si="254"/>
        <v>0</v>
      </c>
      <c r="BT368" s="190">
        <f t="shared" si="255"/>
        <v>0.35699999999999998</v>
      </c>
      <c r="BU368" s="191">
        <f t="shared" si="256"/>
        <v>0</v>
      </c>
      <c r="BV368" s="192">
        <f t="shared" si="257"/>
        <v>0</v>
      </c>
      <c r="BW368" s="193">
        <f t="shared" si="258"/>
        <v>6.4000000000000001E-2</v>
      </c>
      <c r="BX368" s="194">
        <f t="shared" si="259"/>
        <v>0</v>
      </c>
      <c r="BY368" s="195">
        <f t="shared" si="260"/>
        <v>0</v>
      </c>
      <c r="BZ368" s="196">
        <f t="shared" si="261"/>
        <v>0</v>
      </c>
      <c r="CA368" s="197">
        <f t="shared" si="250"/>
        <v>0</v>
      </c>
      <c r="CB368" s="110">
        <f t="shared" si="262"/>
        <v>1.4E-2</v>
      </c>
      <c r="CC368" s="198">
        <v>0</v>
      </c>
      <c r="CD368" s="110">
        <v>0</v>
      </c>
      <c r="CE368" s="110">
        <v>0</v>
      </c>
      <c r="CF368" s="110">
        <v>2</v>
      </c>
      <c r="CG368" s="110">
        <f t="shared" si="232"/>
        <v>0.32</v>
      </c>
      <c r="CH368">
        <f t="shared" si="233"/>
        <v>0.85699999999999998</v>
      </c>
      <c r="CI368">
        <f t="shared" si="234"/>
        <v>4.1600000000000005E-2</v>
      </c>
      <c r="CJ368" s="63">
        <f t="shared" si="235"/>
        <v>6.2901999999999996</v>
      </c>
      <c r="CK368" s="200"/>
      <c r="CL368" s="200">
        <f t="shared" si="236"/>
        <v>0.94352999999999987</v>
      </c>
      <c r="CM368" s="200"/>
      <c r="CN368" s="200"/>
      <c r="CO368" s="201"/>
      <c r="CP368" s="202"/>
      <c r="CQ368" s="203"/>
      <c r="CR368" s="203"/>
      <c r="CS368" s="204"/>
      <c r="CT368" s="44"/>
      <c r="CU368" s="46"/>
      <c r="CV368" s="205"/>
    </row>
    <row r="369" spans="3:100" x14ac:dyDescent="0.25">
      <c r="C369" s="1" t="s">
        <v>483</v>
      </c>
      <c r="D369" s="36" t="s">
        <v>475</v>
      </c>
      <c r="F369" s="42"/>
      <c r="G369" s="43"/>
      <c r="H369" s="43"/>
      <c r="I369" s="43"/>
      <c r="J369" s="43"/>
      <c r="K369" s="43"/>
      <c r="L369" s="43"/>
      <c r="M369" s="44"/>
      <c r="N369" s="44"/>
      <c r="O369" s="45"/>
      <c r="P369" s="46"/>
      <c r="Q369" s="47"/>
      <c r="R369" s="48"/>
      <c r="S369" s="49"/>
      <c r="T369" s="50"/>
      <c r="U369" s="51">
        <v>1</v>
      </c>
      <c r="V369" s="51"/>
      <c r="W369" s="51"/>
      <c r="X369" s="52"/>
      <c r="Y369" s="52"/>
      <c r="Z369" s="52"/>
      <c r="AA369" s="53"/>
      <c r="AB369" s="54"/>
      <c r="AC369" s="54"/>
      <c r="AD369" s="55"/>
      <c r="AE369" s="55"/>
      <c r="AF369" s="55"/>
      <c r="AG369" s="55">
        <v>1</v>
      </c>
      <c r="AH369" s="56"/>
      <c r="AI369" s="56"/>
      <c r="AJ369" s="57"/>
      <c r="AK369" s="57"/>
      <c r="AL369" s="57"/>
      <c r="AM369" s="57"/>
      <c r="AN369" s="58"/>
      <c r="AO369" s="58"/>
      <c r="AP369" s="58"/>
      <c r="AQ369" s="59"/>
      <c r="AR369" s="59"/>
      <c r="AS369" s="59"/>
      <c r="AT369" s="59"/>
      <c r="AU369" s="59">
        <v>1</v>
      </c>
      <c r="AV369" s="59"/>
      <c r="AW369">
        <v>1</v>
      </c>
      <c r="AZ369">
        <f t="shared" si="237"/>
        <v>0</v>
      </c>
      <c r="BA369">
        <f t="shared" si="238"/>
        <v>0</v>
      </c>
      <c r="BB369">
        <f t="shared" si="239"/>
        <v>0</v>
      </c>
      <c r="BC369">
        <f t="shared" si="240"/>
        <v>0</v>
      </c>
      <c r="BD369">
        <f t="shared" si="230"/>
        <v>0</v>
      </c>
      <c r="BE369">
        <f t="shared" si="241"/>
        <v>1</v>
      </c>
      <c r="BF369">
        <f t="shared" si="242"/>
        <v>0</v>
      </c>
      <c r="BG369">
        <f t="shared" si="243"/>
        <v>0</v>
      </c>
      <c r="BH369">
        <f t="shared" si="244"/>
        <v>1</v>
      </c>
      <c r="BI369">
        <f t="shared" si="245"/>
        <v>0</v>
      </c>
      <c r="BJ369">
        <f t="shared" si="246"/>
        <v>0</v>
      </c>
      <c r="BK369">
        <f t="shared" si="247"/>
        <v>0</v>
      </c>
      <c r="BL369">
        <f t="shared" si="248"/>
        <v>1</v>
      </c>
      <c r="BM369">
        <f t="shared" si="231"/>
        <v>1</v>
      </c>
      <c r="BO369" s="185">
        <f t="shared" si="251"/>
        <v>0</v>
      </c>
      <c r="BP369" s="186">
        <f t="shared" si="252"/>
        <v>0</v>
      </c>
      <c r="BQ369" s="187">
        <f t="shared" si="253"/>
        <v>0</v>
      </c>
      <c r="BR369" s="188">
        <f t="shared" si="249"/>
        <v>0</v>
      </c>
      <c r="BS369" s="189">
        <f t="shared" si="254"/>
        <v>0</v>
      </c>
      <c r="BT369" s="190">
        <f t="shared" si="255"/>
        <v>0.11899999999999999</v>
      </c>
      <c r="BU369" s="191">
        <f t="shared" si="256"/>
        <v>0</v>
      </c>
      <c r="BV369" s="192">
        <f t="shared" si="257"/>
        <v>0</v>
      </c>
      <c r="BW369" s="193">
        <f t="shared" si="258"/>
        <v>1.6E-2</v>
      </c>
      <c r="BX369" s="194">
        <f t="shared" si="259"/>
        <v>0</v>
      </c>
      <c r="BY369" s="195">
        <f t="shared" si="260"/>
        <v>0</v>
      </c>
      <c r="BZ369" s="196">
        <f t="shared" si="261"/>
        <v>0</v>
      </c>
      <c r="CA369" s="197">
        <f t="shared" si="250"/>
        <v>3.2000000000000001E-2</v>
      </c>
      <c r="CB369" s="110">
        <f t="shared" si="262"/>
        <v>1.4E-2</v>
      </c>
      <c r="CC369" s="198">
        <v>0</v>
      </c>
      <c r="CD369" s="110">
        <v>0</v>
      </c>
      <c r="CE369" s="110">
        <v>0</v>
      </c>
      <c r="CF369" s="110">
        <v>1</v>
      </c>
      <c r="CG369" s="110">
        <f t="shared" si="232"/>
        <v>0.16</v>
      </c>
      <c r="CH369">
        <f t="shared" si="233"/>
        <v>0.18100000000000002</v>
      </c>
      <c r="CI369">
        <f t="shared" si="234"/>
        <v>2.0800000000000003E-2</v>
      </c>
      <c r="CJ369" s="63">
        <f t="shared" si="235"/>
        <v>1.4126000000000003</v>
      </c>
      <c r="CK369" s="200"/>
      <c r="CL369" s="200">
        <f t="shared" si="236"/>
        <v>0.21189000000000005</v>
      </c>
      <c r="CM369" s="200"/>
      <c r="CN369" s="200"/>
      <c r="CO369" s="201"/>
      <c r="CP369" s="202"/>
      <c r="CQ369" s="203"/>
      <c r="CR369" s="203"/>
      <c r="CS369" s="204"/>
      <c r="CT369" s="44"/>
      <c r="CU369" s="46"/>
      <c r="CV369" s="205"/>
    </row>
    <row r="370" spans="3:100" x14ac:dyDescent="0.25">
      <c r="C370" s="1" t="s">
        <v>484</v>
      </c>
      <c r="D370" s="36" t="s">
        <v>475</v>
      </c>
      <c r="F370" s="42">
        <v>1</v>
      </c>
      <c r="G370" s="43"/>
      <c r="H370" s="43"/>
      <c r="I370" s="43"/>
      <c r="J370" s="43"/>
      <c r="K370" s="43"/>
      <c r="L370" s="43"/>
      <c r="M370" s="44"/>
      <c r="N370" s="44"/>
      <c r="O370" s="45"/>
      <c r="P370" s="46"/>
      <c r="Q370" s="47"/>
      <c r="R370" s="48"/>
      <c r="S370" s="49"/>
      <c r="T370" s="50"/>
      <c r="U370" s="51"/>
      <c r="V370" s="51"/>
      <c r="W370" s="51">
        <v>22</v>
      </c>
      <c r="X370" s="52"/>
      <c r="Y370" s="52"/>
      <c r="Z370" s="52"/>
      <c r="AA370" s="53"/>
      <c r="AB370" s="54"/>
      <c r="AC370" s="54"/>
      <c r="AD370" s="55"/>
      <c r="AE370" s="55">
        <v>1</v>
      </c>
      <c r="AF370" s="55"/>
      <c r="AG370" s="55"/>
      <c r="AH370" s="56"/>
      <c r="AI370" s="56"/>
      <c r="AJ370" s="57"/>
      <c r="AK370" s="57"/>
      <c r="AL370" s="57"/>
      <c r="AM370" s="57"/>
      <c r="AN370" s="58"/>
      <c r="AO370" s="58"/>
      <c r="AP370" s="58"/>
      <c r="AQ370" s="59">
        <v>1</v>
      </c>
      <c r="AR370" s="59"/>
      <c r="AS370" s="59"/>
      <c r="AT370" s="59"/>
      <c r="AU370" s="59"/>
      <c r="AV370" s="59"/>
      <c r="AZ370">
        <f t="shared" si="237"/>
        <v>1</v>
      </c>
      <c r="BA370">
        <f t="shared" si="238"/>
        <v>0</v>
      </c>
      <c r="BB370">
        <f t="shared" si="239"/>
        <v>0</v>
      </c>
      <c r="BC370">
        <f t="shared" si="240"/>
        <v>0</v>
      </c>
      <c r="BD370">
        <f t="shared" si="230"/>
        <v>0</v>
      </c>
      <c r="BE370">
        <f t="shared" si="241"/>
        <v>22</v>
      </c>
      <c r="BF370">
        <f t="shared" si="242"/>
        <v>0</v>
      </c>
      <c r="BG370">
        <f t="shared" si="243"/>
        <v>0</v>
      </c>
      <c r="BH370">
        <f t="shared" si="244"/>
        <v>1</v>
      </c>
      <c r="BI370">
        <f t="shared" si="245"/>
        <v>0</v>
      </c>
      <c r="BJ370">
        <f t="shared" si="246"/>
        <v>0</v>
      </c>
      <c r="BK370">
        <f t="shared" si="247"/>
        <v>0</v>
      </c>
      <c r="BL370">
        <f t="shared" si="248"/>
        <v>1</v>
      </c>
      <c r="BM370">
        <f t="shared" si="231"/>
        <v>0</v>
      </c>
      <c r="BO370" s="185">
        <f t="shared" si="251"/>
        <v>3.7999999999999999E-2</v>
      </c>
      <c r="BP370" s="186">
        <f t="shared" si="252"/>
        <v>0</v>
      </c>
      <c r="BQ370" s="187">
        <f t="shared" si="253"/>
        <v>0</v>
      </c>
      <c r="BR370" s="188">
        <f t="shared" si="249"/>
        <v>0</v>
      </c>
      <c r="BS370" s="189">
        <f t="shared" si="254"/>
        <v>0</v>
      </c>
      <c r="BT370" s="190">
        <f t="shared" si="255"/>
        <v>2.6179999999999999</v>
      </c>
      <c r="BU370" s="191">
        <f t="shared" si="256"/>
        <v>0</v>
      </c>
      <c r="BV370" s="192">
        <f t="shared" si="257"/>
        <v>0</v>
      </c>
      <c r="BW370" s="193">
        <f t="shared" si="258"/>
        <v>1.6E-2</v>
      </c>
      <c r="BX370" s="194">
        <f t="shared" si="259"/>
        <v>0</v>
      </c>
      <c r="BY370" s="195">
        <f t="shared" si="260"/>
        <v>0</v>
      </c>
      <c r="BZ370" s="196">
        <f t="shared" si="261"/>
        <v>0</v>
      </c>
      <c r="CA370" s="197">
        <f t="shared" si="250"/>
        <v>3.2000000000000001E-2</v>
      </c>
      <c r="CB370" s="110">
        <f t="shared" si="262"/>
        <v>0</v>
      </c>
      <c r="CC370" s="198">
        <v>0</v>
      </c>
      <c r="CD370" s="110">
        <v>0</v>
      </c>
      <c r="CE370" s="110">
        <v>0</v>
      </c>
      <c r="CF370" s="110">
        <v>3</v>
      </c>
      <c r="CG370" s="110">
        <f t="shared" si="232"/>
        <v>0.48</v>
      </c>
      <c r="CH370">
        <f t="shared" si="233"/>
        <v>2.7039999999999997</v>
      </c>
      <c r="CI370">
        <f t="shared" si="234"/>
        <v>6.2399999999999997E-2</v>
      </c>
      <c r="CJ370" s="63">
        <f t="shared" si="235"/>
        <v>19.364799999999995</v>
      </c>
      <c r="CK370" s="200"/>
      <c r="CL370" s="200">
        <f t="shared" si="236"/>
        <v>2.9047199999999993</v>
      </c>
      <c r="CM370" s="200"/>
      <c r="CN370" s="200"/>
      <c r="CO370" s="201"/>
      <c r="CP370" s="202"/>
      <c r="CQ370" s="203"/>
      <c r="CR370" s="203"/>
      <c r="CS370" s="204"/>
      <c r="CT370" s="44"/>
      <c r="CU370" s="46"/>
      <c r="CV370" s="205"/>
    </row>
    <row r="371" spans="3:100" x14ac:dyDescent="0.25">
      <c r="C371" s="1" t="s">
        <v>485</v>
      </c>
      <c r="D371" s="36" t="s">
        <v>475</v>
      </c>
      <c r="F371" s="42"/>
      <c r="G371" s="43">
        <v>5</v>
      </c>
      <c r="H371" s="43"/>
      <c r="I371" s="43"/>
      <c r="J371" s="43">
        <v>1</v>
      </c>
      <c r="K371" s="43"/>
      <c r="L371" s="43"/>
      <c r="M371" s="44">
        <v>3</v>
      </c>
      <c r="N371" s="44"/>
      <c r="O371" s="45"/>
      <c r="P371" s="46">
        <v>1</v>
      </c>
      <c r="Q371" s="47"/>
      <c r="R371" s="48"/>
      <c r="S371" s="49"/>
      <c r="T371" s="50"/>
      <c r="U371" s="51"/>
      <c r="V371" s="51"/>
      <c r="W371" s="51"/>
      <c r="X371" s="52"/>
      <c r="Y371" s="52"/>
      <c r="Z371" s="52"/>
      <c r="AA371" s="53"/>
      <c r="AB371" s="54"/>
      <c r="AC371" s="54"/>
      <c r="AD371" s="55">
        <v>1</v>
      </c>
      <c r="AE371" s="55"/>
      <c r="AF371" s="55"/>
      <c r="AG371" s="55">
        <v>2</v>
      </c>
      <c r="AH371" s="56"/>
      <c r="AI371" s="56"/>
      <c r="AJ371" s="57"/>
      <c r="AK371" s="57"/>
      <c r="AL371" s="57"/>
      <c r="AM371" s="57"/>
      <c r="AN371" s="58"/>
      <c r="AO371" s="58"/>
      <c r="AP371" s="58"/>
      <c r="AQ371" s="59">
        <v>1</v>
      </c>
      <c r="AR371" s="59"/>
      <c r="AS371" s="59"/>
      <c r="AT371" s="59"/>
      <c r="AU371" s="59">
        <v>1</v>
      </c>
      <c r="AV371" s="59"/>
      <c r="AW371">
        <v>2</v>
      </c>
      <c r="AZ371">
        <f t="shared" si="237"/>
        <v>6</v>
      </c>
      <c r="BA371">
        <f t="shared" si="238"/>
        <v>3</v>
      </c>
      <c r="BB371">
        <f t="shared" si="239"/>
        <v>1</v>
      </c>
      <c r="BC371">
        <f t="shared" si="240"/>
        <v>0</v>
      </c>
      <c r="BD371">
        <f t="shared" si="230"/>
        <v>0</v>
      </c>
      <c r="BE371">
        <f t="shared" si="241"/>
        <v>0</v>
      </c>
      <c r="BF371">
        <f t="shared" si="242"/>
        <v>0</v>
      </c>
      <c r="BG371">
        <f t="shared" si="243"/>
        <v>0</v>
      </c>
      <c r="BH371">
        <f t="shared" si="244"/>
        <v>3</v>
      </c>
      <c r="BI371">
        <f t="shared" si="245"/>
        <v>0</v>
      </c>
      <c r="BJ371">
        <f t="shared" si="246"/>
        <v>0</v>
      </c>
      <c r="BK371">
        <f t="shared" si="247"/>
        <v>0</v>
      </c>
      <c r="BL371">
        <f t="shared" si="248"/>
        <v>2</v>
      </c>
      <c r="BM371">
        <f t="shared" si="231"/>
        <v>2</v>
      </c>
      <c r="BO371" s="185">
        <f t="shared" si="251"/>
        <v>0.22799999999999998</v>
      </c>
      <c r="BP371" s="186">
        <f t="shared" si="252"/>
        <v>1.266</v>
      </c>
      <c r="BQ371" s="187">
        <f t="shared" si="253"/>
        <v>2.1999999999999999E-2</v>
      </c>
      <c r="BR371" s="188">
        <f t="shared" si="249"/>
        <v>0</v>
      </c>
      <c r="BS371" s="189">
        <f t="shared" si="254"/>
        <v>0</v>
      </c>
      <c r="BT371" s="190">
        <f t="shared" si="255"/>
        <v>0</v>
      </c>
      <c r="BU371" s="191">
        <f t="shared" si="256"/>
        <v>0</v>
      </c>
      <c r="BV371" s="192">
        <f t="shared" si="257"/>
        <v>0</v>
      </c>
      <c r="BW371" s="193">
        <f t="shared" si="258"/>
        <v>4.8000000000000001E-2</v>
      </c>
      <c r="BX371" s="194">
        <f t="shared" si="259"/>
        <v>0</v>
      </c>
      <c r="BY371" s="195">
        <f t="shared" si="260"/>
        <v>0</v>
      </c>
      <c r="BZ371" s="196">
        <f t="shared" si="261"/>
        <v>0</v>
      </c>
      <c r="CA371" s="197">
        <f t="shared" si="250"/>
        <v>6.4000000000000001E-2</v>
      </c>
      <c r="CB371" s="110">
        <f t="shared" si="262"/>
        <v>2.8000000000000001E-2</v>
      </c>
      <c r="CC371" s="198">
        <v>0</v>
      </c>
      <c r="CD371" s="110">
        <v>0</v>
      </c>
      <c r="CE371" s="110">
        <v>0</v>
      </c>
      <c r="CF371" s="110">
        <v>5</v>
      </c>
      <c r="CG371" s="110">
        <f t="shared" si="232"/>
        <v>0.8</v>
      </c>
      <c r="CH371">
        <f t="shared" si="233"/>
        <v>1.6560000000000001</v>
      </c>
      <c r="CI371">
        <f t="shared" si="234"/>
        <v>0.10400000000000001</v>
      </c>
      <c r="CJ371" s="63">
        <f t="shared" si="235"/>
        <v>12.320000000000002</v>
      </c>
      <c r="CK371" s="200"/>
      <c r="CL371" s="200">
        <f t="shared" si="236"/>
        <v>1.8480000000000003</v>
      </c>
      <c r="CM371" s="200"/>
      <c r="CN371" s="200"/>
      <c r="CO371" s="201"/>
      <c r="CP371" s="202"/>
      <c r="CQ371" s="203"/>
      <c r="CR371" s="203"/>
      <c r="CS371" s="204"/>
      <c r="CT371" s="44"/>
      <c r="CU371" s="46"/>
      <c r="CV371" s="205"/>
    </row>
    <row r="372" spans="3:100" x14ac:dyDescent="0.25">
      <c r="C372" s="1" t="s">
        <v>486</v>
      </c>
      <c r="D372" s="36" t="s">
        <v>475</v>
      </c>
      <c r="F372" s="42"/>
      <c r="G372" s="43"/>
      <c r="H372" s="43"/>
      <c r="I372" s="43"/>
      <c r="J372" s="43"/>
      <c r="K372" s="43"/>
      <c r="L372" s="43"/>
      <c r="M372" s="44"/>
      <c r="N372" s="44"/>
      <c r="O372" s="45"/>
      <c r="P372" s="46"/>
      <c r="Q372" s="47"/>
      <c r="R372" s="48"/>
      <c r="S372" s="49"/>
      <c r="T372" s="50"/>
      <c r="U372" s="51">
        <v>1</v>
      </c>
      <c r="V372" s="51"/>
      <c r="W372" s="51"/>
      <c r="X372" s="52"/>
      <c r="Y372" s="52"/>
      <c r="Z372" s="52"/>
      <c r="AA372" s="53"/>
      <c r="AB372" s="54"/>
      <c r="AC372" s="54"/>
      <c r="AD372" s="55"/>
      <c r="AE372" s="55"/>
      <c r="AF372" s="55"/>
      <c r="AG372" s="55">
        <v>2</v>
      </c>
      <c r="AH372" s="56"/>
      <c r="AI372" s="56"/>
      <c r="AJ372" s="57"/>
      <c r="AK372" s="57"/>
      <c r="AL372" s="57"/>
      <c r="AM372" s="57"/>
      <c r="AN372" s="58">
        <v>1</v>
      </c>
      <c r="AO372" s="58"/>
      <c r="AP372" s="58">
        <v>1</v>
      </c>
      <c r="AQ372" s="59"/>
      <c r="AR372" s="59">
        <v>2</v>
      </c>
      <c r="AS372" s="59"/>
      <c r="AT372" s="59"/>
      <c r="AU372" s="59"/>
      <c r="AV372" s="59"/>
      <c r="AW372">
        <v>1</v>
      </c>
      <c r="AZ372">
        <f t="shared" si="237"/>
        <v>0</v>
      </c>
      <c r="BA372">
        <f t="shared" si="238"/>
        <v>0</v>
      </c>
      <c r="BB372">
        <f t="shared" si="239"/>
        <v>0</v>
      </c>
      <c r="BC372">
        <f t="shared" si="240"/>
        <v>0</v>
      </c>
      <c r="BD372">
        <f t="shared" si="230"/>
        <v>0</v>
      </c>
      <c r="BE372">
        <f t="shared" si="241"/>
        <v>1</v>
      </c>
      <c r="BF372">
        <f t="shared" si="242"/>
        <v>0</v>
      </c>
      <c r="BG372">
        <f t="shared" si="243"/>
        <v>0</v>
      </c>
      <c r="BH372">
        <f t="shared" si="244"/>
        <v>2</v>
      </c>
      <c r="BI372">
        <f t="shared" si="245"/>
        <v>0</v>
      </c>
      <c r="BJ372">
        <f t="shared" si="246"/>
        <v>0</v>
      </c>
      <c r="BK372">
        <f t="shared" si="247"/>
        <v>2</v>
      </c>
      <c r="BL372">
        <f t="shared" si="248"/>
        <v>2</v>
      </c>
      <c r="BM372">
        <f t="shared" si="231"/>
        <v>1</v>
      </c>
      <c r="BO372" s="185">
        <f t="shared" si="251"/>
        <v>0</v>
      </c>
      <c r="BP372" s="186">
        <f t="shared" si="252"/>
        <v>0</v>
      </c>
      <c r="BQ372" s="187">
        <f t="shared" si="253"/>
        <v>0</v>
      </c>
      <c r="BR372" s="188">
        <f t="shared" si="249"/>
        <v>0</v>
      </c>
      <c r="BS372" s="189">
        <f t="shared" si="254"/>
        <v>0</v>
      </c>
      <c r="BT372" s="190">
        <f t="shared" si="255"/>
        <v>0.11899999999999999</v>
      </c>
      <c r="BU372" s="191">
        <f t="shared" si="256"/>
        <v>0</v>
      </c>
      <c r="BV372" s="192">
        <f t="shared" si="257"/>
        <v>0</v>
      </c>
      <c r="BW372" s="193">
        <f t="shared" si="258"/>
        <v>3.2000000000000001E-2</v>
      </c>
      <c r="BX372" s="194">
        <f t="shared" si="259"/>
        <v>0</v>
      </c>
      <c r="BY372" s="195">
        <f t="shared" si="260"/>
        <v>0</v>
      </c>
      <c r="BZ372" s="196">
        <f t="shared" si="261"/>
        <v>0.52600000000000002</v>
      </c>
      <c r="CA372" s="197">
        <f t="shared" si="250"/>
        <v>6.4000000000000001E-2</v>
      </c>
      <c r="CB372" s="110">
        <f t="shared" si="262"/>
        <v>1.4E-2</v>
      </c>
      <c r="CC372" s="198">
        <v>0</v>
      </c>
      <c r="CD372" s="110">
        <v>0</v>
      </c>
      <c r="CE372" s="110">
        <v>0</v>
      </c>
      <c r="CF372" s="110">
        <v>7</v>
      </c>
      <c r="CG372" s="110">
        <f t="shared" si="232"/>
        <v>1.1200000000000001</v>
      </c>
      <c r="CH372">
        <f t="shared" si="233"/>
        <v>0.75500000000000012</v>
      </c>
      <c r="CI372">
        <f t="shared" si="234"/>
        <v>0.14560000000000001</v>
      </c>
      <c r="CJ372" s="63">
        <f t="shared" si="235"/>
        <v>6.3042000000000007</v>
      </c>
      <c r="CK372" s="200"/>
      <c r="CL372" s="200">
        <f t="shared" si="236"/>
        <v>0.94563000000000008</v>
      </c>
      <c r="CM372" s="200"/>
      <c r="CN372" s="200"/>
      <c r="CO372" s="201"/>
      <c r="CP372" s="202"/>
      <c r="CQ372" s="203"/>
      <c r="CR372" s="203"/>
      <c r="CS372" s="204"/>
      <c r="CT372" s="44"/>
      <c r="CU372" s="46"/>
      <c r="CV372" s="205"/>
    </row>
    <row r="373" spans="3:100" x14ac:dyDescent="0.25">
      <c r="C373" s="1" t="s">
        <v>487</v>
      </c>
      <c r="D373" s="36" t="s">
        <v>475</v>
      </c>
      <c r="F373" s="42"/>
      <c r="G373" s="43"/>
      <c r="H373" s="43"/>
      <c r="I373" s="43"/>
      <c r="J373" s="43"/>
      <c r="K373" s="43"/>
      <c r="L373" s="43"/>
      <c r="M373" s="44">
        <v>1</v>
      </c>
      <c r="N373" s="44"/>
      <c r="O373" s="45"/>
      <c r="P373" s="46"/>
      <c r="Q373" s="47"/>
      <c r="R373" s="48"/>
      <c r="S373" s="49"/>
      <c r="T373" s="50"/>
      <c r="U373" s="51"/>
      <c r="V373" s="51"/>
      <c r="W373" s="51">
        <v>1</v>
      </c>
      <c r="X373" s="52"/>
      <c r="Y373" s="52"/>
      <c r="Z373" s="52"/>
      <c r="AA373" s="53"/>
      <c r="AB373" s="54"/>
      <c r="AC373" s="54"/>
      <c r="AD373" s="55"/>
      <c r="AE373" s="55">
        <v>1</v>
      </c>
      <c r="AF373" s="55"/>
      <c r="AG373" s="55">
        <v>3</v>
      </c>
      <c r="AH373" s="56"/>
      <c r="AI373" s="56"/>
      <c r="AJ373" s="57"/>
      <c r="AK373" s="57"/>
      <c r="AL373" s="57"/>
      <c r="AM373" s="57"/>
      <c r="AN373" s="58"/>
      <c r="AO373" s="58"/>
      <c r="AP373" s="58"/>
      <c r="AQ373" s="59"/>
      <c r="AR373" s="59"/>
      <c r="AS373" s="59"/>
      <c r="AT373" s="59"/>
      <c r="AU373" s="59">
        <v>1</v>
      </c>
      <c r="AV373" s="59"/>
      <c r="AZ373">
        <f t="shared" si="237"/>
        <v>0</v>
      </c>
      <c r="BA373">
        <f t="shared" si="238"/>
        <v>1</v>
      </c>
      <c r="BB373">
        <f t="shared" si="239"/>
        <v>0</v>
      </c>
      <c r="BC373">
        <f t="shared" si="240"/>
        <v>0</v>
      </c>
      <c r="BD373">
        <f t="shared" si="230"/>
        <v>0</v>
      </c>
      <c r="BE373">
        <f t="shared" si="241"/>
        <v>1</v>
      </c>
      <c r="BF373">
        <f t="shared" si="242"/>
        <v>0</v>
      </c>
      <c r="BG373">
        <f t="shared" si="243"/>
        <v>0</v>
      </c>
      <c r="BH373">
        <f t="shared" si="244"/>
        <v>4</v>
      </c>
      <c r="BI373">
        <f t="shared" si="245"/>
        <v>0</v>
      </c>
      <c r="BJ373">
        <f t="shared" si="246"/>
        <v>0</v>
      </c>
      <c r="BK373">
        <f t="shared" si="247"/>
        <v>0</v>
      </c>
      <c r="BL373">
        <f t="shared" si="248"/>
        <v>1</v>
      </c>
      <c r="BM373">
        <f t="shared" si="231"/>
        <v>0</v>
      </c>
      <c r="BO373" s="185">
        <f t="shared" si="251"/>
        <v>0</v>
      </c>
      <c r="BP373" s="186">
        <f t="shared" si="252"/>
        <v>0.42199999999999999</v>
      </c>
      <c r="BQ373" s="187">
        <f t="shared" si="253"/>
        <v>0</v>
      </c>
      <c r="BR373" s="188">
        <f t="shared" si="249"/>
        <v>0</v>
      </c>
      <c r="BS373" s="189">
        <f t="shared" si="254"/>
        <v>0</v>
      </c>
      <c r="BT373" s="190">
        <f t="shared" si="255"/>
        <v>0.11899999999999999</v>
      </c>
      <c r="BU373" s="191">
        <f t="shared" si="256"/>
        <v>0</v>
      </c>
      <c r="BV373" s="192">
        <f t="shared" si="257"/>
        <v>0</v>
      </c>
      <c r="BW373" s="193">
        <f t="shared" si="258"/>
        <v>6.4000000000000001E-2</v>
      </c>
      <c r="BX373" s="194">
        <f t="shared" si="259"/>
        <v>0</v>
      </c>
      <c r="BY373" s="195">
        <f t="shared" si="260"/>
        <v>0</v>
      </c>
      <c r="BZ373" s="196">
        <f t="shared" si="261"/>
        <v>0</v>
      </c>
      <c r="CA373" s="197">
        <f t="shared" si="250"/>
        <v>3.2000000000000001E-2</v>
      </c>
      <c r="CB373" s="110">
        <f t="shared" si="262"/>
        <v>0</v>
      </c>
      <c r="CC373" s="198">
        <v>0</v>
      </c>
      <c r="CD373" s="110">
        <v>0</v>
      </c>
      <c r="CE373" s="110">
        <v>0</v>
      </c>
      <c r="CF373" s="110">
        <v>2</v>
      </c>
      <c r="CG373" s="110">
        <f t="shared" si="232"/>
        <v>0.32</v>
      </c>
      <c r="CH373">
        <f t="shared" si="233"/>
        <v>0.63700000000000001</v>
      </c>
      <c r="CI373">
        <f t="shared" si="234"/>
        <v>4.1600000000000005E-2</v>
      </c>
      <c r="CJ373" s="63">
        <f t="shared" si="235"/>
        <v>4.7501999999999995</v>
      </c>
      <c r="CK373" s="200"/>
      <c r="CL373" s="200">
        <f t="shared" si="236"/>
        <v>0.71252999999999989</v>
      </c>
      <c r="CM373" s="200"/>
      <c r="CN373" s="200"/>
      <c r="CO373" s="201"/>
      <c r="CP373" s="202"/>
      <c r="CQ373" s="203"/>
      <c r="CR373" s="203"/>
      <c r="CS373" s="204"/>
      <c r="CT373" s="44"/>
      <c r="CU373" s="46"/>
      <c r="CV373" s="205"/>
    </row>
    <row r="374" spans="3:100" x14ac:dyDescent="0.25">
      <c r="C374" s="1" t="s">
        <v>488</v>
      </c>
      <c r="D374" s="36" t="s">
        <v>475</v>
      </c>
      <c r="F374" s="42"/>
      <c r="G374" s="43"/>
      <c r="H374" s="43"/>
      <c r="I374" s="43"/>
      <c r="J374" s="43"/>
      <c r="K374" s="43"/>
      <c r="L374" s="43"/>
      <c r="M374" s="44">
        <v>1</v>
      </c>
      <c r="N374" s="44"/>
      <c r="O374" s="45"/>
      <c r="P374" s="46"/>
      <c r="Q374" s="47"/>
      <c r="R374" s="48"/>
      <c r="S374" s="49"/>
      <c r="T374" s="50"/>
      <c r="U374" s="51"/>
      <c r="V374" s="51"/>
      <c r="W374" s="51"/>
      <c r="X374" s="52"/>
      <c r="Y374" s="52"/>
      <c r="Z374" s="52"/>
      <c r="AA374" s="53"/>
      <c r="AB374" s="54"/>
      <c r="AC374" s="54">
        <v>1</v>
      </c>
      <c r="AD374" s="55"/>
      <c r="AE374" s="55"/>
      <c r="AF374" s="55"/>
      <c r="AG374" s="55">
        <v>1</v>
      </c>
      <c r="AH374" s="56"/>
      <c r="AI374" s="56"/>
      <c r="AJ374" s="57"/>
      <c r="AK374" s="57"/>
      <c r="AL374" s="57"/>
      <c r="AM374" s="57"/>
      <c r="AN374" s="58"/>
      <c r="AO374" s="58"/>
      <c r="AP374" s="58"/>
      <c r="AQ374" s="59"/>
      <c r="AR374" s="59"/>
      <c r="AS374" s="59"/>
      <c r="AT374" s="59"/>
      <c r="AU374" s="59"/>
      <c r="AV374" s="59"/>
      <c r="AZ374">
        <f t="shared" si="237"/>
        <v>0</v>
      </c>
      <c r="BA374">
        <f t="shared" si="238"/>
        <v>1</v>
      </c>
      <c r="BB374">
        <f t="shared" si="239"/>
        <v>0</v>
      </c>
      <c r="BC374">
        <f t="shared" si="240"/>
        <v>0</v>
      </c>
      <c r="BD374">
        <f t="shared" si="230"/>
        <v>0</v>
      </c>
      <c r="BE374">
        <f t="shared" si="241"/>
        <v>0</v>
      </c>
      <c r="BF374">
        <f t="shared" si="242"/>
        <v>0</v>
      </c>
      <c r="BG374">
        <f t="shared" si="243"/>
        <v>1</v>
      </c>
      <c r="BH374">
        <f t="shared" si="244"/>
        <v>1</v>
      </c>
      <c r="BI374">
        <f t="shared" si="245"/>
        <v>0</v>
      </c>
      <c r="BJ374">
        <f t="shared" si="246"/>
        <v>0</v>
      </c>
      <c r="BK374">
        <f t="shared" si="247"/>
        <v>0</v>
      </c>
      <c r="BL374">
        <f t="shared" si="248"/>
        <v>0</v>
      </c>
      <c r="BM374">
        <f t="shared" si="231"/>
        <v>0</v>
      </c>
      <c r="BO374" s="185">
        <f t="shared" si="251"/>
        <v>0</v>
      </c>
      <c r="BP374" s="186">
        <f t="shared" si="252"/>
        <v>0.42199999999999999</v>
      </c>
      <c r="BQ374" s="187">
        <f t="shared" si="253"/>
        <v>0</v>
      </c>
      <c r="BR374" s="188">
        <f t="shared" si="249"/>
        <v>0</v>
      </c>
      <c r="BS374" s="189">
        <f t="shared" si="254"/>
        <v>0</v>
      </c>
      <c r="BT374" s="190">
        <f t="shared" si="255"/>
        <v>0</v>
      </c>
      <c r="BU374" s="191">
        <f t="shared" si="256"/>
        <v>0</v>
      </c>
      <c r="BV374" s="192">
        <f t="shared" si="257"/>
        <v>0.14099999999999999</v>
      </c>
      <c r="BW374" s="193">
        <f t="shared" si="258"/>
        <v>1.6E-2</v>
      </c>
      <c r="BX374" s="194">
        <f t="shared" si="259"/>
        <v>0</v>
      </c>
      <c r="BY374" s="195">
        <f t="shared" si="260"/>
        <v>0</v>
      </c>
      <c r="BZ374" s="196">
        <f t="shared" si="261"/>
        <v>0</v>
      </c>
      <c r="CA374" s="197">
        <f t="shared" si="250"/>
        <v>0</v>
      </c>
      <c r="CB374" s="110">
        <f t="shared" si="262"/>
        <v>0</v>
      </c>
      <c r="CC374" s="198">
        <v>0</v>
      </c>
      <c r="CD374" s="110">
        <v>0</v>
      </c>
      <c r="CE374" s="110">
        <v>0</v>
      </c>
      <c r="CF374" s="110">
        <v>4</v>
      </c>
      <c r="CG374" s="110">
        <f t="shared" si="232"/>
        <v>0.64</v>
      </c>
      <c r="CH374">
        <f t="shared" si="233"/>
        <v>0.57899999999999996</v>
      </c>
      <c r="CI374">
        <f t="shared" si="234"/>
        <v>8.320000000000001E-2</v>
      </c>
      <c r="CJ374" s="63">
        <f t="shared" si="235"/>
        <v>4.6353999999999997</v>
      </c>
      <c r="CK374" s="200"/>
      <c r="CL374" s="200">
        <f t="shared" si="236"/>
        <v>0.69530999999999998</v>
      </c>
      <c r="CM374" s="200"/>
      <c r="CN374" s="200"/>
      <c r="CO374" s="201"/>
      <c r="CP374" s="202"/>
      <c r="CQ374" s="203"/>
      <c r="CR374" s="203"/>
      <c r="CS374" s="204"/>
      <c r="CT374" s="44"/>
      <c r="CU374" s="46"/>
      <c r="CV374" s="205"/>
    </row>
    <row r="375" spans="3:100" x14ac:dyDescent="0.25">
      <c r="C375" s="1" t="s">
        <v>489</v>
      </c>
      <c r="D375" s="36" t="s">
        <v>475</v>
      </c>
      <c r="F375" s="42"/>
      <c r="G375" s="43"/>
      <c r="H375" s="43"/>
      <c r="I375" s="43"/>
      <c r="J375" s="43"/>
      <c r="K375" s="43"/>
      <c r="L375" s="43"/>
      <c r="M375" s="44">
        <v>2</v>
      </c>
      <c r="N375" s="44"/>
      <c r="O375" s="45"/>
      <c r="P375" s="46"/>
      <c r="Q375" s="47"/>
      <c r="R375" s="48"/>
      <c r="S375" s="49"/>
      <c r="T375" s="50"/>
      <c r="U375" s="51"/>
      <c r="V375" s="51"/>
      <c r="W375" s="51"/>
      <c r="X375" s="52"/>
      <c r="Y375" s="52"/>
      <c r="Z375" s="52"/>
      <c r="AA375" s="53"/>
      <c r="AB375" s="54"/>
      <c r="AC375" s="54"/>
      <c r="AD375" s="55"/>
      <c r="AE375" s="55"/>
      <c r="AF375" s="55"/>
      <c r="AG375" s="55">
        <v>2</v>
      </c>
      <c r="AH375" s="56"/>
      <c r="AI375" s="56"/>
      <c r="AJ375" s="57"/>
      <c r="AK375" s="57"/>
      <c r="AL375" s="57"/>
      <c r="AM375" s="57"/>
      <c r="AN375" s="58"/>
      <c r="AO375" s="58"/>
      <c r="AP375" s="58"/>
      <c r="AQ375" s="59"/>
      <c r="AR375" s="59"/>
      <c r="AS375" s="59"/>
      <c r="AT375" s="59"/>
      <c r="AU375" s="59"/>
      <c r="AV375" s="59"/>
      <c r="AZ375">
        <f t="shared" si="237"/>
        <v>0</v>
      </c>
      <c r="BA375">
        <f t="shared" si="238"/>
        <v>2</v>
      </c>
      <c r="BB375">
        <f t="shared" si="239"/>
        <v>0</v>
      </c>
      <c r="BC375">
        <f t="shared" si="240"/>
        <v>0</v>
      </c>
      <c r="BD375">
        <f t="shared" si="230"/>
        <v>0</v>
      </c>
      <c r="BE375">
        <f t="shared" si="241"/>
        <v>0</v>
      </c>
      <c r="BF375">
        <f t="shared" si="242"/>
        <v>0</v>
      </c>
      <c r="BG375">
        <f t="shared" si="243"/>
        <v>0</v>
      </c>
      <c r="BH375">
        <f t="shared" si="244"/>
        <v>2</v>
      </c>
      <c r="BI375">
        <f t="shared" si="245"/>
        <v>0</v>
      </c>
      <c r="BJ375">
        <f t="shared" si="246"/>
        <v>0</v>
      </c>
      <c r="BK375">
        <f t="shared" si="247"/>
        <v>0</v>
      </c>
      <c r="BL375">
        <f t="shared" si="248"/>
        <v>0</v>
      </c>
      <c r="BM375">
        <f t="shared" si="231"/>
        <v>0</v>
      </c>
      <c r="BO375" s="185">
        <f t="shared" si="251"/>
        <v>0</v>
      </c>
      <c r="BP375" s="186">
        <f t="shared" si="252"/>
        <v>0.84399999999999997</v>
      </c>
      <c r="BQ375" s="187">
        <f t="shared" si="253"/>
        <v>0</v>
      </c>
      <c r="BR375" s="188">
        <f t="shared" si="249"/>
        <v>0</v>
      </c>
      <c r="BS375" s="189">
        <f t="shared" si="254"/>
        <v>0</v>
      </c>
      <c r="BT375" s="190">
        <f t="shared" si="255"/>
        <v>0</v>
      </c>
      <c r="BU375" s="191">
        <f t="shared" si="256"/>
        <v>0</v>
      </c>
      <c r="BV375" s="192">
        <f t="shared" si="257"/>
        <v>0</v>
      </c>
      <c r="BW375" s="193">
        <f t="shared" si="258"/>
        <v>3.2000000000000001E-2</v>
      </c>
      <c r="BX375" s="194">
        <f t="shared" si="259"/>
        <v>0</v>
      </c>
      <c r="BY375" s="195">
        <f t="shared" si="260"/>
        <v>0</v>
      </c>
      <c r="BZ375" s="196">
        <f t="shared" si="261"/>
        <v>0</v>
      </c>
      <c r="CA375" s="197">
        <f t="shared" si="250"/>
        <v>0</v>
      </c>
      <c r="CB375" s="110">
        <f t="shared" si="262"/>
        <v>0</v>
      </c>
      <c r="CC375" s="198">
        <v>0</v>
      </c>
      <c r="CD375" s="110">
        <v>0</v>
      </c>
      <c r="CE375" s="110">
        <v>0</v>
      </c>
      <c r="CF375" s="110">
        <v>3</v>
      </c>
      <c r="CG375" s="110">
        <f t="shared" si="232"/>
        <v>0.48</v>
      </c>
      <c r="CH375">
        <f t="shared" si="233"/>
        <v>0.876</v>
      </c>
      <c r="CI375">
        <f t="shared" si="234"/>
        <v>6.2399999999999997E-2</v>
      </c>
      <c r="CJ375" s="63">
        <f t="shared" si="235"/>
        <v>6.5688000000000004</v>
      </c>
      <c r="CK375" s="200"/>
      <c r="CL375" s="200">
        <f t="shared" si="236"/>
        <v>0.98531999999999997</v>
      </c>
      <c r="CM375" s="200"/>
      <c r="CN375" s="200"/>
      <c r="CO375" s="201"/>
      <c r="CP375" s="202"/>
      <c r="CQ375" s="203"/>
      <c r="CR375" s="203"/>
      <c r="CS375" s="204"/>
      <c r="CT375" s="44"/>
      <c r="CU375" s="46"/>
      <c r="CV375" s="205"/>
    </row>
    <row r="376" spans="3:100" x14ac:dyDescent="0.25">
      <c r="C376" s="1" t="s">
        <v>490</v>
      </c>
      <c r="D376" s="36" t="s">
        <v>475</v>
      </c>
      <c r="F376" s="42"/>
      <c r="G376" s="43">
        <v>6</v>
      </c>
      <c r="H376" s="43"/>
      <c r="I376" s="43"/>
      <c r="J376" s="43"/>
      <c r="K376" s="43"/>
      <c r="L376" s="43"/>
      <c r="M376" s="44">
        <v>3</v>
      </c>
      <c r="N376" s="44">
        <v>1</v>
      </c>
      <c r="O376" s="45"/>
      <c r="P376" s="46"/>
      <c r="Q376" s="47"/>
      <c r="R376" s="48"/>
      <c r="S376" s="49"/>
      <c r="T376" s="50"/>
      <c r="U376" s="51">
        <v>1</v>
      </c>
      <c r="V376" s="51"/>
      <c r="W376" s="51"/>
      <c r="X376" s="52"/>
      <c r="Y376" s="52">
        <v>1</v>
      </c>
      <c r="Z376" s="52"/>
      <c r="AA376" s="53"/>
      <c r="AB376" s="54"/>
      <c r="AC376" s="54"/>
      <c r="AD376" s="55"/>
      <c r="AE376" s="55"/>
      <c r="AF376" s="55"/>
      <c r="AG376" s="55">
        <v>2</v>
      </c>
      <c r="AH376" s="56">
        <v>15</v>
      </c>
      <c r="AI376" s="56"/>
      <c r="AJ376" s="57"/>
      <c r="AK376" s="57"/>
      <c r="AL376" s="57"/>
      <c r="AM376" s="57"/>
      <c r="AN376" s="58"/>
      <c r="AO376" s="58">
        <v>1</v>
      </c>
      <c r="AP376" s="58"/>
      <c r="AQ376" s="59"/>
      <c r="AR376" s="59"/>
      <c r="AS376" s="59"/>
      <c r="AT376" s="59"/>
      <c r="AU376" s="59"/>
      <c r="AV376" s="59"/>
      <c r="AW376">
        <v>2</v>
      </c>
      <c r="AZ376">
        <f t="shared" si="237"/>
        <v>6</v>
      </c>
      <c r="BA376">
        <f t="shared" si="238"/>
        <v>4</v>
      </c>
      <c r="BB376">
        <f t="shared" si="239"/>
        <v>0</v>
      </c>
      <c r="BC376">
        <f t="shared" si="240"/>
        <v>0</v>
      </c>
      <c r="BD376">
        <f t="shared" si="230"/>
        <v>0</v>
      </c>
      <c r="BE376">
        <f t="shared" si="241"/>
        <v>1</v>
      </c>
      <c r="BF376">
        <f t="shared" si="242"/>
        <v>1</v>
      </c>
      <c r="BG376">
        <f t="shared" si="243"/>
        <v>0</v>
      </c>
      <c r="BH376">
        <f t="shared" si="244"/>
        <v>2</v>
      </c>
      <c r="BI376">
        <f t="shared" si="245"/>
        <v>0</v>
      </c>
      <c r="BJ376">
        <f t="shared" si="246"/>
        <v>0</v>
      </c>
      <c r="BK376">
        <f t="shared" si="247"/>
        <v>1</v>
      </c>
      <c r="BL376">
        <f t="shared" si="248"/>
        <v>0</v>
      </c>
      <c r="BM376">
        <f t="shared" si="231"/>
        <v>2</v>
      </c>
      <c r="BO376" s="185">
        <f t="shared" si="251"/>
        <v>0.22799999999999998</v>
      </c>
      <c r="BP376" s="186">
        <f t="shared" si="252"/>
        <v>1.6879999999999999</v>
      </c>
      <c r="BQ376" s="187">
        <f t="shared" si="253"/>
        <v>0</v>
      </c>
      <c r="BR376" s="188">
        <f t="shared" si="249"/>
        <v>0</v>
      </c>
      <c r="BS376" s="189">
        <f t="shared" si="254"/>
        <v>0</v>
      </c>
      <c r="BT376" s="190">
        <f t="shared" si="255"/>
        <v>0.11899999999999999</v>
      </c>
      <c r="BU376" s="191">
        <f t="shared" si="256"/>
        <v>4.4999999999999998E-2</v>
      </c>
      <c r="BV376" s="192">
        <f t="shared" si="257"/>
        <v>0</v>
      </c>
      <c r="BW376" s="193">
        <f t="shared" si="258"/>
        <v>3.2000000000000001E-2</v>
      </c>
      <c r="BX376" s="194">
        <f t="shared" si="259"/>
        <v>0</v>
      </c>
      <c r="BY376" s="195">
        <f t="shared" si="260"/>
        <v>0</v>
      </c>
      <c r="BZ376" s="196">
        <f t="shared" si="261"/>
        <v>0.26300000000000001</v>
      </c>
      <c r="CA376" s="197">
        <f t="shared" si="250"/>
        <v>0</v>
      </c>
      <c r="CB376" s="110">
        <f t="shared" si="262"/>
        <v>2.8000000000000001E-2</v>
      </c>
      <c r="CC376" s="198">
        <v>0</v>
      </c>
      <c r="CD376" s="110">
        <v>0</v>
      </c>
      <c r="CE376" s="110">
        <v>0</v>
      </c>
      <c r="CF376" s="110">
        <v>4</v>
      </c>
      <c r="CG376" s="110">
        <f t="shared" si="232"/>
        <v>0.64</v>
      </c>
      <c r="CH376">
        <f t="shared" si="233"/>
        <v>2.403</v>
      </c>
      <c r="CI376">
        <f t="shared" si="234"/>
        <v>8.320000000000001E-2</v>
      </c>
      <c r="CJ376" s="63">
        <f t="shared" si="235"/>
        <v>17.403400000000001</v>
      </c>
      <c r="CK376" s="200"/>
      <c r="CL376" s="200">
        <f t="shared" si="236"/>
        <v>2.6105100000000001</v>
      </c>
      <c r="CM376" s="200"/>
      <c r="CN376" s="200"/>
      <c r="CO376" s="201"/>
      <c r="CP376" s="202"/>
      <c r="CQ376" s="203"/>
      <c r="CR376" s="203"/>
      <c r="CS376" s="204"/>
      <c r="CT376" s="44"/>
      <c r="CU376" s="46"/>
      <c r="CV376" s="205"/>
    </row>
    <row r="377" spans="3:100" x14ac:dyDescent="0.25">
      <c r="C377" s="1" t="s">
        <v>491</v>
      </c>
      <c r="D377" s="36" t="s">
        <v>475</v>
      </c>
      <c r="F377" s="42">
        <v>1</v>
      </c>
      <c r="G377" s="43"/>
      <c r="H377" s="43"/>
      <c r="I377" s="43"/>
      <c r="J377" s="43"/>
      <c r="K377" s="43"/>
      <c r="L377" s="43"/>
      <c r="M377" s="44"/>
      <c r="N377" s="44"/>
      <c r="O377" s="45"/>
      <c r="P377" s="46"/>
      <c r="Q377" s="47"/>
      <c r="R377" s="48"/>
      <c r="S377" s="49"/>
      <c r="T377" s="50"/>
      <c r="U377" s="51"/>
      <c r="V377" s="51"/>
      <c r="W377" s="51"/>
      <c r="X377" s="52"/>
      <c r="Y377" s="52"/>
      <c r="Z377" s="52"/>
      <c r="AA377" s="53"/>
      <c r="AB377" s="54"/>
      <c r="AC377" s="54"/>
      <c r="AD377" s="55"/>
      <c r="AE377" s="55">
        <v>1</v>
      </c>
      <c r="AF377" s="55"/>
      <c r="AG377" s="55">
        <v>3</v>
      </c>
      <c r="AH377" s="56"/>
      <c r="AI377" s="56"/>
      <c r="AJ377" s="57"/>
      <c r="AK377" s="57"/>
      <c r="AL377" s="57"/>
      <c r="AM377" s="57"/>
      <c r="AN377" s="58"/>
      <c r="AO377" s="58"/>
      <c r="AP377" s="58"/>
      <c r="AQ377" s="59"/>
      <c r="AR377" s="59"/>
      <c r="AS377" s="59"/>
      <c r="AT377" s="59"/>
      <c r="AU377" s="59"/>
      <c r="AV377" s="59"/>
      <c r="AW377">
        <v>3</v>
      </c>
      <c r="AZ377">
        <f t="shared" si="237"/>
        <v>1</v>
      </c>
      <c r="BA377">
        <f t="shared" si="238"/>
        <v>0</v>
      </c>
      <c r="BB377">
        <f t="shared" si="239"/>
        <v>0</v>
      </c>
      <c r="BC377">
        <f t="shared" si="240"/>
        <v>0</v>
      </c>
      <c r="BD377">
        <f t="shared" si="230"/>
        <v>0</v>
      </c>
      <c r="BE377">
        <f t="shared" si="241"/>
        <v>0</v>
      </c>
      <c r="BF377">
        <f t="shared" si="242"/>
        <v>0</v>
      </c>
      <c r="BG377">
        <f t="shared" si="243"/>
        <v>0</v>
      </c>
      <c r="BH377">
        <f t="shared" si="244"/>
        <v>4</v>
      </c>
      <c r="BI377">
        <f t="shared" si="245"/>
        <v>0</v>
      </c>
      <c r="BJ377">
        <f t="shared" si="246"/>
        <v>0</v>
      </c>
      <c r="BK377">
        <f t="shared" si="247"/>
        <v>0</v>
      </c>
      <c r="BL377">
        <f t="shared" si="248"/>
        <v>0</v>
      </c>
      <c r="BM377">
        <f t="shared" si="231"/>
        <v>3</v>
      </c>
      <c r="BO377" s="185">
        <f t="shared" si="251"/>
        <v>3.7999999999999999E-2</v>
      </c>
      <c r="BP377" s="186">
        <f t="shared" si="252"/>
        <v>0</v>
      </c>
      <c r="BQ377" s="187">
        <f t="shared" si="253"/>
        <v>0</v>
      </c>
      <c r="BR377" s="188">
        <f t="shared" si="249"/>
        <v>0</v>
      </c>
      <c r="BS377" s="189">
        <f t="shared" si="254"/>
        <v>0</v>
      </c>
      <c r="BT377" s="190">
        <f t="shared" si="255"/>
        <v>0</v>
      </c>
      <c r="BU377" s="191">
        <f t="shared" si="256"/>
        <v>0</v>
      </c>
      <c r="BV377" s="192">
        <f t="shared" si="257"/>
        <v>0</v>
      </c>
      <c r="BW377" s="193">
        <f t="shared" si="258"/>
        <v>6.4000000000000001E-2</v>
      </c>
      <c r="BX377" s="194">
        <f t="shared" si="259"/>
        <v>0</v>
      </c>
      <c r="BY377" s="195">
        <f t="shared" si="260"/>
        <v>0</v>
      </c>
      <c r="BZ377" s="196">
        <f t="shared" si="261"/>
        <v>0</v>
      </c>
      <c r="CA377" s="197">
        <f t="shared" si="250"/>
        <v>0</v>
      </c>
      <c r="CB377" s="110">
        <f t="shared" si="262"/>
        <v>4.2000000000000003E-2</v>
      </c>
      <c r="CC377" s="198">
        <v>0</v>
      </c>
      <c r="CD377" s="110">
        <v>0</v>
      </c>
      <c r="CE377" s="110">
        <v>0</v>
      </c>
      <c r="CF377" s="110">
        <v>5</v>
      </c>
      <c r="CG377" s="110">
        <f t="shared" si="232"/>
        <v>0.8</v>
      </c>
      <c r="CH377">
        <f t="shared" si="233"/>
        <v>0.14400000000000002</v>
      </c>
      <c r="CI377">
        <f t="shared" si="234"/>
        <v>0.10400000000000001</v>
      </c>
      <c r="CJ377" s="63">
        <f t="shared" si="235"/>
        <v>1.7360000000000002</v>
      </c>
      <c r="CK377" s="200"/>
      <c r="CL377" s="200">
        <f t="shared" si="236"/>
        <v>0.26040000000000002</v>
      </c>
      <c r="CM377" s="200"/>
      <c r="CN377" s="200"/>
      <c r="CO377" s="201"/>
      <c r="CP377" s="202"/>
      <c r="CQ377" s="203"/>
      <c r="CR377" s="203"/>
      <c r="CS377" s="204"/>
      <c r="CT377" s="44"/>
      <c r="CU377" s="46"/>
      <c r="CV377" s="205"/>
    </row>
    <row r="378" spans="3:100" x14ac:dyDescent="0.25">
      <c r="C378" s="1" t="s">
        <v>492</v>
      </c>
      <c r="D378" s="36" t="s">
        <v>475</v>
      </c>
      <c r="F378" s="42"/>
      <c r="G378" s="43"/>
      <c r="H378" s="43"/>
      <c r="I378" s="43"/>
      <c r="J378" s="43"/>
      <c r="K378" s="43"/>
      <c r="L378" s="43"/>
      <c r="M378" s="44">
        <v>1</v>
      </c>
      <c r="N378" s="44"/>
      <c r="O378" s="45"/>
      <c r="P378" s="46"/>
      <c r="Q378" s="47"/>
      <c r="R378" s="48"/>
      <c r="S378" s="49"/>
      <c r="T378" s="50"/>
      <c r="U378" s="51">
        <v>4</v>
      </c>
      <c r="V378" s="51"/>
      <c r="W378" s="51"/>
      <c r="X378" s="52"/>
      <c r="Y378" s="52"/>
      <c r="Z378" s="52"/>
      <c r="AA378" s="53"/>
      <c r="AB378" s="54"/>
      <c r="AC378" s="54"/>
      <c r="AD378" s="55"/>
      <c r="AE378" s="55">
        <v>1</v>
      </c>
      <c r="AF378" s="55"/>
      <c r="AG378" s="55">
        <v>3</v>
      </c>
      <c r="AH378" s="56"/>
      <c r="AI378" s="56"/>
      <c r="AJ378" s="57"/>
      <c r="AK378" s="57"/>
      <c r="AL378" s="57"/>
      <c r="AM378" s="57"/>
      <c r="AN378" s="58"/>
      <c r="AO378" s="58"/>
      <c r="AP378" s="58"/>
      <c r="AQ378" s="59"/>
      <c r="AR378" s="59"/>
      <c r="AS378" s="59"/>
      <c r="AT378" s="59"/>
      <c r="AU378" s="59"/>
      <c r="AV378" s="59"/>
      <c r="AW378">
        <v>1</v>
      </c>
      <c r="AZ378">
        <f t="shared" si="237"/>
        <v>0</v>
      </c>
      <c r="BA378">
        <f t="shared" si="238"/>
        <v>1</v>
      </c>
      <c r="BB378">
        <f t="shared" si="239"/>
        <v>0</v>
      </c>
      <c r="BC378">
        <f t="shared" si="240"/>
        <v>0</v>
      </c>
      <c r="BD378">
        <f t="shared" si="230"/>
        <v>0</v>
      </c>
      <c r="BE378">
        <f t="shared" si="241"/>
        <v>4</v>
      </c>
      <c r="BF378">
        <f t="shared" si="242"/>
        <v>0</v>
      </c>
      <c r="BG378">
        <f t="shared" si="243"/>
        <v>0</v>
      </c>
      <c r="BH378">
        <f t="shared" si="244"/>
        <v>4</v>
      </c>
      <c r="BI378">
        <f t="shared" si="245"/>
        <v>0</v>
      </c>
      <c r="BJ378">
        <f t="shared" si="246"/>
        <v>0</v>
      </c>
      <c r="BK378">
        <f t="shared" si="247"/>
        <v>0</v>
      </c>
      <c r="BL378">
        <f t="shared" si="248"/>
        <v>0</v>
      </c>
      <c r="BM378">
        <f t="shared" si="231"/>
        <v>1</v>
      </c>
      <c r="BO378" s="185">
        <f t="shared" si="251"/>
        <v>0</v>
      </c>
      <c r="BP378" s="186">
        <f t="shared" si="252"/>
        <v>0.42199999999999999</v>
      </c>
      <c r="BQ378" s="187">
        <f t="shared" si="253"/>
        <v>0</v>
      </c>
      <c r="BR378" s="188">
        <f t="shared" si="249"/>
        <v>0</v>
      </c>
      <c r="BS378" s="189">
        <f t="shared" si="254"/>
        <v>0</v>
      </c>
      <c r="BT378" s="190">
        <f t="shared" si="255"/>
        <v>0.47599999999999998</v>
      </c>
      <c r="BU378" s="191">
        <f t="shared" si="256"/>
        <v>0</v>
      </c>
      <c r="BV378" s="192">
        <f t="shared" si="257"/>
        <v>0</v>
      </c>
      <c r="BW378" s="193">
        <f t="shared" si="258"/>
        <v>6.4000000000000001E-2</v>
      </c>
      <c r="BX378" s="194">
        <f t="shared" si="259"/>
        <v>0</v>
      </c>
      <c r="BY378" s="195">
        <f t="shared" si="260"/>
        <v>0</v>
      </c>
      <c r="BZ378" s="196">
        <f t="shared" si="261"/>
        <v>0</v>
      </c>
      <c r="CA378" s="197">
        <f t="shared" si="250"/>
        <v>0</v>
      </c>
      <c r="CB378" s="110">
        <f t="shared" si="262"/>
        <v>1.4E-2</v>
      </c>
      <c r="CC378" s="198">
        <v>0</v>
      </c>
      <c r="CD378" s="110">
        <v>0</v>
      </c>
      <c r="CE378" s="110">
        <v>0</v>
      </c>
      <c r="CF378" s="110">
        <v>4</v>
      </c>
      <c r="CG378" s="110">
        <f t="shared" si="232"/>
        <v>0.64</v>
      </c>
      <c r="CH378">
        <f t="shared" si="233"/>
        <v>0.97599999999999998</v>
      </c>
      <c r="CI378">
        <f t="shared" si="234"/>
        <v>8.320000000000001E-2</v>
      </c>
      <c r="CJ378" s="63">
        <f t="shared" si="235"/>
        <v>7.4143999999999997</v>
      </c>
      <c r="CK378" s="200"/>
      <c r="CL378" s="200">
        <f t="shared" si="236"/>
        <v>1.1121599999999998</v>
      </c>
      <c r="CM378" s="200"/>
      <c r="CN378" s="200"/>
      <c r="CO378" s="201"/>
      <c r="CP378" s="202"/>
      <c r="CQ378" s="203"/>
      <c r="CR378" s="203"/>
      <c r="CS378" s="204"/>
      <c r="CT378" s="44"/>
      <c r="CU378" s="46"/>
      <c r="CV378" s="205"/>
    </row>
    <row r="379" spans="3:100" x14ac:dyDescent="0.25">
      <c r="C379" s="1" t="s">
        <v>493</v>
      </c>
      <c r="D379" s="36" t="s">
        <v>475</v>
      </c>
      <c r="F379" s="42">
        <v>1</v>
      </c>
      <c r="G379" s="43"/>
      <c r="H379" s="43"/>
      <c r="I379" s="43"/>
      <c r="J379" s="43"/>
      <c r="K379" s="43"/>
      <c r="L379" s="43"/>
      <c r="M379" s="44">
        <v>1</v>
      </c>
      <c r="N379" s="44"/>
      <c r="O379" s="45"/>
      <c r="P379" s="46"/>
      <c r="Q379" s="47"/>
      <c r="R379" s="48"/>
      <c r="S379" s="49"/>
      <c r="T379" s="50"/>
      <c r="U379" s="51">
        <v>1</v>
      </c>
      <c r="V379" s="51"/>
      <c r="W379" s="51">
        <v>3</v>
      </c>
      <c r="X379" s="52"/>
      <c r="Y379" s="52"/>
      <c r="Z379" s="52"/>
      <c r="AA379" s="53"/>
      <c r="AB379" s="54"/>
      <c r="AC379" s="54"/>
      <c r="AD379" s="55"/>
      <c r="AE379" s="55"/>
      <c r="AF379" s="55"/>
      <c r="AG379" s="55">
        <v>5</v>
      </c>
      <c r="AH379" s="56"/>
      <c r="AI379" s="56"/>
      <c r="AJ379" s="57"/>
      <c r="AK379" s="57"/>
      <c r="AL379" s="57"/>
      <c r="AM379" s="57"/>
      <c r="AN379" s="58"/>
      <c r="AO379" s="58"/>
      <c r="AP379" s="58"/>
      <c r="AQ379" s="59"/>
      <c r="AR379" s="59"/>
      <c r="AS379" s="59"/>
      <c r="AT379" s="59"/>
      <c r="AU379" s="59"/>
      <c r="AV379" s="59"/>
      <c r="AZ379">
        <f t="shared" si="237"/>
        <v>1</v>
      </c>
      <c r="BA379">
        <f t="shared" si="238"/>
        <v>1</v>
      </c>
      <c r="BB379">
        <f t="shared" si="239"/>
        <v>0</v>
      </c>
      <c r="BC379">
        <f t="shared" si="240"/>
        <v>0</v>
      </c>
      <c r="BD379">
        <f t="shared" si="230"/>
        <v>0</v>
      </c>
      <c r="BE379">
        <f t="shared" si="241"/>
        <v>4</v>
      </c>
      <c r="BF379">
        <f t="shared" si="242"/>
        <v>0</v>
      </c>
      <c r="BG379">
        <f t="shared" si="243"/>
        <v>0</v>
      </c>
      <c r="BH379">
        <f t="shared" si="244"/>
        <v>5</v>
      </c>
      <c r="BI379">
        <f t="shared" si="245"/>
        <v>0</v>
      </c>
      <c r="BJ379">
        <f t="shared" si="246"/>
        <v>0</v>
      </c>
      <c r="BK379">
        <f t="shared" si="247"/>
        <v>0</v>
      </c>
      <c r="BL379">
        <f t="shared" si="248"/>
        <v>0</v>
      </c>
      <c r="BM379">
        <f t="shared" si="231"/>
        <v>0</v>
      </c>
      <c r="BO379" s="185">
        <f t="shared" si="251"/>
        <v>3.7999999999999999E-2</v>
      </c>
      <c r="BP379" s="186">
        <f t="shared" si="252"/>
        <v>0.42199999999999999</v>
      </c>
      <c r="BQ379" s="187">
        <f t="shared" si="253"/>
        <v>0</v>
      </c>
      <c r="BR379" s="188">
        <f t="shared" si="249"/>
        <v>0</v>
      </c>
      <c r="BS379" s="189">
        <f t="shared" si="254"/>
        <v>0</v>
      </c>
      <c r="BT379" s="190">
        <f t="shared" si="255"/>
        <v>0.47599999999999998</v>
      </c>
      <c r="BU379" s="191">
        <f t="shared" si="256"/>
        <v>0</v>
      </c>
      <c r="BV379" s="192">
        <f t="shared" si="257"/>
        <v>0</v>
      </c>
      <c r="BW379" s="193">
        <f t="shared" si="258"/>
        <v>0.08</v>
      </c>
      <c r="BX379" s="194">
        <f t="shared" si="259"/>
        <v>0</v>
      </c>
      <c r="BY379" s="195">
        <f t="shared" si="260"/>
        <v>0</v>
      </c>
      <c r="BZ379" s="196">
        <f t="shared" si="261"/>
        <v>0</v>
      </c>
      <c r="CA379" s="197">
        <f t="shared" si="250"/>
        <v>0</v>
      </c>
      <c r="CB379" s="110">
        <f t="shared" si="262"/>
        <v>0</v>
      </c>
      <c r="CC379" s="198">
        <v>0</v>
      </c>
      <c r="CD379" s="110">
        <v>0</v>
      </c>
      <c r="CE379" s="110">
        <v>0</v>
      </c>
      <c r="CF379" s="110">
        <v>2</v>
      </c>
      <c r="CG379" s="110">
        <f t="shared" si="232"/>
        <v>0.32</v>
      </c>
      <c r="CH379">
        <f t="shared" si="233"/>
        <v>1.016</v>
      </c>
      <c r="CI379">
        <f t="shared" si="234"/>
        <v>4.1600000000000005E-2</v>
      </c>
      <c r="CJ379" s="63">
        <f t="shared" si="235"/>
        <v>7.4032000000000009</v>
      </c>
      <c r="CK379" s="200"/>
      <c r="CL379" s="200">
        <f t="shared" si="236"/>
        <v>1.1104800000000001</v>
      </c>
      <c r="CM379" s="200"/>
      <c r="CN379" s="200"/>
      <c r="CO379" s="201"/>
      <c r="CP379" s="202"/>
      <c r="CQ379" s="203"/>
      <c r="CR379" s="203"/>
      <c r="CS379" s="204"/>
      <c r="CT379" s="44"/>
      <c r="CU379" s="46"/>
      <c r="CV379" s="205"/>
    </row>
    <row r="380" spans="3:100" x14ac:dyDescent="0.25">
      <c r="C380" s="155" t="s">
        <v>494</v>
      </c>
      <c r="D380" s="184" t="s">
        <v>475</v>
      </c>
      <c r="F380" s="161"/>
      <c r="G380" s="162">
        <v>3</v>
      </c>
      <c r="H380" s="162"/>
      <c r="I380" s="162"/>
      <c r="J380" s="162"/>
      <c r="K380" s="162"/>
      <c r="L380" s="162"/>
      <c r="M380" s="163">
        <v>1</v>
      </c>
      <c r="N380" s="163"/>
      <c r="O380" s="163">
        <v>1</v>
      </c>
      <c r="P380" s="164"/>
      <c r="Q380" s="164"/>
      <c r="R380" s="165"/>
      <c r="S380" s="165"/>
      <c r="T380" s="166"/>
      <c r="U380" s="167">
        <v>4</v>
      </c>
      <c r="V380" s="167"/>
      <c r="W380" s="167"/>
      <c r="X380" s="168"/>
      <c r="Y380" s="168"/>
      <c r="Z380" s="168"/>
      <c r="AA380" s="169"/>
      <c r="AB380" s="169"/>
      <c r="AC380" s="169"/>
      <c r="AD380" s="170"/>
      <c r="AE380" s="170"/>
      <c r="AF380" s="170"/>
      <c r="AG380" s="170"/>
      <c r="AH380" s="171">
        <v>4</v>
      </c>
      <c r="AI380" s="171"/>
      <c r="AJ380" s="172"/>
      <c r="AK380" s="172"/>
      <c r="AL380" s="172"/>
      <c r="AM380" s="172"/>
      <c r="AN380" s="173"/>
      <c r="AO380" s="173"/>
      <c r="AP380" s="173"/>
      <c r="AQ380" s="174"/>
      <c r="AR380" s="174"/>
      <c r="AS380" s="174"/>
      <c r="AT380" s="174"/>
      <c r="AU380" s="174"/>
      <c r="AV380" s="174"/>
      <c r="AW380" s="157">
        <v>5</v>
      </c>
      <c r="AZ380">
        <f t="shared" si="237"/>
        <v>3</v>
      </c>
      <c r="BA380">
        <f t="shared" si="238"/>
        <v>2</v>
      </c>
      <c r="BB380">
        <f t="shared" si="239"/>
        <v>0</v>
      </c>
      <c r="BC380">
        <f t="shared" si="240"/>
        <v>0</v>
      </c>
      <c r="BD380">
        <f t="shared" si="230"/>
        <v>0</v>
      </c>
      <c r="BE380">
        <f t="shared" si="241"/>
        <v>4</v>
      </c>
      <c r="BF380">
        <f t="shared" si="242"/>
        <v>0</v>
      </c>
      <c r="BG380">
        <f t="shared" si="243"/>
        <v>0</v>
      </c>
      <c r="BH380">
        <f t="shared" si="244"/>
        <v>0</v>
      </c>
      <c r="BI380" s="87">
        <f t="shared" si="245"/>
        <v>0</v>
      </c>
      <c r="BJ380" s="87">
        <f t="shared" si="246"/>
        <v>0</v>
      </c>
      <c r="BK380" s="87">
        <f t="shared" si="247"/>
        <v>0</v>
      </c>
      <c r="BL380" s="87">
        <f t="shared" si="248"/>
        <v>0</v>
      </c>
      <c r="BM380" s="87">
        <f t="shared" si="231"/>
        <v>5</v>
      </c>
      <c r="BN380" s="87"/>
      <c r="BO380" s="185">
        <f t="shared" si="251"/>
        <v>0.11399999999999999</v>
      </c>
      <c r="BP380" s="186">
        <f t="shared" si="252"/>
        <v>0.84399999999999997</v>
      </c>
      <c r="BQ380" s="187">
        <f t="shared" si="253"/>
        <v>0</v>
      </c>
      <c r="BR380" s="188">
        <f t="shared" si="249"/>
        <v>0</v>
      </c>
      <c r="BS380" s="189">
        <f t="shared" si="254"/>
        <v>0</v>
      </c>
      <c r="BT380" s="190">
        <f t="shared" si="255"/>
        <v>0.47599999999999998</v>
      </c>
      <c r="BU380" s="191">
        <f t="shared" si="256"/>
        <v>0</v>
      </c>
      <c r="BV380" s="192">
        <f t="shared" si="257"/>
        <v>0</v>
      </c>
      <c r="BW380" s="193">
        <f t="shared" si="258"/>
        <v>0</v>
      </c>
      <c r="BX380" s="194">
        <f t="shared" si="259"/>
        <v>0</v>
      </c>
      <c r="BY380" s="195">
        <f t="shared" si="260"/>
        <v>0</v>
      </c>
      <c r="BZ380" s="196">
        <f t="shared" si="261"/>
        <v>0</v>
      </c>
      <c r="CA380" s="197">
        <f t="shared" si="250"/>
        <v>0</v>
      </c>
      <c r="CB380" s="110">
        <f t="shared" si="262"/>
        <v>7.0000000000000007E-2</v>
      </c>
      <c r="CC380" s="206">
        <v>0</v>
      </c>
      <c r="CD380" s="126">
        <v>0</v>
      </c>
      <c r="CE380" s="126">
        <v>0</v>
      </c>
      <c r="CF380" s="126">
        <v>4</v>
      </c>
      <c r="CG380" s="126">
        <f t="shared" si="232"/>
        <v>0.64</v>
      </c>
      <c r="CH380" s="87">
        <f t="shared" si="233"/>
        <v>1.504</v>
      </c>
      <c r="CI380" s="87">
        <f t="shared" si="234"/>
        <v>8.320000000000001E-2</v>
      </c>
      <c r="CJ380" s="63">
        <f t="shared" si="235"/>
        <v>11.1104</v>
      </c>
      <c r="CK380" s="200"/>
      <c r="CL380" s="200">
        <f t="shared" si="236"/>
        <v>1.66656</v>
      </c>
      <c r="CM380" s="200"/>
      <c r="CN380" s="200"/>
      <c r="CO380" s="201"/>
      <c r="CP380" s="202"/>
      <c r="CQ380" s="203"/>
      <c r="CR380" s="203"/>
      <c r="CS380" s="204"/>
      <c r="CT380" s="44"/>
      <c r="CU380" s="46"/>
      <c r="CV380" s="205"/>
    </row>
    <row r="381" spans="3:100" x14ac:dyDescent="0.25">
      <c r="C381" s="1" t="s">
        <v>495</v>
      </c>
      <c r="D381" s="36" t="s">
        <v>496</v>
      </c>
      <c r="F381" s="42"/>
      <c r="G381" s="43"/>
      <c r="H381" s="43"/>
      <c r="I381" s="43"/>
      <c r="J381" s="43"/>
      <c r="K381" s="43"/>
      <c r="L381" s="43"/>
      <c r="M381" s="44">
        <v>2</v>
      </c>
      <c r="N381" s="44"/>
      <c r="O381" s="45"/>
      <c r="P381" s="46"/>
      <c r="Q381" s="47"/>
      <c r="R381" s="48"/>
      <c r="S381" s="49"/>
      <c r="T381" s="50"/>
      <c r="U381" s="51">
        <v>1</v>
      </c>
      <c r="V381" s="51"/>
      <c r="W381" s="51"/>
      <c r="X381" s="52"/>
      <c r="Y381" s="52"/>
      <c r="Z381" s="52"/>
      <c r="AA381" s="53"/>
      <c r="AB381" s="54"/>
      <c r="AC381" s="54"/>
      <c r="AD381" s="55"/>
      <c r="AE381" s="55"/>
      <c r="AF381" s="55"/>
      <c r="AG381" s="55">
        <v>3</v>
      </c>
      <c r="AH381" s="56"/>
      <c r="AI381" s="56"/>
      <c r="AJ381" s="57"/>
      <c r="AK381" s="57"/>
      <c r="AL381" s="57"/>
      <c r="AM381" s="57"/>
      <c r="AN381" s="58"/>
      <c r="AO381" s="58"/>
      <c r="AP381" s="58"/>
      <c r="AQ381" s="59">
        <v>2</v>
      </c>
      <c r="AR381" s="59"/>
      <c r="AS381" s="59"/>
      <c r="AT381" s="59"/>
      <c r="AU381" s="59"/>
      <c r="AV381" s="59"/>
      <c r="AW381" s="36">
        <v>5</v>
      </c>
      <c r="AZ381">
        <f t="shared" si="237"/>
        <v>0</v>
      </c>
      <c r="BA381">
        <f t="shared" si="238"/>
        <v>2</v>
      </c>
      <c r="BB381">
        <f t="shared" si="239"/>
        <v>0</v>
      </c>
      <c r="BC381">
        <f t="shared" si="240"/>
        <v>0</v>
      </c>
      <c r="BD381">
        <f t="shared" si="230"/>
        <v>0</v>
      </c>
      <c r="BE381">
        <f t="shared" si="241"/>
        <v>1</v>
      </c>
      <c r="BF381">
        <f t="shared" si="242"/>
        <v>0</v>
      </c>
      <c r="BG381">
        <f t="shared" si="243"/>
        <v>0</v>
      </c>
      <c r="BH381">
        <f t="shared" si="244"/>
        <v>3</v>
      </c>
      <c r="BI381">
        <f t="shared" si="245"/>
        <v>0</v>
      </c>
      <c r="BJ381">
        <f t="shared" si="246"/>
        <v>0</v>
      </c>
      <c r="BK381">
        <f t="shared" si="247"/>
        <v>0</v>
      </c>
      <c r="BL381">
        <f t="shared" si="248"/>
        <v>2</v>
      </c>
      <c r="BM381">
        <f t="shared" si="231"/>
        <v>5</v>
      </c>
      <c r="BO381" s="185">
        <f t="shared" si="251"/>
        <v>0</v>
      </c>
      <c r="BP381" s="186">
        <f t="shared" si="252"/>
        <v>0.84399999999999997</v>
      </c>
      <c r="BQ381" s="187">
        <f t="shared" si="253"/>
        <v>0</v>
      </c>
      <c r="BR381" s="188">
        <f t="shared" si="249"/>
        <v>0</v>
      </c>
      <c r="BS381" s="189">
        <f t="shared" si="254"/>
        <v>0</v>
      </c>
      <c r="BT381" s="190">
        <f t="shared" si="255"/>
        <v>0.11899999999999999</v>
      </c>
      <c r="BU381" s="191">
        <f t="shared" si="256"/>
        <v>0</v>
      </c>
      <c r="BV381" s="192">
        <f t="shared" si="257"/>
        <v>0</v>
      </c>
      <c r="BW381" s="193">
        <f t="shared" si="258"/>
        <v>4.8000000000000001E-2</v>
      </c>
      <c r="BX381" s="194">
        <f t="shared" si="259"/>
        <v>0</v>
      </c>
      <c r="BY381" s="195">
        <f t="shared" si="260"/>
        <v>0</v>
      </c>
      <c r="BZ381" s="196">
        <f t="shared" si="261"/>
        <v>0</v>
      </c>
      <c r="CA381" s="197">
        <f t="shared" si="250"/>
        <v>6.4000000000000001E-2</v>
      </c>
      <c r="CB381" s="110">
        <f t="shared" si="262"/>
        <v>7.0000000000000007E-2</v>
      </c>
      <c r="CC381" s="198">
        <v>0</v>
      </c>
      <c r="CD381" s="110">
        <v>0</v>
      </c>
      <c r="CE381" s="110">
        <v>0</v>
      </c>
      <c r="CF381" s="110">
        <v>1</v>
      </c>
      <c r="CG381" s="110">
        <f t="shared" si="232"/>
        <v>0.16</v>
      </c>
      <c r="CH381">
        <f t="shared" si="233"/>
        <v>1.145</v>
      </c>
      <c r="CI381">
        <f t="shared" si="234"/>
        <v>2.0800000000000003E-2</v>
      </c>
      <c r="CJ381" s="63">
        <f t="shared" si="235"/>
        <v>8.1605999999999987</v>
      </c>
      <c r="CK381" s="200"/>
      <c r="CL381" s="200">
        <f t="shared" si="236"/>
        <v>1.2240899999999997</v>
      </c>
      <c r="CM381" s="200"/>
      <c r="CN381" s="200"/>
      <c r="CO381" s="201"/>
      <c r="CP381" s="202"/>
      <c r="CQ381" s="203"/>
      <c r="CR381" s="203"/>
      <c r="CS381" s="204"/>
      <c r="CT381" s="44"/>
      <c r="CU381" s="46"/>
      <c r="CV381" s="205"/>
    </row>
    <row r="382" spans="3:100" x14ac:dyDescent="0.25">
      <c r="C382" s="1" t="s">
        <v>497</v>
      </c>
      <c r="D382" s="36" t="s">
        <v>496</v>
      </c>
      <c r="F382" s="42">
        <v>1</v>
      </c>
      <c r="G382" s="43"/>
      <c r="H382" s="43"/>
      <c r="I382" s="43"/>
      <c r="J382" s="43"/>
      <c r="K382" s="43"/>
      <c r="L382" s="43"/>
      <c r="M382" s="44">
        <v>1</v>
      </c>
      <c r="N382" s="44">
        <v>1</v>
      </c>
      <c r="O382" s="45"/>
      <c r="P382" s="46"/>
      <c r="Q382" s="47"/>
      <c r="R382" s="48"/>
      <c r="S382" s="49"/>
      <c r="T382" s="50"/>
      <c r="U382" s="51">
        <v>1</v>
      </c>
      <c r="V382" s="51"/>
      <c r="W382" s="51">
        <v>1</v>
      </c>
      <c r="X382" s="52"/>
      <c r="Y382" s="52"/>
      <c r="Z382" s="52"/>
      <c r="AA382" s="53"/>
      <c r="AB382" s="54"/>
      <c r="AC382" s="54"/>
      <c r="AD382" s="55">
        <v>1</v>
      </c>
      <c r="AE382" s="55">
        <v>1</v>
      </c>
      <c r="AF382" s="55"/>
      <c r="AG382" s="55"/>
      <c r="AH382" s="56"/>
      <c r="AI382" s="56"/>
      <c r="AJ382" s="57"/>
      <c r="AK382" s="57"/>
      <c r="AL382" s="57"/>
      <c r="AM382" s="57"/>
      <c r="AN382" s="58"/>
      <c r="AO382" s="58"/>
      <c r="AP382" s="58"/>
      <c r="AQ382" s="59"/>
      <c r="AR382" s="59"/>
      <c r="AS382" s="59"/>
      <c r="AT382" s="59"/>
      <c r="AU382" s="59"/>
      <c r="AV382" s="59"/>
      <c r="AW382" s="36">
        <v>1</v>
      </c>
      <c r="AZ382">
        <f t="shared" si="237"/>
        <v>1</v>
      </c>
      <c r="BA382">
        <f t="shared" si="238"/>
        <v>2</v>
      </c>
      <c r="BB382">
        <f t="shared" si="239"/>
        <v>0</v>
      </c>
      <c r="BC382">
        <f t="shared" si="240"/>
        <v>0</v>
      </c>
      <c r="BD382">
        <f t="shared" si="230"/>
        <v>0</v>
      </c>
      <c r="BE382">
        <f t="shared" si="241"/>
        <v>2</v>
      </c>
      <c r="BF382">
        <f t="shared" si="242"/>
        <v>0</v>
      </c>
      <c r="BG382">
        <f t="shared" si="243"/>
        <v>0</v>
      </c>
      <c r="BH382">
        <f t="shared" si="244"/>
        <v>2</v>
      </c>
      <c r="BI382">
        <f t="shared" si="245"/>
        <v>0</v>
      </c>
      <c r="BJ382">
        <f t="shared" si="246"/>
        <v>0</v>
      </c>
      <c r="BK382">
        <f t="shared" si="247"/>
        <v>0</v>
      </c>
      <c r="BL382">
        <f t="shared" si="248"/>
        <v>0</v>
      </c>
      <c r="BM382">
        <f t="shared" si="231"/>
        <v>1</v>
      </c>
      <c r="BO382" s="185">
        <f t="shared" si="251"/>
        <v>3.7999999999999999E-2</v>
      </c>
      <c r="BP382" s="186">
        <f t="shared" si="252"/>
        <v>0.84399999999999997</v>
      </c>
      <c r="BQ382" s="187">
        <f t="shared" si="253"/>
        <v>0</v>
      </c>
      <c r="BR382" s="188">
        <f t="shared" si="249"/>
        <v>0</v>
      </c>
      <c r="BS382" s="189">
        <f t="shared" si="254"/>
        <v>0</v>
      </c>
      <c r="BT382" s="190">
        <f t="shared" si="255"/>
        <v>0.23799999999999999</v>
      </c>
      <c r="BU382" s="191">
        <f t="shared" si="256"/>
        <v>0</v>
      </c>
      <c r="BV382" s="192">
        <f t="shared" si="257"/>
        <v>0</v>
      </c>
      <c r="BW382" s="193">
        <f t="shared" si="258"/>
        <v>3.2000000000000001E-2</v>
      </c>
      <c r="BX382" s="194">
        <f t="shared" si="259"/>
        <v>0</v>
      </c>
      <c r="BY382" s="195">
        <f t="shared" si="260"/>
        <v>0</v>
      </c>
      <c r="BZ382" s="196">
        <f t="shared" si="261"/>
        <v>0</v>
      </c>
      <c r="CA382" s="197">
        <f t="shared" si="250"/>
        <v>0</v>
      </c>
      <c r="CB382" s="110">
        <f t="shared" si="262"/>
        <v>1.4E-2</v>
      </c>
      <c r="CC382" s="198">
        <v>0</v>
      </c>
      <c r="CD382" s="110">
        <v>0</v>
      </c>
      <c r="CE382" s="110">
        <v>0</v>
      </c>
      <c r="CF382" s="110">
        <v>3</v>
      </c>
      <c r="CG382" s="110">
        <f t="shared" si="232"/>
        <v>0.48</v>
      </c>
      <c r="CH382">
        <f t="shared" si="233"/>
        <v>1.1660000000000001</v>
      </c>
      <c r="CI382">
        <f t="shared" si="234"/>
        <v>6.2399999999999997E-2</v>
      </c>
      <c r="CJ382" s="63">
        <f t="shared" si="235"/>
        <v>8.5988000000000007</v>
      </c>
      <c r="CK382" s="200"/>
      <c r="CL382" s="200">
        <f t="shared" si="236"/>
        <v>1.28982</v>
      </c>
      <c r="CM382" s="200"/>
      <c r="CN382" s="200"/>
      <c r="CO382" s="201"/>
      <c r="CP382" s="202"/>
      <c r="CQ382" s="203"/>
      <c r="CR382" s="203"/>
      <c r="CS382" s="204"/>
      <c r="CT382" s="44"/>
      <c r="CU382" s="46"/>
      <c r="CV382" s="205"/>
    </row>
    <row r="383" spans="3:100" x14ac:dyDescent="0.25">
      <c r="C383" s="1" t="s">
        <v>498</v>
      </c>
      <c r="D383" s="36" t="s">
        <v>496</v>
      </c>
      <c r="F383" s="42"/>
      <c r="G383" s="43"/>
      <c r="H383" s="43"/>
      <c r="I383" s="43"/>
      <c r="J383" s="43"/>
      <c r="K383" s="43"/>
      <c r="L383" s="43"/>
      <c r="M383" s="44"/>
      <c r="N383" s="44"/>
      <c r="O383" s="45"/>
      <c r="P383" s="46"/>
      <c r="Q383" s="47"/>
      <c r="R383" s="48"/>
      <c r="S383" s="49"/>
      <c r="T383" s="50"/>
      <c r="U383" s="51">
        <v>2</v>
      </c>
      <c r="V383" s="51"/>
      <c r="W383" s="51">
        <v>14</v>
      </c>
      <c r="X383" s="52"/>
      <c r="Y383" s="52"/>
      <c r="Z383" s="52"/>
      <c r="AA383" s="53"/>
      <c r="AB383" s="54"/>
      <c r="AC383" s="54"/>
      <c r="AD383" s="55"/>
      <c r="AE383" s="55"/>
      <c r="AF383" s="55"/>
      <c r="AG383" s="55">
        <v>5</v>
      </c>
      <c r="AH383" s="56"/>
      <c r="AI383" s="56"/>
      <c r="AJ383" s="57"/>
      <c r="AK383" s="57"/>
      <c r="AL383" s="57"/>
      <c r="AM383" s="57"/>
      <c r="AN383" s="58"/>
      <c r="AO383" s="58"/>
      <c r="AP383" s="58"/>
      <c r="AQ383" s="59"/>
      <c r="AR383" s="59"/>
      <c r="AS383" s="59"/>
      <c r="AT383" s="59"/>
      <c r="AU383" s="59"/>
      <c r="AV383" s="59"/>
      <c r="AW383" s="36">
        <v>4</v>
      </c>
      <c r="AZ383">
        <f t="shared" si="237"/>
        <v>0</v>
      </c>
      <c r="BA383">
        <f t="shared" si="238"/>
        <v>0</v>
      </c>
      <c r="BB383">
        <f t="shared" si="239"/>
        <v>0</v>
      </c>
      <c r="BC383">
        <f t="shared" si="240"/>
        <v>0</v>
      </c>
      <c r="BD383">
        <f t="shared" si="230"/>
        <v>0</v>
      </c>
      <c r="BE383">
        <f t="shared" si="241"/>
        <v>16</v>
      </c>
      <c r="BF383">
        <f t="shared" si="242"/>
        <v>0</v>
      </c>
      <c r="BG383">
        <f t="shared" si="243"/>
        <v>0</v>
      </c>
      <c r="BH383">
        <f t="shared" si="244"/>
        <v>5</v>
      </c>
      <c r="BI383">
        <f t="shared" si="245"/>
        <v>0</v>
      </c>
      <c r="BJ383">
        <f t="shared" si="246"/>
        <v>0</v>
      </c>
      <c r="BK383">
        <f t="shared" si="247"/>
        <v>0</v>
      </c>
      <c r="BL383">
        <f t="shared" si="248"/>
        <v>0</v>
      </c>
      <c r="BM383">
        <f t="shared" si="231"/>
        <v>4</v>
      </c>
      <c r="BO383" s="185">
        <f t="shared" si="251"/>
        <v>0</v>
      </c>
      <c r="BP383" s="186">
        <f t="shared" si="252"/>
        <v>0</v>
      </c>
      <c r="BQ383" s="187">
        <f t="shared" si="253"/>
        <v>0</v>
      </c>
      <c r="BR383" s="188">
        <f t="shared" si="249"/>
        <v>0</v>
      </c>
      <c r="BS383" s="189">
        <f t="shared" si="254"/>
        <v>0</v>
      </c>
      <c r="BT383" s="190">
        <f t="shared" si="255"/>
        <v>1.9039999999999999</v>
      </c>
      <c r="BU383" s="191">
        <f t="shared" si="256"/>
        <v>0</v>
      </c>
      <c r="BV383" s="192">
        <f t="shared" si="257"/>
        <v>0</v>
      </c>
      <c r="BW383" s="193">
        <f t="shared" si="258"/>
        <v>0.08</v>
      </c>
      <c r="BX383" s="194">
        <f t="shared" si="259"/>
        <v>0</v>
      </c>
      <c r="BY383" s="195">
        <f t="shared" si="260"/>
        <v>0</v>
      </c>
      <c r="BZ383" s="196">
        <f t="shared" si="261"/>
        <v>0</v>
      </c>
      <c r="CA383" s="197">
        <f t="shared" si="250"/>
        <v>0</v>
      </c>
      <c r="CB383" s="110">
        <f t="shared" si="262"/>
        <v>5.6000000000000001E-2</v>
      </c>
      <c r="CC383" s="198">
        <v>0</v>
      </c>
      <c r="CD383" s="110">
        <v>0</v>
      </c>
      <c r="CE383" s="110">
        <v>0</v>
      </c>
      <c r="CF383" s="110">
        <v>2</v>
      </c>
      <c r="CG383" s="110">
        <f t="shared" si="232"/>
        <v>0.32</v>
      </c>
      <c r="CH383">
        <f t="shared" si="233"/>
        <v>2.04</v>
      </c>
      <c r="CI383">
        <f t="shared" si="234"/>
        <v>4.1600000000000005E-2</v>
      </c>
      <c r="CJ383" s="63">
        <f t="shared" si="235"/>
        <v>14.571199999999999</v>
      </c>
      <c r="CK383" s="200"/>
      <c r="CL383" s="200">
        <f t="shared" si="236"/>
        <v>2.1856799999999996</v>
      </c>
      <c r="CM383" s="200"/>
      <c r="CN383" s="200"/>
      <c r="CO383" s="201"/>
      <c r="CP383" s="202"/>
      <c r="CQ383" s="203"/>
      <c r="CR383" s="203"/>
      <c r="CS383" s="204"/>
      <c r="CT383" s="44"/>
      <c r="CU383" s="46"/>
      <c r="CV383" s="205"/>
    </row>
    <row r="384" spans="3:100" x14ac:dyDescent="0.25">
      <c r="C384" s="1" t="s">
        <v>499</v>
      </c>
      <c r="D384" s="36" t="s">
        <v>496</v>
      </c>
      <c r="F384" s="42"/>
      <c r="G384" s="43"/>
      <c r="H384" s="43"/>
      <c r="I384" s="43"/>
      <c r="J384" s="43"/>
      <c r="K384" s="43"/>
      <c r="L384" s="43"/>
      <c r="M384" s="44"/>
      <c r="N384" s="44"/>
      <c r="O384" s="45"/>
      <c r="P384" s="46"/>
      <c r="Q384" s="47"/>
      <c r="R384" s="48"/>
      <c r="S384" s="49"/>
      <c r="T384" s="50"/>
      <c r="U384" s="51">
        <v>1</v>
      </c>
      <c r="V384" s="51"/>
      <c r="W384" s="51">
        <v>6</v>
      </c>
      <c r="X384" s="52"/>
      <c r="Y384" s="52"/>
      <c r="Z384" s="52"/>
      <c r="AA384" s="53"/>
      <c r="AB384" s="54"/>
      <c r="AC384" s="54"/>
      <c r="AD384" s="55"/>
      <c r="AE384" s="55"/>
      <c r="AF384" s="55"/>
      <c r="AG384" s="55">
        <v>3</v>
      </c>
      <c r="AH384" s="56"/>
      <c r="AI384" s="56"/>
      <c r="AJ384" s="57"/>
      <c r="AK384" s="57"/>
      <c r="AL384" s="57"/>
      <c r="AM384" s="57"/>
      <c r="AN384" s="58"/>
      <c r="AO384" s="58"/>
      <c r="AP384" s="58"/>
      <c r="AQ384" s="59"/>
      <c r="AR384" s="59"/>
      <c r="AS384" s="59"/>
      <c r="AT384" s="59"/>
      <c r="AU384" s="59"/>
      <c r="AV384" s="59"/>
      <c r="AZ384">
        <f t="shared" si="237"/>
        <v>0</v>
      </c>
      <c r="BA384">
        <f t="shared" si="238"/>
        <v>0</v>
      </c>
      <c r="BB384">
        <f t="shared" si="239"/>
        <v>0</v>
      </c>
      <c r="BC384">
        <f t="shared" si="240"/>
        <v>0</v>
      </c>
      <c r="BD384">
        <f t="shared" si="230"/>
        <v>0</v>
      </c>
      <c r="BE384">
        <f t="shared" si="241"/>
        <v>7</v>
      </c>
      <c r="BF384">
        <f t="shared" si="242"/>
        <v>0</v>
      </c>
      <c r="BG384">
        <f t="shared" si="243"/>
        <v>0</v>
      </c>
      <c r="BH384">
        <f t="shared" si="244"/>
        <v>3</v>
      </c>
      <c r="BI384">
        <f t="shared" si="245"/>
        <v>0</v>
      </c>
      <c r="BJ384">
        <f t="shared" si="246"/>
        <v>0</v>
      </c>
      <c r="BK384">
        <f t="shared" si="247"/>
        <v>0</v>
      </c>
      <c r="BL384">
        <f t="shared" si="248"/>
        <v>0</v>
      </c>
      <c r="BM384">
        <f t="shared" si="231"/>
        <v>0</v>
      </c>
      <c r="BO384" s="185">
        <f t="shared" si="251"/>
        <v>0</v>
      </c>
      <c r="BP384" s="186">
        <f t="shared" si="252"/>
        <v>0</v>
      </c>
      <c r="BQ384" s="187">
        <f t="shared" si="253"/>
        <v>0</v>
      </c>
      <c r="BR384" s="188">
        <f t="shared" si="249"/>
        <v>0</v>
      </c>
      <c r="BS384" s="189">
        <f t="shared" si="254"/>
        <v>0</v>
      </c>
      <c r="BT384" s="190">
        <f t="shared" si="255"/>
        <v>0.83299999999999996</v>
      </c>
      <c r="BU384" s="191">
        <f t="shared" si="256"/>
        <v>0</v>
      </c>
      <c r="BV384" s="192">
        <f t="shared" si="257"/>
        <v>0</v>
      </c>
      <c r="BW384" s="193">
        <f t="shared" si="258"/>
        <v>4.8000000000000001E-2</v>
      </c>
      <c r="BX384" s="194">
        <f t="shared" si="259"/>
        <v>0</v>
      </c>
      <c r="BY384" s="195">
        <f t="shared" si="260"/>
        <v>0</v>
      </c>
      <c r="BZ384" s="196">
        <f t="shared" si="261"/>
        <v>0</v>
      </c>
      <c r="CA384" s="197">
        <f t="shared" si="250"/>
        <v>0</v>
      </c>
      <c r="CB384" s="110">
        <f t="shared" si="262"/>
        <v>0</v>
      </c>
      <c r="CC384" s="198">
        <v>0</v>
      </c>
      <c r="CD384" s="110">
        <v>0</v>
      </c>
      <c r="CE384" s="110">
        <v>0</v>
      </c>
      <c r="CF384" s="110">
        <v>2</v>
      </c>
      <c r="CG384" s="110">
        <f t="shared" si="232"/>
        <v>0.32</v>
      </c>
      <c r="CH384">
        <f t="shared" si="233"/>
        <v>0.88100000000000001</v>
      </c>
      <c r="CI384">
        <f t="shared" si="234"/>
        <v>4.1600000000000005E-2</v>
      </c>
      <c r="CJ384" s="63">
        <f t="shared" si="235"/>
        <v>6.4581999999999997</v>
      </c>
      <c r="CK384" s="200"/>
      <c r="CL384" s="200">
        <f t="shared" si="236"/>
        <v>0.96872999999999987</v>
      </c>
      <c r="CM384" s="200"/>
      <c r="CN384" s="200"/>
      <c r="CO384" s="201"/>
      <c r="CP384" s="202"/>
      <c r="CQ384" s="203"/>
      <c r="CR384" s="203"/>
      <c r="CS384" s="204"/>
      <c r="CT384" s="44"/>
      <c r="CU384" s="46"/>
      <c r="CV384" s="205"/>
    </row>
    <row r="385" spans="3:100" x14ac:dyDescent="0.25">
      <c r="C385" s="1" t="s">
        <v>500</v>
      </c>
      <c r="D385" s="36" t="s">
        <v>496</v>
      </c>
      <c r="F385" s="42">
        <v>3</v>
      </c>
      <c r="G385" s="43"/>
      <c r="H385" s="43"/>
      <c r="I385" s="43"/>
      <c r="J385" s="43"/>
      <c r="K385" s="43"/>
      <c r="L385" s="43"/>
      <c r="M385" s="44"/>
      <c r="N385" s="44"/>
      <c r="O385" s="45"/>
      <c r="P385" s="46"/>
      <c r="Q385" s="47"/>
      <c r="R385" s="48"/>
      <c r="S385" s="49"/>
      <c r="T385" s="50"/>
      <c r="U385" s="51">
        <v>1</v>
      </c>
      <c r="V385" s="51"/>
      <c r="W385" s="51"/>
      <c r="X385" s="52"/>
      <c r="Y385" s="52"/>
      <c r="Z385" s="52"/>
      <c r="AA385" s="53"/>
      <c r="AB385" s="54"/>
      <c r="AC385" s="54"/>
      <c r="AD385" s="55"/>
      <c r="AE385" s="55"/>
      <c r="AF385" s="55"/>
      <c r="AG385" s="55">
        <v>3</v>
      </c>
      <c r="AH385" s="56"/>
      <c r="AI385" s="56"/>
      <c r="AJ385" s="57"/>
      <c r="AK385" s="57"/>
      <c r="AL385" s="57"/>
      <c r="AM385" s="57"/>
      <c r="AN385" s="58"/>
      <c r="AO385" s="58"/>
      <c r="AP385" s="58"/>
      <c r="AQ385" s="59">
        <v>1</v>
      </c>
      <c r="AR385" s="59"/>
      <c r="AS385" s="59"/>
      <c r="AT385" s="59"/>
      <c r="AU385" s="59">
        <v>1</v>
      </c>
      <c r="AV385" s="59"/>
      <c r="AW385">
        <v>6</v>
      </c>
      <c r="AZ385">
        <f t="shared" si="237"/>
        <v>3</v>
      </c>
      <c r="BA385">
        <f t="shared" si="238"/>
        <v>0</v>
      </c>
      <c r="BB385">
        <f t="shared" si="239"/>
        <v>0</v>
      </c>
      <c r="BC385">
        <f t="shared" si="240"/>
        <v>0</v>
      </c>
      <c r="BD385">
        <f t="shared" si="230"/>
        <v>0</v>
      </c>
      <c r="BE385">
        <f t="shared" si="241"/>
        <v>1</v>
      </c>
      <c r="BF385">
        <f t="shared" si="242"/>
        <v>0</v>
      </c>
      <c r="BG385">
        <f t="shared" si="243"/>
        <v>0</v>
      </c>
      <c r="BH385">
        <f t="shared" si="244"/>
        <v>3</v>
      </c>
      <c r="BI385">
        <f t="shared" si="245"/>
        <v>0</v>
      </c>
      <c r="BJ385">
        <f t="shared" si="246"/>
        <v>0</v>
      </c>
      <c r="BK385">
        <f t="shared" si="247"/>
        <v>0</v>
      </c>
      <c r="BL385">
        <f t="shared" si="248"/>
        <v>2</v>
      </c>
      <c r="BM385">
        <f t="shared" si="231"/>
        <v>6</v>
      </c>
      <c r="BO385" s="185">
        <f t="shared" si="251"/>
        <v>0.11399999999999999</v>
      </c>
      <c r="BP385" s="186">
        <f t="shared" si="252"/>
        <v>0</v>
      </c>
      <c r="BQ385" s="187">
        <f t="shared" si="253"/>
        <v>0</v>
      </c>
      <c r="BR385" s="188">
        <f t="shared" si="249"/>
        <v>0</v>
      </c>
      <c r="BS385" s="189">
        <f t="shared" si="254"/>
        <v>0</v>
      </c>
      <c r="BT385" s="190">
        <f t="shared" si="255"/>
        <v>0.11899999999999999</v>
      </c>
      <c r="BU385" s="191">
        <f t="shared" si="256"/>
        <v>0</v>
      </c>
      <c r="BV385" s="192">
        <f t="shared" si="257"/>
        <v>0</v>
      </c>
      <c r="BW385" s="193">
        <f t="shared" si="258"/>
        <v>4.8000000000000001E-2</v>
      </c>
      <c r="BX385" s="194">
        <f t="shared" si="259"/>
        <v>0</v>
      </c>
      <c r="BY385" s="195">
        <f t="shared" si="260"/>
        <v>0</v>
      </c>
      <c r="BZ385" s="196">
        <f t="shared" si="261"/>
        <v>0</v>
      </c>
      <c r="CA385" s="197">
        <f t="shared" si="250"/>
        <v>6.4000000000000001E-2</v>
      </c>
      <c r="CB385" s="110">
        <f t="shared" si="262"/>
        <v>8.4000000000000005E-2</v>
      </c>
      <c r="CC385" s="198">
        <v>0</v>
      </c>
      <c r="CD385" s="110">
        <v>0</v>
      </c>
      <c r="CE385" s="110">
        <v>0</v>
      </c>
      <c r="CF385" s="110">
        <v>4</v>
      </c>
      <c r="CG385" s="110">
        <f t="shared" si="232"/>
        <v>0.64</v>
      </c>
      <c r="CH385">
        <f t="shared" si="233"/>
        <v>0.42899999999999999</v>
      </c>
      <c r="CI385">
        <f t="shared" si="234"/>
        <v>8.320000000000001E-2</v>
      </c>
      <c r="CJ385" s="63">
        <f t="shared" si="235"/>
        <v>3.5853999999999999</v>
      </c>
      <c r="CK385" s="200"/>
      <c r="CL385" s="200">
        <f t="shared" si="236"/>
        <v>0.53781000000000001</v>
      </c>
      <c r="CM385" s="200"/>
      <c r="CN385" s="200"/>
      <c r="CO385" s="201"/>
      <c r="CP385" s="202"/>
      <c r="CQ385" s="203"/>
      <c r="CR385" s="203"/>
      <c r="CS385" s="204"/>
      <c r="CT385" s="44"/>
      <c r="CU385" s="46"/>
      <c r="CV385" s="205"/>
    </row>
    <row r="386" spans="3:100" x14ac:dyDescent="0.25">
      <c r="C386" s="1" t="s">
        <v>501</v>
      </c>
      <c r="D386" s="36" t="s">
        <v>496</v>
      </c>
      <c r="F386" s="42"/>
      <c r="G386" s="43"/>
      <c r="H386" s="43"/>
      <c r="I386" s="43"/>
      <c r="J386" s="43"/>
      <c r="K386" s="43"/>
      <c r="L386" s="43"/>
      <c r="M386" s="44">
        <v>2</v>
      </c>
      <c r="N386" s="44">
        <v>4</v>
      </c>
      <c r="O386" s="45"/>
      <c r="P386" s="46"/>
      <c r="Q386" s="47"/>
      <c r="R386" s="48"/>
      <c r="S386" s="49"/>
      <c r="T386" s="50"/>
      <c r="U386" s="51"/>
      <c r="V386" s="51"/>
      <c r="W386" s="51">
        <v>6</v>
      </c>
      <c r="X386" s="52"/>
      <c r="Y386" s="52"/>
      <c r="Z386" s="52"/>
      <c r="AA386" s="53"/>
      <c r="AB386" s="54"/>
      <c r="AC386" s="54"/>
      <c r="AD386" s="55"/>
      <c r="AE386" s="55"/>
      <c r="AF386" s="55"/>
      <c r="AG386" s="55">
        <v>2</v>
      </c>
      <c r="AH386" s="56"/>
      <c r="AI386" s="56"/>
      <c r="AJ386" s="57"/>
      <c r="AK386" s="57"/>
      <c r="AL386" s="57"/>
      <c r="AM386" s="57"/>
      <c r="AN386" s="58"/>
      <c r="AO386" s="58"/>
      <c r="AP386" s="58"/>
      <c r="AQ386" s="59"/>
      <c r="AR386" s="59"/>
      <c r="AS386" s="59"/>
      <c r="AT386" s="59"/>
      <c r="AU386" s="59"/>
      <c r="AV386" s="59"/>
      <c r="AZ386">
        <f t="shared" si="237"/>
        <v>0</v>
      </c>
      <c r="BA386">
        <f t="shared" si="238"/>
        <v>6</v>
      </c>
      <c r="BB386">
        <f t="shared" si="239"/>
        <v>0</v>
      </c>
      <c r="BC386">
        <f t="shared" si="240"/>
        <v>0</v>
      </c>
      <c r="BD386">
        <f t="shared" si="230"/>
        <v>0</v>
      </c>
      <c r="BE386">
        <f t="shared" si="241"/>
        <v>6</v>
      </c>
      <c r="BF386">
        <f t="shared" si="242"/>
        <v>0</v>
      </c>
      <c r="BG386">
        <f t="shared" si="243"/>
        <v>0</v>
      </c>
      <c r="BH386">
        <f t="shared" si="244"/>
        <v>2</v>
      </c>
      <c r="BI386">
        <f t="shared" si="245"/>
        <v>0</v>
      </c>
      <c r="BJ386">
        <f t="shared" si="246"/>
        <v>0</v>
      </c>
      <c r="BK386">
        <f t="shared" si="247"/>
        <v>0</v>
      </c>
      <c r="BL386">
        <f t="shared" si="248"/>
        <v>0</v>
      </c>
      <c r="BM386">
        <f t="shared" si="231"/>
        <v>0</v>
      </c>
      <c r="BO386" s="185">
        <f t="shared" si="251"/>
        <v>0</v>
      </c>
      <c r="BP386" s="186">
        <f t="shared" si="252"/>
        <v>2.532</v>
      </c>
      <c r="BQ386" s="187">
        <f t="shared" si="253"/>
        <v>0</v>
      </c>
      <c r="BR386" s="188">
        <f t="shared" si="249"/>
        <v>0</v>
      </c>
      <c r="BS386" s="189">
        <f t="shared" si="254"/>
        <v>0</v>
      </c>
      <c r="BT386" s="190">
        <f t="shared" si="255"/>
        <v>0.71399999999999997</v>
      </c>
      <c r="BU386" s="191">
        <f t="shared" si="256"/>
        <v>0</v>
      </c>
      <c r="BV386" s="192">
        <f t="shared" si="257"/>
        <v>0</v>
      </c>
      <c r="BW386" s="193">
        <f t="shared" si="258"/>
        <v>3.2000000000000001E-2</v>
      </c>
      <c r="BX386" s="194">
        <f t="shared" si="259"/>
        <v>0</v>
      </c>
      <c r="BY386" s="195">
        <f t="shared" si="260"/>
        <v>0</v>
      </c>
      <c r="BZ386" s="196">
        <f t="shared" si="261"/>
        <v>0</v>
      </c>
      <c r="CA386" s="197">
        <f t="shared" si="250"/>
        <v>0</v>
      </c>
      <c r="CB386" s="110">
        <f t="shared" si="262"/>
        <v>0</v>
      </c>
      <c r="CC386" s="198">
        <v>0</v>
      </c>
      <c r="CD386" s="110">
        <v>0</v>
      </c>
      <c r="CE386" s="110">
        <v>0</v>
      </c>
      <c r="CF386" s="110">
        <v>2</v>
      </c>
      <c r="CG386" s="110">
        <f t="shared" si="232"/>
        <v>0.32</v>
      </c>
      <c r="CH386">
        <f t="shared" si="233"/>
        <v>3.278</v>
      </c>
      <c r="CI386">
        <f t="shared" si="234"/>
        <v>4.1600000000000005E-2</v>
      </c>
      <c r="CJ386" s="63">
        <f t="shared" si="235"/>
        <v>23.237199999999998</v>
      </c>
      <c r="CK386" s="200"/>
      <c r="CL386" s="200">
        <f t="shared" si="236"/>
        <v>3.4855799999999997</v>
      </c>
      <c r="CM386" s="200"/>
      <c r="CN386" s="200"/>
      <c r="CO386" s="201"/>
      <c r="CP386" s="202"/>
      <c r="CQ386" s="203"/>
      <c r="CR386" s="203"/>
      <c r="CS386" s="204"/>
      <c r="CT386" s="44"/>
      <c r="CU386" s="46"/>
      <c r="CV386" s="205"/>
    </row>
    <row r="387" spans="3:100" x14ac:dyDescent="0.25">
      <c r="C387" s="1" t="s">
        <v>502</v>
      </c>
      <c r="D387" s="36" t="s">
        <v>496</v>
      </c>
      <c r="F387" s="42"/>
      <c r="G387" s="43"/>
      <c r="H387" s="43"/>
      <c r="I387" s="43"/>
      <c r="J387" s="43"/>
      <c r="K387" s="43"/>
      <c r="L387" s="43"/>
      <c r="M387" s="44"/>
      <c r="N387" s="44"/>
      <c r="O387" s="45"/>
      <c r="P387" s="46"/>
      <c r="Q387" s="47"/>
      <c r="R387" s="48"/>
      <c r="S387" s="49"/>
      <c r="T387" s="50"/>
      <c r="U387" s="51">
        <v>1</v>
      </c>
      <c r="V387" s="51">
        <v>1</v>
      </c>
      <c r="W387" s="51">
        <v>2</v>
      </c>
      <c r="X387" s="52"/>
      <c r="Y387" s="52"/>
      <c r="Z387" s="52"/>
      <c r="AA387" s="53"/>
      <c r="AB387" s="54"/>
      <c r="AC387" s="54"/>
      <c r="AD387" s="55"/>
      <c r="AE387" s="55"/>
      <c r="AF387" s="55"/>
      <c r="AG387" s="55">
        <v>1</v>
      </c>
      <c r="AH387" s="56"/>
      <c r="AI387" s="56"/>
      <c r="AJ387" s="57"/>
      <c r="AK387" s="57"/>
      <c r="AL387" s="57"/>
      <c r="AM387" s="57"/>
      <c r="AN387" s="58"/>
      <c r="AO387" s="58"/>
      <c r="AP387" s="58"/>
      <c r="AQ387" s="59"/>
      <c r="AR387" s="59"/>
      <c r="AS387" s="59"/>
      <c r="AT387" s="59"/>
      <c r="AU387" s="59"/>
      <c r="AV387" s="59"/>
      <c r="AW387">
        <v>1</v>
      </c>
      <c r="AZ387">
        <f t="shared" si="237"/>
        <v>0</v>
      </c>
      <c r="BA387">
        <f t="shared" si="238"/>
        <v>0</v>
      </c>
      <c r="BB387">
        <f t="shared" si="239"/>
        <v>0</v>
      </c>
      <c r="BC387">
        <f t="shared" si="240"/>
        <v>0</v>
      </c>
      <c r="BD387">
        <f t="shared" ref="BD387:BD420" si="263">SUM(T387)</f>
        <v>0</v>
      </c>
      <c r="BE387">
        <f t="shared" si="241"/>
        <v>4</v>
      </c>
      <c r="BF387">
        <f t="shared" si="242"/>
        <v>0</v>
      </c>
      <c r="BG387">
        <f t="shared" si="243"/>
        <v>0</v>
      </c>
      <c r="BH387">
        <f t="shared" si="244"/>
        <v>1</v>
      </c>
      <c r="BI387">
        <f t="shared" si="245"/>
        <v>0</v>
      </c>
      <c r="BJ387">
        <f t="shared" si="246"/>
        <v>0</v>
      </c>
      <c r="BK387">
        <f t="shared" si="247"/>
        <v>0</v>
      </c>
      <c r="BL387">
        <f t="shared" si="248"/>
        <v>0</v>
      </c>
      <c r="BM387">
        <f t="shared" ref="BM387:BM420" si="264">SUM(AW387)</f>
        <v>1</v>
      </c>
      <c r="BO387" s="185">
        <f t="shared" si="251"/>
        <v>0</v>
      </c>
      <c r="BP387" s="186">
        <f t="shared" si="252"/>
        <v>0</v>
      </c>
      <c r="BQ387" s="187">
        <f t="shared" si="253"/>
        <v>0</v>
      </c>
      <c r="BR387" s="188">
        <f t="shared" si="249"/>
        <v>0</v>
      </c>
      <c r="BS387" s="189">
        <f t="shared" si="254"/>
        <v>0</v>
      </c>
      <c r="BT387" s="190">
        <f t="shared" si="255"/>
        <v>0.47599999999999998</v>
      </c>
      <c r="BU387" s="191">
        <f t="shared" si="256"/>
        <v>0</v>
      </c>
      <c r="BV387" s="192">
        <f t="shared" si="257"/>
        <v>0</v>
      </c>
      <c r="BW387" s="193">
        <f t="shared" si="258"/>
        <v>1.6E-2</v>
      </c>
      <c r="BX387" s="194">
        <f t="shared" si="259"/>
        <v>0</v>
      </c>
      <c r="BY387" s="195">
        <f t="shared" si="260"/>
        <v>0</v>
      </c>
      <c r="BZ387" s="196">
        <f t="shared" si="261"/>
        <v>0</v>
      </c>
      <c r="CA387" s="197">
        <f t="shared" si="250"/>
        <v>0</v>
      </c>
      <c r="CB387" s="110">
        <f t="shared" si="262"/>
        <v>1.4E-2</v>
      </c>
      <c r="CC387" s="198">
        <v>0</v>
      </c>
      <c r="CD387" s="110">
        <v>0</v>
      </c>
      <c r="CE387" s="110">
        <v>0</v>
      </c>
      <c r="CF387" s="110">
        <v>1</v>
      </c>
      <c r="CG387" s="110">
        <f t="shared" ref="CG387:CG420" si="265">((CC387*0.22)+(CD387*0.13)+(CE387*0.51)+(CF387*0.16))</f>
        <v>0.16</v>
      </c>
      <c r="CH387">
        <f t="shared" ref="CH387:CH420" si="266">SUM(BO387:CB387)</f>
        <v>0.50600000000000001</v>
      </c>
      <c r="CI387">
        <f t="shared" ref="CI387:CI420" si="267">(CG387*0.13)</f>
        <v>2.0800000000000003E-2</v>
      </c>
      <c r="CJ387" s="63">
        <f t="shared" ref="CJ387:CJ420" si="268">SUM((CH387)+(CI387))*7</f>
        <v>3.6876000000000002</v>
      </c>
      <c r="CK387" s="200"/>
      <c r="CL387" s="200">
        <f t="shared" ref="CL387:CL420" si="269">CK387+(CJ387*0.15)</f>
        <v>0.55313999999999997</v>
      </c>
      <c r="CM387" s="200"/>
      <c r="CN387" s="200"/>
      <c r="CO387" s="201"/>
      <c r="CP387" s="202"/>
      <c r="CQ387" s="203"/>
      <c r="CR387" s="203"/>
      <c r="CS387" s="204"/>
      <c r="CT387" s="44"/>
      <c r="CU387" s="46"/>
      <c r="CV387" s="205"/>
    </row>
    <row r="388" spans="3:100" x14ac:dyDescent="0.25">
      <c r="C388" s="1" t="s">
        <v>503</v>
      </c>
      <c r="D388" s="36" t="s">
        <v>496</v>
      </c>
      <c r="F388" s="42">
        <v>1</v>
      </c>
      <c r="G388" s="43"/>
      <c r="H388" s="43"/>
      <c r="I388" s="43"/>
      <c r="J388" s="43"/>
      <c r="K388" s="43"/>
      <c r="L388" s="43"/>
      <c r="M388" s="44"/>
      <c r="N388" s="44"/>
      <c r="O388" s="45"/>
      <c r="P388" s="46"/>
      <c r="Q388" s="47"/>
      <c r="R388" s="48"/>
      <c r="S388" s="49"/>
      <c r="T388" s="50"/>
      <c r="U388" s="51">
        <v>2</v>
      </c>
      <c r="V388" s="51"/>
      <c r="W388" s="51">
        <v>3</v>
      </c>
      <c r="X388" s="52"/>
      <c r="Y388" s="52"/>
      <c r="Z388" s="52"/>
      <c r="AA388" s="53"/>
      <c r="AB388" s="54"/>
      <c r="AC388" s="54"/>
      <c r="AD388" s="55"/>
      <c r="AE388" s="55"/>
      <c r="AF388" s="55"/>
      <c r="AG388" s="55">
        <v>2</v>
      </c>
      <c r="AH388" s="56"/>
      <c r="AI388" s="56"/>
      <c r="AJ388" s="57"/>
      <c r="AK388" s="57"/>
      <c r="AL388" s="57"/>
      <c r="AM388" s="57"/>
      <c r="AN388" s="58"/>
      <c r="AO388" s="58"/>
      <c r="AP388" s="58"/>
      <c r="AQ388" s="59"/>
      <c r="AR388" s="59"/>
      <c r="AS388" s="59"/>
      <c r="AT388" s="59"/>
      <c r="AU388" s="59"/>
      <c r="AV388" s="59"/>
      <c r="AZ388">
        <f t="shared" si="237"/>
        <v>1</v>
      </c>
      <c r="BA388">
        <f t="shared" si="238"/>
        <v>0</v>
      </c>
      <c r="BB388">
        <f t="shared" si="239"/>
        <v>0</v>
      </c>
      <c r="BC388">
        <f t="shared" si="240"/>
        <v>0</v>
      </c>
      <c r="BD388">
        <f t="shared" si="263"/>
        <v>0</v>
      </c>
      <c r="BE388">
        <f t="shared" si="241"/>
        <v>5</v>
      </c>
      <c r="BF388">
        <f t="shared" si="242"/>
        <v>0</v>
      </c>
      <c r="BG388">
        <f t="shared" si="243"/>
        <v>0</v>
      </c>
      <c r="BH388">
        <f t="shared" si="244"/>
        <v>2</v>
      </c>
      <c r="BI388">
        <f t="shared" si="245"/>
        <v>0</v>
      </c>
      <c r="BJ388">
        <f t="shared" si="246"/>
        <v>0</v>
      </c>
      <c r="BK388">
        <f t="shared" si="247"/>
        <v>0</v>
      </c>
      <c r="BL388">
        <f t="shared" si="248"/>
        <v>0</v>
      </c>
      <c r="BM388">
        <f t="shared" si="264"/>
        <v>0</v>
      </c>
      <c r="BO388" s="185">
        <f t="shared" si="251"/>
        <v>3.7999999999999999E-2</v>
      </c>
      <c r="BP388" s="186">
        <f t="shared" si="252"/>
        <v>0</v>
      </c>
      <c r="BQ388" s="187">
        <f t="shared" si="253"/>
        <v>0</v>
      </c>
      <c r="BR388" s="188">
        <f t="shared" si="249"/>
        <v>0</v>
      </c>
      <c r="BS388" s="189">
        <f t="shared" si="254"/>
        <v>0</v>
      </c>
      <c r="BT388" s="190">
        <f t="shared" si="255"/>
        <v>0.59499999999999997</v>
      </c>
      <c r="BU388" s="191">
        <f t="shared" si="256"/>
        <v>0</v>
      </c>
      <c r="BV388" s="192">
        <f t="shared" si="257"/>
        <v>0</v>
      </c>
      <c r="BW388" s="193">
        <f t="shared" si="258"/>
        <v>3.2000000000000001E-2</v>
      </c>
      <c r="BX388" s="194">
        <f t="shared" si="259"/>
        <v>0</v>
      </c>
      <c r="BY388" s="195">
        <f t="shared" si="260"/>
        <v>0</v>
      </c>
      <c r="BZ388" s="196">
        <f t="shared" si="261"/>
        <v>0</v>
      </c>
      <c r="CA388" s="197">
        <f t="shared" si="250"/>
        <v>0</v>
      </c>
      <c r="CB388" s="110">
        <f t="shared" si="262"/>
        <v>0</v>
      </c>
      <c r="CC388" s="198">
        <v>0</v>
      </c>
      <c r="CD388" s="110">
        <v>0</v>
      </c>
      <c r="CE388" s="110">
        <v>0</v>
      </c>
      <c r="CF388" s="110">
        <v>3</v>
      </c>
      <c r="CG388" s="110">
        <f t="shared" si="265"/>
        <v>0.48</v>
      </c>
      <c r="CH388">
        <f t="shared" si="266"/>
        <v>0.66500000000000004</v>
      </c>
      <c r="CI388">
        <f t="shared" si="267"/>
        <v>6.2399999999999997E-2</v>
      </c>
      <c r="CJ388" s="63">
        <f t="shared" si="268"/>
        <v>5.0918000000000001</v>
      </c>
      <c r="CK388" s="200"/>
      <c r="CL388" s="200">
        <f t="shared" si="269"/>
        <v>0.76376999999999995</v>
      </c>
      <c r="CM388" s="200"/>
      <c r="CN388" s="200"/>
      <c r="CO388" s="201"/>
      <c r="CP388" s="202"/>
      <c r="CQ388" s="203"/>
      <c r="CR388" s="203"/>
      <c r="CS388" s="204"/>
      <c r="CT388" s="44"/>
      <c r="CU388" s="46"/>
      <c r="CV388" s="205"/>
    </row>
    <row r="389" spans="3:100" x14ac:dyDescent="0.25">
      <c r="C389" s="1" t="s">
        <v>504</v>
      </c>
      <c r="D389" s="36" t="s">
        <v>496</v>
      </c>
      <c r="F389" s="42"/>
      <c r="G389" s="43"/>
      <c r="H389" s="43"/>
      <c r="I389" s="43"/>
      <c r="J389" s="43"/>
      <c r="K389" s="43"/>
      <c r="L389" s="43"/>
      <c r="M389" s="44"/>
      <c r="N389" s="44"/>
      <c r="O389" s="45"/>
      <c r="P389" s="46"/>
      <c r="Q389" s="47"/>
      <c r="R389" s="48"/>
      <c r="S389" s="49"/>
      <c r="T389" s="50"/>
      <c r="U389" s="51"/>
      <c r="V389" s="51"/>
      <c r="W389" s="51">
        <v>3</v>
      </c>
      <c r="X389" s="52"/>
      <c r="Y389" s="52"/>
      <c r="Z389" s="52"/>
      <c r="AA389" s="53"/>
      <c r="AB389" s="54"/>
      <c r="AC389" s="54"/>
      <c r="AD389" s="55"/>
      <c r="AE389" s="55">
        <v>4</v>
      </c>
      <c r="AF389" s="55"/>
      <c r="AG389" s="55">
        <v>1</v>
      </c>
      <c r="AH389" s="56"/>
      <c r="AI389" s="56"/>
      <c r="AJ389" s="57"/>
      <c r="AK389" s="57"/>
      <c r="AL389" s="57"/>
      <c r="AM389" s="57"/>
      <c r="AN389" s="58"/>
      <c r="AO389" s="58"/>
      <c r="AP389" s="58"/>
      <c r="AQ389" s="59"/>
      <c r="AR389" s="59"/>
      <c r="AS389" s="59"/>
      <c r="AT389" s="59"/>
      <c r="AU389" s="59"/>
      <c r="AV389" s="59"/>
      <c r="AW389">
        <v>2</v>
      </c>
      <c r="AZ389">
        <f t="shared" si="237"/>
        <v>0</v>
      </c>
      <c r="BA389">
        <f t="shared" si="238"/>
        <v>0</v>
      </c>
      <c r="BB389">
        <f t="shared" si="239"/>
        <v>0</v>
      </c>
      <c r="BC389">
        <f t="shared" si="240"/>
        <v>0</v>
      </c>
      <c r="BD389">
        <f t="shared" si="263"/>
        <v>0</v>
      </c>
      <c r="BE389">
        <f t="shared" si="241"/>
        <v>3</v>
      </c>
      <c r="BF389">
        <f t="shared" si="242"/>
        <v>0</v>
      </c>
      <c r="BG389">
        <f t="shared" si="243"/>
        <v>0</v>
      </c>
      <c r="BH389">
        <f t="shared" si="244"/>
        <v>5</v>
      </c>
      <c r="BI389">
        <f t="shared" si="245"/>
        <v>0</v>
      </c>
      <c r="BJ389">
        <f t="shared" si="246"/>
        <v>0</v>
      </c>
      <c r="BK389">
        <f t="shared" si="247"/>
        <v>0</v>
      </c>
      <c r="BL389">
        <f t="shared" si="248"/>
        <v>0</v>
      </c>
      <c r="BM389">
        <f t="shared" si="264"/>
        <v>2</v>
      </c>
      <c r="BO389" s="185">
        <f t="shared" si="251"/>
        <v>0</v>
      </c>
      <c r="BP389" s="186">
        <f t="shared" si="252"/>
        <v>0</v>
      </c>
      <c r="BQ389" s="187">
        <f t="shared" si="253"/>
        <v>0</v>
      </c>
      <c r="BR389" s="188">
        <f t="shared" si="249"/>
        <v>0</v>
      </c>
      <c r="BS389" s="189">
        <f t="shared" si="254"/>
        <v>0</v>
      </c>
      <c r="BT389" s="190">
        <f t="shared" si="255"/>
        <v>0.35699999999999998</v>
      </c>
      <c r="BU389" s="191">
        <f t="shared" si="256"/>
        <v>0</v>
      </c>
      <c r="BV389" s="192">
        <f t="shared" si="257"/>
        <v>0</v>
      </c>
      <c r="BW389" s="193">
        <f t="shared" si="258"/>
        <v>0.08</v>
      </c>
      <c r="BX389" s="194">
        <f t="shared" si="259"/>
        <v>0</v>
      </c>
      <c r="BY389" s="195">
        <f t="shared" si="260"/>
        <v>0</v>
      </c>
      <c r="BZ389" s="196">
        <f t="shared" si="261"/>
        <v>0</v>
      </c>
      <c r="CA389" s="197">
        <f t="shared" si="250"/>
        <v>0</v>
      </c>
      <c r="CB389" s="110">
        <f t="shared" si="262"/>
        <v>2.8000000000000001E-2</v>
      </c>
      <c r="CC389" s="198">
        <v>0</v>
      </c>
      <c r="CD389" s="110">
        <v>0</v>
      </c>
      <c r="CE389" s="110">
        <v>0</v>
      </c>
      <c r="CF389" s="110">
        <v>1</v>
      </c>
      <c r="CG389" s="110">
        <f t="shared" si="265"/>
        <v>0.16</v>
      </c>
      <c r="CH389">
        <f t="shared" si="266"/>
        <v>0.46500000000000002</v>
      </c>
      <c r="CI389">
        <f t="shared" si="267"/>
        <v>2.0800000000000003E-2</v>
      </c>
      <c r="CJ389" s="63">
        <f t="shared" si="268"/>
        <v>3.4005999999999998</v>
      </c>
      <c r="CK389" s="200"/>
      <c r="CL389" s="200">
        <f t="shared" si="269"/>
        <v>0.51008999999999993</v>
      </c>
      <c r="CM389" s="200"/>
      <c r="CN389" s="200"/>
      <c r="CO389" s="201"/>
      <c r="CP389" s="202"/>
      <c r="CQ389" s="203"/>
      <c r="CR389" s="203"/>
      <c r="CS389" s="204"/>
      <c r="CT389" s="44"/>
      <c r="CU389" s="46"/>
      <c r="CV389" s="205"/>
    </row>
    <row r="390" spans="3:100" x14ac:dyDescent="0.25">
      <c r="C390" s="1" t="s">
        <v>505</v>
      </c>
      <c r="D390" s="36" t="s">
        <v>496</v>
      </c>
      <c r="F390" s="42">
        <v>1</v>
      </c>
      <c r="G390" s="43"/>
      <c r="H390" s="43"/>
      <c r="I390" s="43"/>
      <c r="J390" s="43"/>
      <c r="K390" s="43"/>
      <c r="L390" s="43"/>
      <c r="M390" s="44"/>
      <c r="N390" s="44"/>
      <c r="O390" s="45"/>
      <c r="P390" s="46"/>
      <c r="Q390" s="47"/>
      <c r="R390" s="48"/>
      <c r="S390" s="49"/>
      <c r="T390" s="50"/>
      <c r="U390" s="51">
        <v>1</v>
      </c>
      <c r="V390" s="51"/>
      <c r="W390" s="51">
        <v>1</v>
      </c>
      <c r="X390" s="52"/>
      <c r="Y390" s="52"/>
      <c r="Z390" s="52"/>
      <c r="AA390" s="53"/>
      <c r="AB390" s="54"/>
      <c r="AC390" s="54"/>
      <c r="AD390" s="55"/>
      <c r="AE390" s="55"/>
      <c r="AF390" s="55"/>
      <c r="AG390" s="55">
        <v>1</v>
      </c>
      <c r="AH390" s="56"/>
      <c r="AI390" s="56"/>
      <c r="AJ390" s="57"/>
      <c r="AK390" s="57"/>
      <c r="AL390" s="57"/>
      <c r="AM390" s="57"/>
      <c r="AN390" s="58"/>
      <c r="AO390" s="58"/>
      <c r="AP390" s="58"/>
      <c r="AQ390" s="59"/>
      <c r="AR390" s="59"/>
      <c r="AS390" s="59"/>
      <c r="AT390" s="59"/>
      <c r="AU390" s="59"/>
      <c r="AV390" s="59"/>
      <c r="AZ390">
        <f t="shared" si="237"/>
        <v>1</v>
      </c>
      <c r="BA390">
        <f t="shared" si="238"/>
        <v>0</v>
      </c>
      <c r="BB390">
        <f t="shared" si="239"/>
        <v>0</v>
      </c>
      <c r="BC390">
        <f t="shared" si="240"/>
        <v>0</v>
      </c>
      <c r="BD390">
        <f t="shared" si="263"/>
        <v>0</v>
      </c>
      <c r="BE390">
        <f t="shared" si="241"/>
        <v>2</v>
      </c>
      <c r="BF390">
        <f t="shared" si="242"/>
        <v>0</v>
      </c>
      <c r="BG390">
        <f t="shared" si="243"/>
        <v>0</v>
      </c>
      <c r="BH390">
        <f t="shared" si="244"/>
        <v>1</v>
      </c>
      <c r="BI390">
        <f t="shared" si="245"/>
        <v>0</v>
      </c>
      <c r="BJ390">
        <f t="shared" si="246"/>
        <v>0</v>
      </c>
      <c r="BK390">
        <f t="shared" si="247"/>
        <v>0</v>
      </c>
      <c r="BL390">
        <f t="shared" si="248"/>
        <v>0</v>
      </c>
      <c r="BM390">
        <f t="shared" si="264"/>
        <v>0</v>
      </c>
      <c r="BO390" s="185">
        <f t="shared" si="251"/>
        <v>3.7999999999999999E-2</v>
      </c>
      <c r="BP390" s="186">
        <f t="shared" si="252"/>
        <v>0</v>
      </c>
      <c r="BQ390" s="187">
        <f t="shared" si="253"/>
        <v>0</v>
      </c>
      <c r="BR390" s="188">
        <f t="shared" si="249"/>
        <v>0</v>
      </c>
      <c r="BS390" s="189">
        <f t="shared" si="254"/>
        <v>0</v>
      </c>
      <c r="BT390" s="190">
        <f t="shared" si="255"/>
        <v>0.23799999999999999</v>
      </c>
      <c r="BU390" s="191">
        <f t="shared" si="256"/>
        <v>0</v>
      </c>
      <c r="BV390" s="192">
        <f t="shared" si="257"/>
        <v>0</v>
      </c>
      <c r="BW390" s="193">
        <f t="shared" si="258"/>
        <v>1.6E-2</v>
      </c>
      <c r="BX390" s="194">
        <f t="shared" si="259"/>
        <v>0</v>
      </c>
      <c r="BY390" s="195">
        <f t="shared" si="260"/>
        <v>0</v>
      </c>
      <c r="BZ390" s="196">
        <f t="shared" si="261"/>
        <v>0</v>
      </c>
      <c r="CA390" s="197">
        <f t="shared" si="250"/>
        <v>0</v>
      </c>
      <c r="CB390" s="110">
        <f t="shared" si="262"/>
        <v>0</v>
      </c>
      <c r="CC390" s="198">
        <v>0</v>
      </c>
      <c r="CD390" s="110">
        <v>0</v>
      </c>
      <c r="CE390" s="110">
        <v>0</v>
      </c>
      <c r="CF390" s="110">
        <v>1</v>
      </c>
      <c r="CG390" s="110">
        <f t="shared" si="265"/>
        <v>0.16</v>
      </c>
      <c r="CH390">
        <f t="shared" si="266"/>
        <v>0.29199999999999998</v>
      </c>
      <c r="CI390">
        <f t="shared" si="267"/>
        <v>2.0800000000000003E-2</v>
      </c>
      <c r="CJ390" s="63">
        <f t="shared" si="268"/>
        <v>2.1895999999999995</v>
      </c>
      <c r="CK390" s="200"/>
      <c r="CL390" s="200">
        <f t="shared" si="269"/>
        <v>0.3284399999999999</v>
      </c>
      <c r="CM390" s="200"/>
      <c r="CN390" s="200"/>
      <c r="CO390" s="201"/>
      <c r="CP390" s="202"/>
      <c r="CQ390" s="203"/>
      <c r="CR390" s="203"/>
      <c r="CS390" s="204"/>
      <c r="CT390" s="44"/>
      <c r="CU390" s="46"/>
      <c r="CV390" s="205"/>
    </row>
    <row r="391" spans="3:100" x14ac:dyDescent="0.25">
      <c r="C391" s="1" t="s">
        <v>506</v>
      </c>
      <c r="D391" s="36" t="s">
        <v>496</v>
      </c>
      <c r="F391" s="42"/>
      <c r="G391" s="43"/>
      <c r="H391" s="43"/>
      <c r="I391" s="43"/>
      <c r="J391" s="43"/>
      <c r="K391" s="43"/>
      <c r="L391" s="43"/>
      <c r="M391" s="44"/>
      <c r="N391" s="44"/>
      <c r="O391" s="45"/>
      <c r="P391" s="46"/>
      <c r="Q391" s="47"/>
      <c r="R391" s="48"/>
      <c r="S391" s="49"/>
      <c r="T391" s="50"/>
      <c r="U391" s="51">
        <v>3</v>
      </c>
      <c r="V391" s="51"/>
      <c r="W391" s="51"/>
      <c r="X391" s="52"/>
      <c r="Y391" s="52"/>
      <c r="Z391" s="52"/>
      <c r="AA391" s="53"/>
      <c r="AB391" s="54"/>
      <c r="AC391" s="54"/>
      <c r="AD391" s="55"/>
      <c r="AE391" s="55"/>
      <c r="AF391" s="55"/>
      <c r="AG391" s="55">
        <v>1</v>
      </c>
      <c r="AH391" s="56"/>
      <c r="AI391" s="56"/>
      <c r="AJ391" s="57"/>
      <c r="AK391" s="57"/>
      <c r="AL391" s="57"/>
      <c r="AM391" s="57"/>
      <c r="AN391" s="58"/>
      <c r="AO391" s="58"/>
      <c r="AP391" s="58"/>
      <c r="AQ391" s="59"/>
      <c r="AR391" s="59"/>
      <c r="AS391" s="59"/>
      <c r="AT391" s="59"/>
      <c r="AU391" s="59">
        <v>2</v>
      </c>
      <c r="AV391" s="59"/>
      <c r="AZ391">
        <f t="shared" si="237"/>
        <v>0</v>
      </c>
      <c r="BA391">
        <f t="shared" si="238"/>
        <v>0</v>
      </c>
      <c r="BB391">
        <f t="shared" si="239"/>
        <v>0</v>
      </c>
      <c r="BC391">
        <f t="shared" si="240"/>
        <v>0</v>
      </c>
      <c r="BD391">
        <f t="shared" si="263"/>
        <v>0</v>
      </c>
      <c r="BE391">
        <f t="shared" si="241"/>
        <v>3</v>
      </c>
      <c r="BF391">
        <f t="shared" si="242"/>
        <v>0</v>
      </c>
      <c r="BG391">
        <f t="shared" si="243"/>
        <v>0</v>
      </c>
      <c r="BH391">
        <f t="shared" si="244"/>
        <v>1</v>
      </c>
      <c r="BI391">
        <f t="shared" si="245"/>
        <v>0</v>
      </c>
      <c r="BJ391">
        <f t="shared" si="246"/>
        <v>0</v>
      </c>
      <c r="BK391">
        <f t="shared" si="247"/>
        <v>0</v>
      </c>
      <c r="BL391">
        <f t="shared" si="248"/>
        <v>2</v>
      </c>
      <c r="BM391">
        <f t="shared" si="264"/>
        <v>0</v>
      </c>
      <c r="BO391" s="185">
        <f t="shared" si="251"/>
        <v>0</v>
      </c>
      <c r="BP391" s="186">
        <f t="shared" si="252"/>
        <v>0</v>
      </c>
      <c r="BQ391" s="187">
        <f t="shared" si="253"/>
        <v>0</v>
      </c>
      <c r="BR391" s="188">
        <f t="shared" si="249"/>
        <v>0</v>
      </c>
      <c r="BS391" s="189">
        <f t="shared" si="254"/>
        <v>0</v>
      </c>
      <c r="BT391" s="190">
        <f t="shared" si="255"/>
        <v>0.35699999999999998</v>
      </c>
      <c r="BU391" s="191">
        <f t="shared" si="256"/>
        <v>0</v>
      </c>
      <c r="BV391" s="192">
        <f t="shared" si="257"/>
        <v>0</v>
      </c>
      <c r="BW391" s="193">
        <f t="shared" si="258"/>
        <v>1.6E-2</v>
      </c>
      <c r="BX391" s="194">
        <f t="shared" si="259"/>
        <v>0</v>
      </c>
      <c r="BY391" s="195">
        <f t="shared" si="260"/>
        <v>0</v>
      </c>
      <c r="BZ391" s="196">
        <f t="shared" si="261"/>
        <v>0</v>
      </c>
      <c r="CA391" s="197">
        <f t="shared" si="250"/>
        <v>6.4000000000000001E-2</v>
      </c>
      <c r="CB391" s="110">
        <f t="shared" si="262"/>
        <v>0</v>
      </c>
      <c r="CC391" s="198">
        <v>0</v>
      </c>
      <c r="CD391" s="110">
        <v>0</v>
      </c>
      <c r="CE391" s="110">
        <v>0</v>
      </c>
      <c r="CF391" s="110">
        <v>5</v>
      </c>
      <c r="CG391" s="110">
        <f t="shared" si="265"/>
        <v>0.8</v>
      </c>
      <c r="CH391">
        <f t="shared" si="266"/>
        <v>0.437</v>
      </c>
      <c r="CI391">
        <f t="shared" si="267"/>
        <v>0.10400000000000001</v>
      </c>
      <c r="CJ391" s="63">
        <f t="shared" si="268"/>
        <v>3.7870000000000004</v>
      </c>
      <c r="CK391" s="200"/>
      <c r="CL391" s="200">
        <f t="shared" si="269"/>
        <v>0.56805000000000005</v>
      </c>
      <c r="CM391" s="200"/>
      <c r="CN391" s="200"/>
      <c r="CO391" s="201"/>
      <c r="CP391" s="202"/>
      <c r="CQ391" s="203"/>
      <c r="CR391" s="203"/>
      <c r="CS391" s="204"/>
      <c r="CT391" s="44"/>
      <c r="CU391" s="46"/>
      <c r="CV391" s="205"/>
    </row>
    <row r="392" spans="3:100" x14ac:dyDescent="0.25">
      <c r="C392" s="1" t="s">
        <v>507</v>
      </c>
      <c r="D392" s="36" t="s">
        <v>496</v>
      </c>
      <c r="F392" s="42"/>
      <c r="G392" s="43"/>
      <c r="H392" s="43"/>
      <c r="I392" s="43"/>
      <c r="J392" s="43"/>
      <c r="K392" s="43"/>
      <c r="L392" s="43"/>
      <c r="M392" s="44">
        <v>2</v>
      </c>
      <c r="N392" s="44">
        <v>2</v>
      </c>
      <c r="O392" s="45"/>
      <c r="P392" s="46"/>
      <c r="Q392" s="47"/>
      <c r="R392" s="48"/>
      <c r="S392" s="49"/>
      <c r="T392" s="50"/>
      <c r="U392" s="51"/>
      <c r="V392" s="51"/>
      <c r="W392" s="51"/>
      <c r="X392" s="52"/>
      <c r="Y392" s="52"/>
      <c r="Z392" s="52"/>
      <c r="AA392" s="53"/>
      <c r="AB392" s="54"/>
      <c r="AC392" s="54"/>
      <c r="AD392" s="55"/>
      <c r="AE392" s="55"/>
      <c r="AF392" s="55"/>
      <c r="AG392" s="55">
        <v>3</v>
      </c>
      <c r="AH392" s="56"/>
      <c r="AI392" s="56"/>
      <c r="AJ392" s="57"/>
      <c r="AK392" s="57"/>
      <c r="AL392" s="57"/>
      <c r="AM392" s="57"/>
      <c r="AN392" s="58"/>
      <c r="AO392" s="58"/>
      <c r="AP392" s="58"/>
      <c r="AQ392" s="59"/>
      <c r="AR392" s="59"/>
      <c r="AS392" s="59"/>
      <c r="AT392" s="59"/>
      <c r="AU392" s="59"/>
      <c r="AV392" s="59"/>
      <c r="AW392">
        <v>1</v>
      </c>
      <c r="AZ392">
        <f t="shared" si="237"/>
        <v>0</v>
      </c>
      <c r="BA392">
        <f t="shared" si="238"/>
        <v>4</v>
      </c>
      <c r="BB392">
        <f t="shared" si="239"/>
        <v>0</v>
      </c>
      <c r="BC392">
        <f t="shared" si="240"/>
        <v>0</v>
      </c>
      <c r="BD392">
        <f t="shared" si="263"/>
        <v>0</v>
      </c>
      <c r="BE392">
        <f t="shared" si="241"/>
        <v>0</v>
      </c>
      <c r="BF392">
        <f t="shared" si="242"/>
        <v>0</v>
      </c>
      <c r="BG392">
        <f t="shared" si="243"/>
        <v>0</v>
      </c>
      <c r="BH392">
        <f t="shared" si="244"/>
        <v>3</v>
      </c>
      <c r="BI392">
        <f t="shared" si="245"/>
        <v>0</v>
      </c>
      <c r="BJ392">
        <f t="shared" si="246"/>
        <v>0</v>
      </c>
      <c r="BK392">
        <f t="shared" si="247"/>
        <v>0</v>
      </c>
      <c r="BL392">
        <f t="shared" si="248"/>
        <v>0</v>
      </c>
      <c r="BM392">
        <f t="shared" si="264"/>
        <v>1</v>
      </c>
      <c r="BO392" s="185">
        <f t="shared" si="251"/>
        <v>0</v>
      </c>
      <c r="BP392" s="186">
        <f t="shared" si="252"/>
        <v>1.6879999999999999</v>
      </c>
      <c r="BQ392" s="187">
        <f t="shared" si="253"/>
        <v>0</v>
      </c>
      <c r="BR392" s="188">
        <f t="shared" si="249"/>
        <v>0</v>
      </c>
      <c r="BS392" s="189">
        <f t="shared" si="254"/>
        <v>0</v>
      </c>
      <c r="BT392" s="190">
        <f t="shared" si="255"/>
        <v>0</v>
      </c>
      <c r="BU392" s="191">
        <f t="shared" si="256"/>
        <v>0</v>
      </c>
      <c r="BV392" s="192">
        <f t="shared" si="257"/>
        <v>0</v>
      </c>
      <c r="BW392" s="193">
        <f t="shared" si="258"/>
        <v>4.8000000000000001E-2</v>
      </c>
      <c r="BX392" s="194">
        <f t="shared" si="259"/>
        <v>0</v>
      </c>
      <c r="BY392" s="195">
        <f t="shared" si="260"/>
        <v>0</v>
      </c>
      <c r="BZ392" s="196">
        <f t="shared" si="261"/>
        <v>0</v>
      </c>
      <c r="CA392" s="197">
        <f t="shared" si="250"/>
        <v>0</v>
      </c>
      <c r="CB392" s="110">
        <f t="shared" si="262"/>
        <v>1.4E-2</v>
      </c>
      <c r="CC392" s="198">
        <v>0</v>
      </c>
      <c r="CD392" s="110">
        <v>0</v>
      </c>
      <c r="CE392" s="110">
        <v>0</v>
      </c>
      <c r="CF392" s="110">
        <v>2</v>
      </c>
      <c r="CG392" s="110">
        <f t="shared" si="265"/>
        <v>0.32</v>
      </c>
      <c r="CH392">
        <f t="shared" si="266"/>
        <v>1.75</v>
      </c>
      <c r="CI392">
        <f t="shared" si="267"/>
        <v>4.1600000000000005E-2</v>
      </c>
      <c r="CJ392" s="63">
        <f t="shared" si="268"/>
        <v>12.5412</v>
      </c>
      <c r="CK392" s="200"/>
      <c r="CL392" s="200">
        <f t="shared" si="269"/>
        <v>1.8811799999999999</v>
      </c>
      <c r="CM392" s="200"/>
      <c r="CN392" s="200"/>
      <c r="CO392" s="201"/>
      <c r="CP392" s="202"/>
      <c r="CQ392" s="203"/>
      <c r="CR392" s="203"/>
      <c r="CS392" s="204"/>
      <c r="CT392" s="44"/>
      <c r="CU392" s="46"/>
      <c r="CV392" s="205"/>
    </row>
    <row r="393" spans="3:100" x14ac:dyDescent="0.25">
      <c r="C393" s="1" t="s">
        <v>508</v>
      </c>
      <c r="D393" s="36" t="s">
        <v>496</v>
      </c>
      <c r="F393" s="42"/>
      <c r="G393" s="43"/>
      <c r="H393" s="43"/>
      <c r="I393" s="43"/>
      <c r="J393" s="43"/>
      <c r="K393" s="43"/>
      <c r="L393" s="43"/>
      <c r="M393" s="44"/>
      <c r="N393" s="44"/>
      <c r="O393" s="45"/>
      <c r="P393" s="46"/>
      <c r="Q393" s="47"/>
      <c r="R393" s="48"/>
      <c r="S393" s="49"/>
      <c r="T393" s="50"/>
      <c r="U393" s="51">
        <v>1</v>
      </c>
      <c r="V393" s="51"/>
      <c r="W393" s="51">
        <v>2</v>
      </c>
      <c r="X393" s="52"/>
      <c r="Y393" s="52"/>
      <c r="Z393" s="52"/>
      <c r="AA393" s="53"/>
      <c r="AB393" s="54"/>
      <c r="AC393" s="54"/>
      <c r="AD393" s="55"/>
      <c r="AE393" s="55"/>
      <c r="AF393" s="55"/>
      <c r="AG393" s="55">
        <v>1</v>
      </c>
      <c r="AH393" s="56"/>
      <c r="AI393" s="56"/>
      <c r="AJ393" s="57"/>
      <c r="AK393" s="57"/>
      <c r="AL393" s="57"/>
      <c r="AM393" s="57"/>
      <c r="AN393" s="58"/>
      <c r="AO393" s="58"/>
      <c r="AP393" s="58"/>
      <c r="AQ393" s="59"/>
      <c r="AR393" s="59"/>
      <c r="AS393" s="59"/>
      <c r="AT393" s="59"/>
      <c r="AU393" s="59"/>
      <c r="AV393" s="59"/>
      <c r="AZ393">
        <f t="shared" si="237"/>
        <v>0</v>
      </c>
      <c r="BA393">
        <f t="shared" si="238"/>
        <v>0</v>
      </c>
      <c r="BB393">
        <f t="shared" si="239"/>
        <v>0</v>
      </c>
      <c r="BC393">
        <f t="shared" si="240"/>
        <v>0</v>
      </c>
      <c r="BD393">
        <f t="shared" si="263"/>
        <v>0</v>
      </c>
      <c r="BE393">
        <f t="shared" si="241"/>
        <v>3</v>
      </c>
      <c r="BF393">
        <f t="shared" si="242"/>
        <v>0</v>
      </c>
      <c r="BG393">
        <f t="shared" si="243"/>
        <v>0</v>
      </c>
      <c r="BH393">
        <f t="shared" si="244"/>
        <v>1</v>
      </c>
      <c r="BI393">
        <f t="shared" si="245"/>
        <v>0</v>
      </c>
      <c r="BJ393">
        <f t="shared" si="246"/>
        <v>0</v>
      </c>
      <c r="BK393">
        <f t="shared" si="247"/>
        <v>0</v>
      </c>
      <c r="BL393">
        <f t="shared" si="248"/>
        <v>0</v>
      </c>
      <c r="BM393">
        <f t="shared" si="264"/>
        <v>0</v>
      </c>
      <c r="BO393" s="185">
        <f t="shared" si="251"/>
        <v>0</v>
      </c>
      <c r="BP393" s="186">
        <f t="shared" si="252"/>
        <v>0</v>
      </c>
      <c r="BQ393" s="187">
        <f t="shared" si="253"/>
        <v>0</v>
      </c>
      <c r="BR393" s="188">
        <f t="shared" si="249"/>
        <v>0</v>
      </c>
      <c r="BS393" s="189">
        <f t="shared" si="254"/>
        <v>0</v>
      </c>
      <c r="BT393" s="190">
        <f t="shared" si="255"/>
        <v>0.35699999999999998</v>
      </c>
      <c r="BU393" s="191">
        <f t="shared" si="256"/>
        <v>0</v>
      </c>
      <c r="BV393" s="192">
        <f t="shared" si="257"/>
        <v>0</v>
      </c>
      <c r="BW393" s="193">
        <f t="shared" si="258"/>
        <v>1.6E-2</v>
      </c>
      <c r="BX393" s="194">
        <f t="shared" si="259"/>
        <v>0</v>
      </c>
      <c r="BY393" s="195">
        <f t="shared" si="260"/>
        <v>0</v>
      </c>
      <c r="BZ393" s="196">
        <f t="shared" si="261"/>
        <v>0</v>
      </c>
      <c r="CA393" s="197">
        <f t="shared" si="250"/>
        <v>0</v>
      </c>
      <c r="CB393" s="110">
        <f t="shared" si="262"/>
        <v>0</v>
      </c>
      <c r="CC393" s="198">
        <v>0</v>
      </c>
      <c r="CD393" s="110">
        <v>0</v>
      </c>
      <c r="CE393" s="110">
        <v>0</v>
      </c>
      <c r="CF393" s="110">
        <v>3</v>
      </c>
      <c r="CG393" s="110">
        <f t="shared" si="265"/>
        <v>0.48</v>
      </c>
      <c r="CH393">
        <f t="shared" si="266"/>
        <v>0.373</v>
      </c>
      <c r="CI393">
        <f t="shared" si="267"/>
        <v>6.2399999999999997E-2</v>
      </c>
      <c r="CJ393" s="63">
        <f t="shared" si="268"/>
        <v>3.0478000000000001</v>
      </c>
      <c r="CK393" s="200"/>
      <c r="CL393" s="200">
        <f t="shared" si="269"/>
        <v>0.45716999999999997</v>
      </c>
      <c r="CM393" s="200"/>
      <c r="CN393" s="200"/>
      <c r="CO393" s="201"/>
      <c r="CP393" s="202"/>
      <c r="CQ393" s="203"/>
      <c r="CR393" s="203"/>
      <c r="CS393" s="204"/>
      <c r="CT393" s="44"/>
      <c r="CU393" s="46"/>
      <c r="CV393" s="205"/>
    </row>
    <row r="394" spans="3:100" x14ac:dyDescent="0.25">
      <c r="C394" s="1" t="s">
        <v>509</v>
      </c>
      <c r="D394" s="36" t="s">
        <v>496</v>
      </c>
      <c r="F394" s="42"/>
      <c r="G394" s="43"/>
      <c r="H394" s="43"/>
      <c r="I394" s="43"/>
      <c r="J394" s="43"/>
      <c r="K394" s="43"/>
      <c r="L394" s="43"/>
      <c r="M394" s="44"/>
      <c r="N394" s="44"/>
      <c r="O394" s="45"/>
      <c r="P394" s="46"/>
      <c r="Q394" s="47"/>
      <c r="R394" s="48"/>
      <c r="S394" s="49"/>
      <c r="T394" s="50">
        <v>1</v>
      </c>
      <c r="U394" s="51">
        <v>2</v>
      </c>
      <c r="V394" s="51"/>
      <c r="W394" s="51">
        <v>3</v>
      </c>
      <c r="X394" s="52"/>
      <c r="Y394" s="52"/>
      <c r="Z394" s="52"/>
      <c r="AA394" s="53"/>
      <c r="AB394" s="54"/>
      <c r="AC394" s="54"/>
      <c r="AD394" s="55"/>
      <c r="AE394" s="55"/>
      <c r="AF394" s="55"/>
      <c r="AG394" s="55">
        <v>2</v>
      </c>
      <c r="AH394" s="56"/>
      <c r="AI394" s="56"/>
      <c r="AJ394" s="57"/>
      <c r="AK394" s="57"/>
      <c r="AL394" s="57"/>
      <c r="AM394" s="57"/>
      <c r="AN394" s="58"/>
      <c r="AO394" s="58"/>
      <c r="AP394" s="58"/>
      <c r="AQ394" s="59">
        <v>1</v>
      </c>
      <c r="AR394" s="59"/>
      <c r="AS394" s="59"/>
      <c r="AT394" s="59"/>
      <c r="AU394" s="59"/>
      <c r="AV394" s="59"/>
      <c r="AZ394">
        <f t="shared" si="237"/>
        <v>0</v>
      </c>
      <c r="BA394">
        <f t="shared" si="238"/>
        <v>0</v>
      </c>
      <c r="BB394">
        <f t="shared" si="239"/>
        <v>0</v>
      </c>
      <c r="BC394">
        <f t="shared" si="240"/>
        <v>0</v>
      </c>
      <c r="BD394">
        <f t="shared" si="263"/>
        <v>1</v>
      </c>
      <c r="BE394">
        <f t="shared" si="241"/>
        <v>5</v>
      </c>
      <c r="BF394">
        <f t="shared" si="242"/>
        <v>0</v>
      </c>
      <c r="BG394">
        <f t="shared" si="243"/>
        <v>0</v>
      </c>
      <c r="BH394">
        <f t="shared" si="244"/>
        <v>2</v>
      </c>
      <c r="BI394">
        <f t="shared" si="245"/>
        <v>0</v>
      </c>
      <c r="BJ394">
        <f t="shared" si="246"/>
        <v>0</v>
      </c>
      <c r="BK394">
        <f t="shared" si="247"/>
        <v>0</v>
      </c>
      <c r="BL394">
        <f t="shared" si="248"/>
        <v>1</v>
      </c>
      <c r="BM394">
        <f t="shared" si="264"/>
        <v>0</v>
      </c>
      <c r="BO394" s="185">
        <f t="shared" si="251"/>
        <v>0</v>
      </c>
      <c r="BP394" s="186">
        <f t="shared" si="252"/>
        <v>0</v>
      </c>
      <c r="BQ394" s="187">
        <f t="shared" si="253"/>
        <v>0</v>
      </c>
      <c r="BR394" s="188">
        <f t="shared" si="249"/>
        <v>0</v>
      </c>
      <c r="BS394" s="189">
        <f t="shared" si="254"/>
        <v>0.22700000000000001</v>
      </c>
      <c r="BT394" s="190">
        <f t="shared" si="255"/>
        <v>0.59499999999999997</v>
      </c>
      <c r="BU394" s="191">
        <f t="shared" si="256"/>
        <v>0</v>
      </c>
      <c r="BV394" s="192">
        <f t="shared" si="257"/>
        <v>0</v>
      </c>
      <c r="BW394" s="193">
        <f t="shared" si="258"/>
        <v>3.2000000000000001E-2</v>
      </c>
      <c r="BX394" s="194">
        <f t="shared" si="259"/>
        <v>0</v>
      </c>
      <c r="BY394" s="195">
        <f t="shared" si="260"/>
        <v>0</v>
      </c>
      <c r="BZ394" s="196">
        <f t="shared" si="261"/>
        <v>0</v>
      </c>
      <c r="CA394" s="197">
        <f t="shared" si="250"/>
        <v>3.2000000000000001E-2</v>
      </c>
      <c r="CB394" s="110">
        <f t="shared" si="262"/>
        <v>0</v>
      </c>
      <c r="CC394" s="198">
        <v>0</v>
      </c>
      <c r="CD394" s="110">
        <v>0</v>
      </c>
      <c r="CE394" s="110">
        <v>0</v>
      </c>
      <c r="CF394" s="110">
        <v>1</v>
      </c>
      <c r="CG394" s="110">
        <f t="shared" si="265"/>
        <v>0.16</v>
      </c>
      <c r="CH394">
        <f t="shared" si="266"/>
        <v>0.88600000000000001</v>
      </c>
      <c r="CI394">
        <f t="shared" si="267"/>
        <v>2.0800000000000003E-2</v>
      </c>
      <c r="CJ394" s="63">
        <f t="shared" si="268"/>
        <v>6.3475999999999999</v>
      </c>
      <c r="CK394" s="200"/>
      <c r="CL394" s="200">
        <f t="shared" si="269"/>
        <v>0.95213999999999999</v>
      </c>
      <c r="CM394" s="200"/>
      <c r="CN394" s="200"/>
      <c r="CO394" s="201"/>
      <c r="CP394" s="202"/>
      <c r="CQ394" s="203"/>
      <c r="CR394" s="203"/>
      <c r="CS394" s="204"/>
      <c r="CT394" s="44"/>
      <c r="CU394" s="46"/>
      <c r="CV394" s="205"/>
    </row>
    <row r="395" spans="3:100" x14ac:dyDescent="0.25">
      <c r="C395" s="1" t="s">
        <v>510</v>
      </c>
      <c r="D395" s="36" t="s">
        <v>496</v>
      </c>
      <c r="F395" s="42"/>
      <c r="G395" s="43"/>
      <c r="H395" s="43"/>
      <c r="I395" s="43"/>
      <c r="J395" s="43"/>
      <c r="K395" s="43"/>
      <c r="L395" s="43"/>
      <c r="M395" s="44">
        <v>1</v>
      </c>
      <c r="N395" s="44"/>
      <c r="O395" s="45"/>
      <c r="P395" s="46"/>
      <c r="Q395" s="47"/>
      <c r="R395" s="48"/>
      <c r="S395" s="49"/>
      <c r="T395" s="50"/>
      <c r="U395" s="51">
        <v>2</v>
      </c>
      <c r="V395" s="51"/>
      <c r="W395" s="51"/>
      <c r="X395" s="52"/>
      <c r="Y395" s="52"/>
      <c r="Z395" s="52"/>
      <c r="AA395" s="53"/>
      <c r="AB395" s="54"/>
      <c r="AC395" s="54"/>
      <c r="AD395" s="55"/>
      <c r="AE395" s="55"/>
      <c r="AF395" s="55"/>
      <c r="AG395" s="55">
        <v>1</v>
      </c>
      <c r="AH395" s="56"/>
      <c r="AI395" s="56"/>
      <c r="AJ395" s="57"/>
      <c r="AK395" s="57"/>
      <c r="AL395" s="57"/>
      <c r="AM395" s="57"/>
      <c r="AN395" s="58"/>
      <c r="AO395" s="58">
        <v>1</v>
      </c>
      <c r="AP395" s="58"/>
      <c r="AQ395" s="59"/>
      <c r="AR395" s="59"/>
      <c r="AS395" s="59"/>
      <c r="AT395" s="59"/>
      <c r="AU395" s="59">
        <v>1</v>
      </c>
      <c r="AV395" s="59"/>
      <c r="AW395">
        <v>3</v>
      </c>
      <c r="AZ395">
        <f t="shared" si="237"/>
        <v>0</v>
      </c>
      <c r="BA395">
        <f t="shared" si="238"/>
        <v>1</v>
      </c>
      <c r="BB395">
        <f t="shared" si="239"/>
        <v>0</v>
      </c>
      <c r="BC395">
        <f t="shared" si="240"/>
        <v>0</v>
      </c>
      <c r="BD395">
        <f t="shared" si="263"/>
        <v>0</v>
      </c>
      <c r="BE395">
        <f t="shared" si="241"/>
        <v>2</v>
      </c>
      <c r="BF395">
        <f t="shared" si="242"/>
        <v>0</v>
      </c>
      <c r="BG395">
        <f t="shared" si="243"/>
        <v>0</v>
      </c>
      <c r="BH395">
        <f t="shared" si="244"/>
        <v>1</v>
      </c>
      <c r="BI395">
        <f t="shared" si="245"/>
        <v>0</v>
      </c>
      <c r="BJ395">
        <f t="shared" si="246"/>
        <v>0</v>
      </c>
      <c r="BK395">
        <f t="shared" si="247"/>
        <v>1</v>
      </c>
      <c r="BL395">
        <f t="shared" si="248"/>
        <v>1</v>
      </c>
      <c r="BM395">
        <f t="shared" si="264"/>
        <v>3</v>
      </c>
      <c r="BO395" s="185">
        <f t="shared" si="251"/>
        <v>0</v>
      </c>
      <c r="BP395" s="186">
        <f t="shared" si="252"/>
        <v>0.42199999999999999</v>
      </c>
      <c r="BQ395" s="187">
        <f t="shared" si="253"/>
        <v>0</v>
      </c>
      <c r="BR395" s="188">
        <f t="shared" si="249"/>
        <v>0</v>
      </c>
      <c r="BS395" s="189">
        <f t="shared" si="254"/>
        <v>0</v>
      </c>
      <c r="BT395" s="190">
        <f t="shared" si="255"/>
        <v>0.23799999999999999</v>
      </c>
      <c r="BU395" s="191">
        <f t="shared" si="256"/>
        <v>0</v>
      </c>
      <c r="BV395" s="192">
        <f t="shared" si="257"/>
        <v>0</v>
      </c>
      <c r="BW395" s="193">
        <f t="shared" si="258"/>
        <v>1.6E-2</v>
      </c>
      <c r="BX395" s="194">
        <f t="shared" si="259"/>
        <v>0</v>
      </c>
      <c r="BY395" s="195">
        <f t="shared" si="260"/>
        <v>0</v>
      </c>
      <c r="BZ395" s="196">
        <f t="shared" si="261"/>
        <v>0.26300000000000001</v>
      </c>
      <c r="CA395" s="197">
        <f t="shared" si="250"/>
        <v>3.2000000000000001E-2</v>
      </c>
      <c r="CB395" s="110">
        <f t="shared" si="262"/>
        <v>4.2000000000000003E-2</v>
      </c>
      <c r="CC395" s="198">
        <v>0</v>
      </c>
      <c r="CD395" s="110">
        <v>0</v>
      </c>
      <c r="CE395" s="110">
        <v>0</v>
      </c>
      <c r="CF395" s="110">
        <v>2</v>
      </c>
      <c r="CG395" s="110">
        <f t="shared" si="265"/>
        <v>0.32</v>
      </c>
      <c r="CH395">
        <f t="shared" si="266"/>
        <v>1.0129999999999999</v>
      </c>
      <c r="CI395">
        <f t="shared" si="267"/>
        <v>4.1600000000000005E-2</v>
      </c>
      <c r="CJ395" s="63">
        <f t="shared" si="268"/>
        <v>7.3822000000000001</v>
      </c>
      <c r="CK395" s="200"/>
      <c r="CL395" s="200">
        <f t="shared" si="269"/>
        <v>1.1073299999999999</v>
      </c>
      <c r="CM395" s="200"/>
      <c r="CN395" s="200"/>
      <c r="CO395" s="201"/>
      <c r="CP395" s="202"/>
      <c r="CQ395" s="203"/>
      <c r="CR395" s="203"/>
      <c r="CS395" s="204"/>
      <c r="CT395" s="44"/>
      <c r="CU395" s="46"/>
      <c r="CV395" s="205"/>
    </row>
    <row r="396" spans="3:100" x14ac:dyDescent="0.25">
      <c r="C396" s="1" t="s">
        <v>511</v>
      </c>
      <c r="D396" s="36" t="s">
        <v>496</v>
      </c>
      <c r="F396" s="42"/>
      <c r="G396" s="43"/>
      <c r="H396" s="43"/>
      <c r="I396" s="43"/>
      <c r="J396" s="43"/>
      <c r="K396" s="43"/>
      <c r="L396" s="43"/>
      <c r="M396" s="44"/>
      <c r="N396" s="44"/>
      <c r="O396" s="45"/>
      <c r="P396" s="46"/>
      <c r="Q396" s="47"/>
      <c r="R396" s="48"/>
      <c r="S396" s="49"/>
      <c r="T396" s="50"/>
      <c r="U396" s="51"/>
      <c r="V396" s="51"/>
      <c r="W396" s="51">
        <v>1</v>
      </c>
      <c r="X396" s="52"/>
      <c r="Y396" s="52">
        <v>1</v>
      </c>
      <c r="Z396" s="52"/>
      <c r="AA396" s="53"/>
      <c r="AB396" s="54"/>
      <c r="AC396" s="54"/>
      <c r="AD396" s="55"/>
      <c r="AE396" s="55">
        <v>2</v>
      </c>
      <c r="AF396" s="55"/>
      <c r="AG396" s="55">
        <v>2</v>
      </c>
      <c r="AH396" s="56"/>
      <c r="AI396" s="56"/>
      <c r="AJ396" s="57"/>
      <c r="AK396" s="57"/>
      <c r="AL396" s="57"/>
      <c r="AM396" s="57"/>
      <c r="AN396" s="58"/>
      <c r="AO396" s="58"/>
      <c r="AP396" s="58"/>
      <c r="AQ396" s="59"/>
      <c r="AR396" s="59"/>
      <c r="AS396" s="59"/>
      <c r="AT396" s="59"/>
      <c r="AU396" s="59"/>
      <c r="AV396" s="59"/>
      <c r="AZ396">
        <f t="shared" si="237"/>
        <v>0</v>
      </c>
      <c r="BA396">
        <f t="shared" si="238"/>
        <v>0</v>
      </c>
      <c r="BB396">
        <f t="shared" si="239"/>
        <v>0</v>
      </c>
      <c r="BC396">
        <f t="shared" si="240"/>
        <v>0</v>
      </c>
      <c r="BD396">
        <f t="shared" si="263"/>
        <v>0</v>
      </c>
      <c r="BE396">
        <f t="shared" si="241"/>
        <v>1</v>
      </c>
      <c r="BF396">
        <f t="shared" si="242"/>
        <v>1</v>
      </c>
      <c r="BG396">
        <f t="shared" si="243"/>
        <v>0</v>
      </c>
      <c r="BH396">
        <f t="shared" si="244"/>
        <v>4</v>
      </c>
      <c r="BI396">
        <f t="shared" si="245"/>
        <v>0</v>
      </c>
      <c r="BJ396">
        <f t="shared" si="246"/>
        <v>0</v>
      </c>
      <c r="BK396">
        <f t="shared" si="247"/>
        <v>0</v>
      </c>
      <c r="BL396">
        <f t="shared" si="248"/>
        <v>0</v>
      </c>
      <c r="BM396">
        <f t="shared" si="264"/>
        <v>0</v>
      </c>
      <c r="BO396" s="185">
        <f t="shared" si="251"/>
        <v>0</v>
      </c>
      <c r="BP396" s="186">
        <f t="shared" si="252"/>
        <v>0</v>
      </c>
      <c r="BQ396" s="187">
        <f t="shared" si="253"/>
        <v>0</v>
      </c>
      <c r="BR396" s="188">
        <f t="shared" si="249"/>
        <v>0</v>
      </c>
      <c r="BS396" s="189">
        <f t="shared" si="254"/>
        <v>0</v>
      </c>
      <c r="BT396" s="190">
        <f t="shared" si="255"/>
        <v>0.11899999999999999</v>
      </c>
      <c r="BU396" s="191">
        <f t="shared" si="256"/>
        <v>4.4999999999999998E-2</v>
      </c>
      <c r="BV396" s="192">
        <f t="shared" si="257"/>
        <v>0</v>
      </c>
      <c r="BW396" s="193">
        <f t="shared" si="258"/>
        <v>6.4000000000000001E-2</v>
      </c>
      <c r="BX396" s="194">
        <f t="shared" si="259"/>
        <v>0</v>
      </c>
      <c r="BY396" s="195">
        <f t="shared" si="260"/>
        <v>0</v>
      </c>
      <c r="BZ396" s="196">
        <f t="shared" si="261"/>
        <v>0</v>
      </c>
      <c r="CA396" s="197">
        <f t="shared" si="250"/>
        <v>0</v>
      </c>
      <c r="CB396" s="110">
        <f t="shared" si="262"/>
        <v>0</v>
      </c>
      <c r="CC396" s="198">
        <v>0</v>
      </c>
      <c r="CD396" s="110">
        <v>0</v>
      </c>
      <c r="CE396" s="110">
        <v>0</v>
      </c>
      <c r="CF396" s="110">
        <v>4</v>
      </c>
      <c r="CG396" s="110">
        <f t="shared" si="265"/>
        <v>0.64</v>
      </c>
      <c r="CH396">
        <f t="shared" si="266"/>
        <v>0.22799999999999998</v>
      </c>
      <c r="CI396">
        <f t="shared" si="267"/>
        <v>8.320000000000001E-2</v>
      </c>
      <c r="CJ396" s="63">
        <f t="shared" si="268"/>
        <v>2.1783999999999999</v>
      </c>
      <c r="CK396" s="200"/>
      <c r="CL396" s="200">
        <f t="shared" si="269"/>
        <v>0.32675999999999999</v>
      </c>
      <c r="CM396" s="200"/>
      <c r="CN396" s="200"/>
      <c r="CO396" s="201"/>
      <c r="CP396" s="202"/>
      <c r="CQ396" s="203"/>
      <c r="CR396" s="203"/>
      <c r="CS396" s="204"/>
      <c r="CT396" s="44"/>
      <c r="CU396" s="46"/>
      <c r="CV396" s="205"/>
    </row>
    <row r="397" spans="3:100" x14ac:dyDescent="0.25">
      <c r="C397" s="1" t="s">
        <v>512</v>
      </c>
      <c r="D397" s="36" t="s">
        <v>496</v>
      </c>
      <c r="F397" s="42"/>
      <c r="G397" s="43"/>
      <c r="H397" s="43"/>
      <c r="I397" s="43"/>
      <c r="J397" s="43"/>
      <c r="K397" s="43"/>
      <c r="L397" s="43"/>
      <c r="M397" s="44">
        <v>4</v>
      </c>
      <c r="N397" s="44"/>
      <c r="O397" s="45"/>
      <c r="P397" s="46"/>
      <c r="Q397" s="47"/>
      <c r="R397" s="48"/>
      <c r="S397" s="49"/>
      <c r="T397" s="50"/>
      <c r="U397" s="51"/>
      <c r="V397" s="51"/>
      <c r="W397" s="51"/>
      <c r="X397" s="52"/>
      <c r="Y397" s="52"/>
      <c r="Z397" s="52"/>
      <c r="AA397" s="53"/>
      <c r="AB397" s="54"/>
      <c r="AC397" s="54"/>
      <c r="AD397" s="55"/>
      <c r="AE397" s="55"/>
      <c r="AF397" s="55"/>
      <c r="AG397" s="55">
        <v>1</v>
      </c>
      <c r="AH397" s="56"/>
      <c r="AI397" s="56"/>
      <c r="AJ397" s="57"/>
      <c r="AK397" s="57"/>
      <c r="AL397" s="57"/>
      <c r="AM397" s="57"/>
      <c r="AN397" s="58"/>
      <c r="AO397" s="58"/>
      <c r="AP397" s="58"/>
      <c r="AQ397" s="59"/>
      <c r="AR397" s="59">
        <v>1</v>
      </c>
      <c r="AS397" s="59"/>
      <c r="AT397" s="59"/>
      <c r="AU397" s="59"/>
      <c r="AV397" s="59"/>
      <c r="AZ397">
        <f t="shared" si="237"/>
        <v>0</v>
      </c>
      <c r="BA397">
        <f t="shared" si="238"/>
        <v>4</v>
      </c>
      <c r="BB397">
        <f t="shared" si="239"/>
        <v>0</v>
      </c>
      <c r="BC397">
        <f t="shared" si="240"/>
        <v>0</v>
      </c>
      <c r="BD397">
        <f t="shared" si="263"/>
        <v>0</v>
      </c>
      <c r="BE397">
        <f t="shared" si="241"/>
        <v>0</v>
      </c>
      <c r="BF397">
        <f t="shared" si="242"/>
        <v>0</v>
      </c>
      <c r="BG397">
        <f t="shared" si="243"/>
        <v>0</v>
      </c>
      <c r="BH397">
        <f t="shared" si="244"/>
        <v>1</v>
      </c>
      <c r="BI397">
        <f t="shared" si="245"/>
        <v>0</v>
      </c>
      <c r="BJ397">
        <f t="shared" si="246"/>
        <v>0</v>
      </c>
      <c r="BK397">
        <f t="shared" si="247"/>
        <v>0</v>
      </c>
      <c r="BL397">
        <f t="shared" si="248"/>
        <v>1</v>
      </c>
      <c r="BM397">
        <f t="shared" si="264"/>
        <v>0</v>
      </c>
      <c r="BO397" s="185">
        <f t="shared" si="251"/>
        <v>0</v>
      </c>
      <c r="BP397" s="186">
        <f t="shared" si="252"/>
        <v>1.6879999999999999</v>
      </c>
      <c r="BQ397" s="187">
        <f t="shared" si="253"/>
        <v>0</v>
      </c>
      <c r="BR397" s="188">
        <f t="shared" si="249"/>
        <v>0</v>
      </c>
      <c r="BS397" s="189">
        <f t="shared" si="254"/>
        <v>0</v>
      </c>
      <c r="BT397" s="190">
        <f t="shared" si="255"/>
        <v>0</v>
      </c>
      <c r="BU397" s="191">
        <f t="shared" si="256"/>
        <v>0</v>
      </c>
      <c r="BV397" s="192">
        <f t="shared" si="257"/>
        <v>0</v>
      </c>
      <c r="BW397" s="193">
        <f t="shared" si="258"/>
        <v>1.6E-2</v>
      </c>
      <c r="BX397" s="194">
        <f t="shared" si="259"/>
        <v>0</v>
      </c>
      <c r="BY397" s="195">
        <f t="shared" si="260"/>
        <v>0</v>
      </c>
      <c r="BZ397" s="196">
        <f t="shared" si="261"/>
        <v>0</v>
      </c>
      <c r="CA397" s="197">
        <f t="shared" si="250"/>
        <v>3.2000000000000001E-2</v>
      </c>
      <c r="CB397" s="110">
        <f t="shared" si="262"/>
        <v>0</v>
      </c>
      <c r="CC397" s="198">
        <v>0</v>
      </c>
      <c r="CD397" s="110">
        <v>0</v>
      </c>
      <c r="CE397" s="110">
        <v>0</v>
      </c>
      <c r="CF397" s="110">
        <v>3</v>
      </c>
      <c r="CG397" s="110">
        <f t="shared" si="265"/>
        <v>0.48</v>
      </c>
      <c r="CH397">
        <f t="shared" si="266"/>
        <v>1.736</v>
      </c>
      <c r="CI397">
        <f t="shared" si="267"/>
        <v>6.2399999999999997E-2</v>
      </c>
      <c r="CJ397" s="63">
        <f t="shared" si="268"/>
        <v>12.588799999999999</v>
      </c>
      <c r="CK397" s="200"/>
      <c r="CL397" s="200">
        <f t="shared" si="269"/>
        <v>1.8883199999999998</v>
      </c>
      <c r="CM397" s="200"/>
      <c r="CN397" s="200"/>
      <c r="CO397" s="201"/>
      <c r="CP397" s="202"/>
      <c r="CQ397" s="203"/>
      <c r="CR397" s="203"/>
      <c r="CS397" s="204"/>
      <c r="CT397" s="44"/>
      <c r="CU397" s="46"/>
      <c r="CV397" s="205"/>
    </row>
    <row r="398" spans="3:100" x14ac:dyDescent="0.25">
      <c r="C398" s="1" t="s">
        <v>513</v>
      </c>
      <c r="D398" s="36" t="s">
        <v>496</v>
      </c>
      <c r="F398" s="42"/>
      <c r="G398" s="43"/>
      <c r="H398" s="43"/>
      <c r="I398" s="43"/>
      <c r="J398" s="43"/>
      <c r="K398" s="43"/>
      <c r="L398" s="43"/>
      <c r="M398" s="44">
        <v>1</v>
      </c>
      <c r="N398" s="44">
        <v>1</v>
      </c>
      <c r="O398" s="45"/>
      <c r="P398" s="46"/>
      <c r="Q398" s="47"/>
      <c r="R398" s="48"/>
      <c r="S398" s="49"/>
      <c r="T398" s="50"/>
      <c r="U398" s="51">
        <v>1</v>
      </c>
      <c r="V398" s="51"/>
      <c r="W398" s="51"/>
      <c r="X398" s="52"/>
      <c r="Y398" s="52"/>
      <c r="Z398" s="52"/>
      <c r="AA398" s="53"/>
      <c r="AB398" s="54"/>
      <c r="AC398" s="54"/>
      <c r="AD398" s="55"/>
      <c r="AE398" s="55"/>
      <c r="AF398" s="55"/>
      <c r="AG398" s="55">
        <v>2</v>
      </c>
      <c r="AH398" s="56"/>
      <c r="AI398" s="56"/>
      <c r="AJ398" s="57"/>
      <c r="AK398" s="57"/>
      <c r="AL398" s="57"/>
      <c r="AM398" s="57"/>
      <c r="AN398" s="58"/>
      <c r="AO398" s="58"/>
      <c r="AP398" s="58"/>
      <c r="AQ398" s="59"/>
      <c r="AR398" s="59">
        <v>1</v>
      </c>
      <c r="AS398" s="59"/>
      <c r="AT398" s="59"/>
      <c r="AU398" s="59"/>
      <c r="AV398" s="59"/>
      <c r="AW398">
        <v>3</v>
      </c>
      <c r="AZ398">
        <f t="shared" si="237"/>
        <v>0</v>
      </c>
      <c r="BA398">
        <f t="shared" si="238"/>
        <v>2</v>
      </c>
      <c r="BB398">
        <f t="shared" si="239"/>
        <v>0</v>
      </c>
      <c r="BC398">
        <f t="shared" si="240"/>
        <v>0</v>
      </c>
      <c r="BD398">
        <f t="shared" si="263"/>
        <v>0</v>
      </c>
      <c r="BE398">
        <f t="shared" si="241"/>
        <v>1</v>
      </c>
      <c r="BF398">
        <f t="shared" si="242"/>
        <v>0</v>
      </c>
      <c r="BG398">
        <f t="shared" si="243"/>
        <v>0</v>
      </c>
      <c r="BH398">
        <f t="shared" si="244"/>
        <v>2</v>
      </c>
      <c r="BI398">
        <f t="shared" si="245"/>
        <v>0</v>
      </c>
      <c r="BJ398">
        <f t="shared" si="246"/>
        <v>0</v>
      </c>
      <c r="BK398">
        <f t="shared" si="247"/>
        <v>0</v>
      </c>
      <c r="BL398">
        <f t="shared" si="248"/>
        <v>1</v>
      </c>
      <c r="BM398">
        <f t="shared" si="264"/>
        <v>3</v>
      </c>
      <c r="BO398" s="185">
        <f t="shared" si="251"/>
        <v>0</v>
      </c>
      <c r="BP398" s="186">
        <f t="shared" si="252"/>
        <v>0.84399999999999997</v>
      </c>
      <c r="BQ398" s="187">
        <f t="shared" si="253"/>
        <v>0</v>
      </c>
      <c r="BR398" s="188">
        <f t="shared" si="249"/>
        <v>0</v>
      </c>
      <c r="BS398" s="189">
        <f t="shared" si="254"/>
        <v>0</v>
      </c>
      <c r="BT398" s="190">
        <f t="shared" si="255"/>
        <v>0.11899999999999999</v>
      </c>
      <c r="BU398" s="191">
        <f t="shared" si="256"/>
        <v>0</v>
      </c>
      <c r="BV398" s="192">
        <f t="shared" si="257"/>
        <v>0</v>
      </c>
      <c r="BW398" s="193">
        <f t="shared" si="258"/>
        <v>3.2000000000000001E-2</v>
      </c>
      <c r="BX398" s="194">
        <f t="shared" si="259"/>
        <v>0</v>
      </c>
      <c r="BY398" s="195">
        <f t="shared" si="260"/>
        <v>0</v>
      </c>
      <c r="BZ398" s="196">
        <f t="shared" si="261"/>
        <v>0</v>
      </c>
      <c r="CA398" s="197">
        <f t="shared" si="250"/>
        <v>3.2000000000000001E-2</v>
      </c>
      <c r="CB398" s="110">
        <f t="shared" si="262"/>
        <v>4.2000000000000003E-2</v>
      </c>
      <c r="CC398" s="198">
        <v>0</v>
      </c>
      <c r="CD398" s="110">
        <v>0</v>
      </c>
      <c r="CE398" s="110">
        <v>0</v>
      </c>
      <c r="CF398" s="110">
        <v>1</v>
      </c>
      <c r="CG398" s="110">
        <f t="shared" si="265"/>
        <v>0.16</v>
      </c>
      <c r="CH398">
        <f t="shared" si="266"/>
        <v>1.069</v>
      </c>
      <c r="CI398">
        <f t="shared" si="267"/>
        <v>2.0800000000000003E-2</v>
      </c>
      <c r="CJ398" s="63">
        <f t="shared" si="268"/>
        <v>7.6285999999999987</v>
      </c>
      <c r="CK398" s="200"/>
      <c r="CL398" s="200">
        <f t="shared" si="269"/>
        <v>1.1442899999999998</v>
      </c>
      <c r="CM398" s="200"/>
      <c r="CN398" s="200"/>
      <c r="CO398" s="201"/>
      <c r="CP398" s="202"/>
      <c r="CQ398" s="203"/>
      <c r="CR398" s="203"/>
      <c r="CS398" s="204"/>
      <c r="CT398" s="44"/>
      <c r="CU398" s="46"/>
      <c r="CV398" s="205"/>
    </row>
    <row r="399" spans="3:100" x14ac:dyDescent="0.25">
      <c r="C399" s="1" t="s">
        <v>514</v>
      </c>
      <c r="D399" s="36" t="s">
        <v>496</v>
      </c>
      <c r="F399" s="42">
        <v>2</v>
      </c>
      <c r="G399" s="43"/>
      <c r="H399" s="43"/>
      <c r="I399" s="43"/>
      <c r="J399" s="43"/>
      <c r="K399" s="43"/>
      <c r="L399" s="43"/>
      <c r="M399" s="44">
        <v>2</v>
      </c>
      <c r="N399" s="44">
        <v>1</v>
      </c>
      <c r="O399" s="45"/>
      <c r="P399" s="46"/>
      <c r="Q399" s="47"/>
      <c r="R399" s="48"/>
      <c r="S399" s="49"/>
      <c r="T399" s="50"/>
      <c r="U399" s="51"/>
      <c r="V399" s="51"/>
      <c r="W399" s="51"/>
      <c r="X399" s="52"/>
      <c r="Y399" s="52"/>
      <c r="Z399" s="52"/>
      <c r="AA399" s="53"/>
      <c r="AB399" s="54"/>
      <c r="AC399" s="54"/>
      <c r="AD399" s="55"/>
      <c r="AE399" s="55"/>
      <c r="AF399" s="55"/>
      <c r="AG399" s="55">
        <v>3</v>
      </c>
      <c r="AH399" s="56"/>
      <c r="AI399" s="56"/>
      <c r="AJ399" s="57"/>
      <c r="AK399" s="57"/>
      <c r="AL399" s="57"/>
      <c r="AM399" s="57"/>
      <c r="AN399" s="58"/>
      <c r="AO399" s="58"/>
      <c r="AP399" s="58">
        <v>1</v>
      </c>
      <c r="AQ399" s="59"/>
      <c r="AR399" s="59"/>
      <c r="AS399" s="59"/>
      <c r="AT399" s="59"/>
      <c r="AU399" s="59"/>
      <c r="AV399" s="59"/>
      <c r="AZ399">
        <f t="shared" si="237"/>
        <v>2</v>
      </c>
      <c r="BA399">
        <f t="shared" si="238"/>
        <v>3</v>
      </c>
      <c r="BB399">
        <f t="shared" si="239"/>
        <v>0</v>
      </c>
      <c r="BC399">
        <f t="shared" si="240"/>
        <v>0</v>
      </c>
      <c r="BD399">
        <f t="shared" si="263"/>
        <v>0</v>
      </c>
      <c r="BE399">
        <f t="shared" si="241"/>
        <v>0</v>
      </c>
      <c r="BF399">
        <f t="shared" si="242"/>
        <v>0</v>
      </c>
      <c r="BG399">
        <f t="shared" si="243"/>
        <v>0</v>
      </c>
      <c r="BH399">
        <f t="shared" si="244"/>
        <v>3</v>
      </c>
      <c r="BI399">
        <f t="shared" si="245"/>
        <v>0</v>
      </c>
      <c r="BJ399">
        <f t="shared" si="246"/>
        <v>0</v>
      </c>
      <c r="BK399">
        <f t="shared" si="247"/>
        <v>1</v>
      </c>
      <c r="BL399">
        <f t="shared" si="248"/>
        <v>0</v>
      </c>
      <c r="BM399">
        <f t="shared" si="264"/>
        <v>0</v>
      </c>
      <c r="BO399" s="185">
        <f t="shared" si="251"/>
        <v>7.5999999999999998E-2</v>
      </c>
      <c r="BP399" s="186">
        <f t="shared" si="252"/>
        <v>1.266</v>
      </c>
      <c r="BQ399" s="187">
        <f t="shared" si="253"/>
        <v>0</v>
      </c>
      <c r="BR399" s="188">
        <f t="shared" si="249"/>
        <v>0</v>
      </c>
      <c r="BS399" s="189">
        <f t="shared" si="254"/>
        <v>0</v>
      </c>
      <c r="BT399" s="190">
        <f t="shared" si="255"/>
        <v>0</v>
      </c>
      <c r="BU399" s="191">
        <f t="shared" si="256"/>
        <v>0</v>
      </c>
      <c r="BV399" s="192">
        <f t="shared" si="257"/>
        <v>0</v>
      </c>
      <c r="BW399" s="193">
        <f t="shared" si="258"/>
        <v>4.8000000000000001E-2</v>
      </c>
      <c r="BX399" s="194">
        <f t="shared" si="259"/>
        <v>0</v>
      </c>
      <c r="BY399" s="195">
        <f t="shared" si="260"/>
        <v>0</v>
      </c>
      <c r="BZ399" s="196">
        <f t="shared" si="261"/>
        <v>0.26300000000000001</v>
      </c>
      <c r="CA399" s="197">
        <f t="shared" si="250"/>
        <v>0</v>
      </c>
      <c r="CB399" s="110">
        <f t="shared" si="262"/>
        <v>0</v>
      </c>
      <c r="CC399" s="198">
        <v>0</v>
      </c>
      <c r="CD399" s="110">
        <v>0</v>
      </c>
      <c r="CE399" s="110">
        <v>0</v>
      </c>
      <c r="CF399" s="110">
        <v>1</v>
      </c>
      <c r="CG399" s="110">
        <f t="shared" si="265"/>
        <v>0.16</v>
      </c>
      <c r="CH399">
        <f t="shared" si="266"/>
        <v>1.653</v>
      </c>
      <c r="CI399">
        <f t="shared" si="267"/>
        <v>2.0800000000000003E-2</v>
      </c>
      <c r="CJ399" s="63">
        <f t="shared" si="268"/>
        <v>11.7166</v>
      </c>
      <c r="CK399" s="200"/>
      <c r="CL399" s="200">
        <f t="shared" si="269"/>
        <v>1.75749</v>
      </c>
      <c r="CM399" s="200"/>
      <c r="CN399" s="200"/>
      <c r="CO399" s="201"/>
      <c r="CP399" s="202"/>
      <c r="CQ399" s="203"/>
      <c r="CR399" s="203"/>
      <c r="CS399" s="204"/>
      <c r="CT399" s="44"/>
      <c r="CU399" s="46"/>
      <c r="CV399" s="205"/>
    </row>
    <row r="400" spans="3:100" x14ac:dyDescent="0.25">
      <c r="C400" s="84" t="s">
        <v>515</v>
      </c>
      <c r="D400" s="86" t="s">
        <v>496</v>
      </c>
      <c r="F400" s="93"/>
      <c r="G400" s="94"/>
      <c r="H400" s="94"/>
      <c r="I400" s="94"/>
      <c r="J400" s="94"/>
      <c r="K400" s="94"/>
      <c r="L400" s="94"/>
      <c r="M400" s="95">
        <v>1</v>
      </c>
      <c r="N400" s="95"/>
      <c r="O400" s="95"/>
      <c r="P400" s="96"/>
      <c r="Q400" s="96"/>
      <c r="R400" s="97"/>
      <c r="S400" s="97"/>
      <c r="T400" s="98"/>
      <c r="U400" s="99">
        <v>1</v>
      </c>
      <c r="V400" s="99"/>
      <c r="W400" s="99">
        <v>2</v>
      </c>
      <c r="X400" s="100"/>
      <c r="Y400" s="100"/>
      <c r="Z400" s="100"/>
      <c r="AA400" s="101"/>
      <c r="AB400" s="101"/>
      <c r="AC400" s="101"/>
      <c r="AD400" s="102"/>
      <c r="AE400" s="102"/>
      <c r="AF400" s="102"/>
      <c r="AG400" s="102">
        <v>2</v>
      </c>
      <c r="AH400" s="103"/>
      <c r="AI400" s="103"/>
      <c r="AJ400" s="104"/>
      <c r="AK400" s="104"/>
      <c r="AL400" s="104"/>
      <c r="AM400" s="104"/>
      <c r="AN400" s="105"/>
      <c r="AO400" s="105"/>
      <c r="AP400" s="105"/>
      <c r="AQ400" s="106"/>
      <c r="AR400" s="106"/>
      <c r="AS400" s="106"/>
      <c r="AT400" s="106"/>
      <c r="AU400" s="106"/>
      <c r="AV400" s="106"/>
      <c r="AW400" s="87"/>
      <c r="AZ400">
        <f t="shared" si="237"/>
        <v>0</v>
      </c>
      <c r="BA400">
        <f t="shared" si="238"/>
        <v>1</v>
      </c>
      <c r="BB400">
        <f t="shared" si="239"/>
        <v>0</v>
      </c>
      <c r="BC400">
        <f t="shared" si="240"/>
        <v>0</v>
      </c>
      <c r="BD400">
        <f t="shared" si="263"/>
        <v>0</v>
      </c>
      <c r="BE400">
        <f t="shared" si="241"/>
        <v>3</v>
      </c>
      <c r="BF400">
        <f t="shared" si="242"/>
        <v>0</v>
      </c>
      <c r="BG400">
        <f t="shared" si="243"/>
        <v>0</v>
      </c>
      <c r="BH400">
        <f t="shared" si="244"/>
        <v>2</v>
      </c>
      <c r="BI400" s="87">
        <f t="shared" si="245"/>
        <v>0</v>
      </c>
      <c r="BJ400" s="87">
        <f t="shared" si="246"/>
        <v>0</v>
      </c>
      <c r="BK400" s="87">
        <f t="shared" si="247"/>
        <v>0</v>
      </c>
      <c r="BL400" s="87">
        <f t="shared" si="248"/>
        <v>0</v>
      </c>
      <c r="BM400" s="87">
        <f t="shared" si="264"/>
        <v>0</v>
      </c>
      <c r="BN400" s="87"/>
      <c r="BO400" s="185">
        <f t="shared" si="251"/>
        <v>0</v>
      </c>
      <c r="BP400" s="186">
        <f t="shared" si="252"/>
        <v>0.42199999999999999</v>
      </c>
      <c r="BQ400" s="187">
        <f t="shared" si="253"/>
        <v>0</v>
      </c>
      <c r="BR400" s="188">
        <f t="shared" si="249"/>
        <v>0</v>
      </c>
      <c r="BS400" s="189">
        <f t="shared" si="254"/>
        <v>0</v>
      </c>
      <c r="BT400" s="190">
        <f t="shared" si="255"/>
        <v>0.35699999999999998</v>
      </c>
      <c r="BU400" s="191">
        <f t="shared" si="256"/>
        <v>0</v>
      </c>
      <c r="BV400" s="192">
        <f t="shared" si="257"/>
        <v>0</v>
      </c>
      <c r="BW400" s="193">
        <f t="shared" si="258"/>
        <v>3.2000000000000001E-2</v>
      </c>
      <c r="BX400" s="194">
        <f t="shared" si="259"/>
        <v>0</v>
      </c>
      <c r="BY400" s="195">
        <f t="shared" si="260"/>
        <v>0</v>
      </c>
      <c r="BZ400" s="196">
        <f t="shared" si="261"/>
        <v>0</v>
      </c>
      <c r="CA400" s="197">
        <f t="shared" si="250"/>
        <v>0</v>
      </c>
      <c r="CB400" s="110">
        <f t="shared" si="262"/>
        <v>0</v>
      </c>
      <c r="CC400" s="206">
        <v>0</v>
      </c>
      <c r="CD400" s="126">
        <v>0</v>
      </c>
      <c r="CE400" s="126">
        <v>0</v>
      </c>
      <c r="CF400" s="126">
        <v>2</v>
      </c>
      <c r="CG400" s="126">
        <f t="shared" si="265"/>
        <v>0.32</v>
      </c>
      <c r="CH400" s="87">
        <f t="shared" si="266"/>
        <v>0.81099999999999994</v>
      </c>
      <c r="CI400" s="87">
        <f t="shared" si="267"/>
        <v>4.1600000000000005E-2</v>
      </c>
      <c r="CJ400" s="63">
        <f t="shared" si="268"/>
        <v>5.9681999999999995</v>
      </c>
      <c r="CK400" s="200"/>
      <c r="CL400" s="200">
        <f t="shared" si="269"/>
        <v>0.89522999999999986</v>
      </c>
      <c r="CM400" s="200"/>
      <c r="CN400" s="200"/>
      <c r="CO400" s="201"/>
      <c r="CP400" s="202"/>
      <c r="CQ400" s="203"/>
      <c r="CR400" s="203"/>
      <c r="CS400" s="204"/>
      <c r="CT400" s="44"/>
      <c r="CU400" s="46"/>
      <c r="CV400" s="205"/>
    </row>
    <row r="401" spans="3:100" x14ac:dyDescent="0.25">
      <c r="C401" s="1" t="s">
        <v>546</v>
      </c>
      <c r="D401" s="36" t="s">
        <v>547</v>
      </c>
      <c r="F401" s="42">
        <v>3</v>
      </c>
      <c r="G401" s="43"/>
      <c r="H401" s="43"/>
      <c r="I401" s="43"/>
      <c r="J401" s="43"/>
      <c r="K401" s="43">
        <v>1</v>
      </c>
      <c r="L401" s="43"/>
      <c r="M401" s="44">
        <v>4</v>
      </c>
      <c r="N401" s="44"/>
      <c r="O401" s="45">
        <v>2</v>
      </c>
      <c r="P401" s="46"/>
      <c r="Q401" s="47"/>
      <c r="R401" s="48"/>
      <c r="S401" s="49"/>
      <c r="T401" s="50"/>
      <c r="U401" s="51">
        <v>3</v>
      </c>
      <c r="V401" s="51"/>
      <c r="W401" s="51"/>
      <c r="X401" s="52"/>
      <c r="Y401" s="52"/>
      <c r="Z401" s="52"/>
      <c r="AA401" s="53"/>
      <c r="AB401" s="54"/>
      <c r="AC401" s="54"/>
      <c r="AD401" s="55"/>
      <c r="AE401" s="55"/>
      <c r="AF401" s="55"/>
      <c r="AG401" s="55">
        <v>6</v>
      </c>
      <c r="AH401" s="56"/>
      <c r="AI401" s="56"/>
      <c r="AJ401" s="57"/>
      <c r="AK401" s="57"/>
      <c r="AL401" s="57"/>
      <c r="AM401" s="57"/>
      <c r="AN401" s="58"/>
      <c r="AO401" s="58"/>
      <c r="AP401" s="58"/>
      <c r="AQ401" s="59"/>
      <c r="AR401" s="59"/>
      <c r="AS401" s="59"/>
      <c r="AT401" s="59"/>
      <c r="AU401" s="59"/>
      <c r="AV401" s="59"/>
      <c r="AW401">
        <v>2</v>
      </c>
      <c r="AZ401">
        <f t="shared" si="237"/>
        <v>4</v>
      </c>
      <c r="BA401">
        <f t="shared" si="238"/>
        <v>6</v>
      </c>
      <c r="BB401">
        <f t="shared" si="239"/>
        <v>0</v>
      </c>
      <c r="BC401">
        <f t="shared" si="240"/>
        <v>0</v>
      </c>
      <c r="BD401">
        <f t="shared" si="263"/>
        <v>0</v>
      </c>
      <c r="BE401">
        <f t="shared" si="241"/>
        <v>3</v>
      </c>
      <c r="BF401">
        <f t="shared" si="242"/>
        <v>0</v>
      </c>
      <c r="BG401">
        <f t="shared" si="243"/>
        <v>0</v>
      </c>
      <c r="BH401">
        <f t="shared" si="244"/>
        <v>6</v>
      </c>
      <c r="BI401">
        <f t="shared" si="245"/>
        <v>0</v>
      </c>
      <c r="BJ401">
        <f t="shared" si="246"/>
        <v>0</v>
      </c>
      <c r="BK401">
        <f t="shared" si="247"/>
        <v>0</v>
      </c>
      <c r="BL401">
        <f t="shared" si="248"/>
        <v>0</v>
      </c>
      <c r="BM401">
        <f t="shared" si="264"/>
        <v>2</v>
      </c>
      <c r="BO401" s="185">
        <f t="shared" si="251"/>
        <v>0.152</v>
      </c>
      <c r="BP401" s="186">
        <f t="shared" si="252"/>
        <v>2.532</v>
      </c>
      <c r="BQ401" s="187">
        <f t="shared" si="253"/>
        <v>0</v>
      </c>
      <c r="BR401" s="188">
        <f t="shared" si="249"/>
        <v>0</v>
      </c>
      <c r="BS401" s="189">
        <f t="shared" si="254"/>
        <v>0</v>
      </c>
      <c r="BT401" s="190">
        <f t="shared" si="255"/>
        <v>0.35699999999999998</v>
      </c>
      <c r="BU401" s="191">
        <f t="shared" si="256"/>
        <v>0</v>
      </c>
      <c r="BV401" s="192">
        <f t="shared" si="257"/>
        <v>0</v>
      </c>
      <c r="BW401" s="193">
        <f t="shared" si="258"/>
        <v>9.6000000000000002E-2</v>
      </c>
      <c r="BX401" s="194">
        <f t="shared" si="259"/>
        <v>0</v>
      </c>
      <c r="BY401" s="195">
        <f t="shared" si="260"/>
        <v>0</v>
      </c>
      <c r="BZ401" s="196">
        <f t="shared" si="261"/>
        <v>0</v>
      </c>
      <c r="CA401" s="197">
        <f t="shared" si="250"/>
        <v>0</v>
      </c>
      <c r="CB401" s="110">
        <f t="shared" si="262"/>
        <v>2.8000000000000001E-2</v>
      </c>
      <c r="CC401" s="198">
        <v>0</v>
      </c>
      <c r="CD401" s="110">
        <v>0</v>
      </c>
      <c r="CE401" s="110">
        <v>0</v>
      </c>
      <c r="CF401" s="110">
        <v>5</v>
      </c>
      <c r="CG401" s="110">
        <f t="shared" si="265"/>
        <v>0.8</v>
      </c>
      <c r="CH401">
        <f t="shared" si="266"/>
        <v>3.1650000000000005</v>
      </c>
      <c r="CI401">
        <f t="shared" si="267"/>
        <v>0.10400000000000001</v>
      </c>
      <c r="CJ401" s="63">
        <f t="shared" si="268"/>
        <v>22.883000000000003</v>
      </c>
      <c r="CK401" s="200"/>
      <c r="CL401" s="200">
        <f t="shared" si="269"/>
        <v>3.4324500000000002</v>
      </c>
      <c r="CM401" s="200"/>
      <c r="CN401" s="200"/>
      <c r="CO401" s="201"/>
      <c r="CP401" s="202"/>
      <c r="CQ401" s="203"/>
      <c r="CR401" s="203"/>
      <c r="CS401" s="204"/>
      <c r="CT401" s="44"/>
      <c r="CU401" s="46"/>
      <c r="CV401" s="205"/>
    </row>
    <row r="402" spans="3:100" x14ac:dyDescent="0.25">
      <c r="C402" s="1" t="s">
        <v>548</v>
      </c>
      <c r="D402" s="36" t="s">
        <v>547</v>
      </c>
      <c r="F402" s="42">
        <v>3</v>
      </c>
      <c r="G402" s="43"/>
      <c r="H402" s="43"/>
      <c r="I402" s="43"/>
      <c r="J402" s="43"/>
      <c r="K402" s="43"/>
      <c r="L402" s="43"/>
      <c r="M402" s="44">
        <v>4</v>
      </c>
      <c r="N402" s="44">
        <v>1</v>
      </c>
      <c r="O402" s="45"/>
      <c r="P402" s="46"/>
      <c r="Q402" s="47"/>
      <c r="R402" s="48"/>
      <c r="S402" s="49"/>
      <c r="T402" s="50"/>
      <c r="U402" s="51">
        <v>1</v>
      </c>
      <c r="V402" s="51"/>
      <c r="W402" s="51">
        <v>1</v>
      </c>
      <c r="X402" s="52"/>
      <c r="Y402" s="52"/>
      <c r="Z402" s="52"/>
      <c r="AA402" s="53"/>
      <c r="AB402" s="54"/>
      <c r="AC402" s="54"/>
      <c r="AD402" s="55"/>
      <c r="AE402" s="55"/>
      <c r="AF402" s="55"/>
      <c r="AG402" s="55">
        <v>7</v>
      </c>
      <c r="AH402" s="56"/>
      <c r="AI402" s="56"/>
      <c r="AJ402" s="57"/>
      <c r="AK402" s="57"/>
      <c r="AL402" s="57"/>
      <c r="AM402" s="57"/>
      <c r="AN402" s="58"/>
      <c r="AO402" s="58"/>
      <c r="AP402" s="58"/>
      <c r="AQ402" s="59"/>
      <c r="AR402" s="59"/>
      <c r="AS402" s="59"/>
      <c r="AT402" s="59"/>
      <c r="AU402" s="59"/>
      <c r="AV402" s="59"/>
      <c r="AW402">
        <v>2</v>
      </c>
      <c r="AZ402">
        <f t="shared" si="237"/>
        <v>3</v>
      </c>
      <c r="BA402">
        <f t="shared" si="238"/>
        <v>5</v>
      </c>
      <c r="BB402">
        <f t="shared" si="239"/>
        <v>0</v>
      </c>
      <c r="BC402">
        <f t="shared" si="240"/>
        <v>0</v>
      </c>
      <c r="BD402">
        <f t="shared" si="263"/>
        <v>0</v>
      </c>
      <c r="BE402">
        <f t="shared" si="241"/>
        <v>2</v>
      </c>
      <c r="BF402">
        <f t="shared" si="242"/>
        <v>0</v>
      </c>
      <c r="BG402">
        <f t="shared" si="243"/>
        <v>0</v>
      </c>
      <c r="BH402">
        <f t="shared" si="244"/>
        <v>7</v>
      </c>
      <c r="BI402">
        <f t="shared" si="245"/>
        <v>0</v>
      </c>
      <c r="BJ402">
        <f t="shared" si="246"/>
        <v>0</v>
      </c>
      <c r="BK402">
        <f t="shared" si="247"/>
        <v>0</v>
      </c>
      <c r="BL402">
        <f t="shared" si="248"/>
        <v>0</v>
      </c>
      <c r="BM402">
        <f t="shared" si="264"/>
        <v>2</v>
      </c>
      <c r="BO402" s="185">
        <f t="shared" si="251"/>
        <v>0.11399999999999999</v>
      </c>
      <c r="BP402" s="186">
        <f t="shared" si="252"/>
        <v>2.11</v>
      </c>
      <c r="BQ402" s="187">
        <f t="shared" si="253"/>
        <v>0</v>
      </c>
      <c r="BR402" s="188">
        <f t="shared" si="249"/>
        <v>0</v>
      </c>
      <c r="BS402" s="189">
        <f t="shared" si="254"/>
        <v>0</v>
      </c>
      <c r="BT402" s="190">
        <f t="shared" si="255"/>
        <v>0.23799999999999999</v>
      </c>
      <c r="BU402" s="191">
        <f t="shared" si="256"/>
        <v>0</v>
      </c>
      <c r="BV402" s="192">
        <f t="shared" si="257"/>
        <v>0</v>
      </c>
      <c r="BW402" s="193">
        <f t="shared" si="258"/>
        <v>0.112</v>
      </c>
      <c r="BX402" s="194">
        <f t="shared" si="259"/>
        <v>0</v>
      </c>
      <c r="BY402" s="195">
        <f t="shared" si="260"/>
        <v>0</v>
      </c>
      <c r="BZ402" s="196">
        <f t="shared" si="261"/>
        <v>0</v>
      </c>
      <c r="CA402" s="197">
        <f t="shared" si="250"/>
        <v>0</v>
      </c>
      <c r="CB402" s="110">
        <f t="shared" si="262"/>
        <v>2.8000000000000001E-2</v>
      </c>
      <c r="CC402" s="198">
        <v>0</v>
      </c>
      <c r="CD402" s="110">
        <v>0</v>
      </c>
      <c r="CE402" s="110">
        <v>0</v>
      </c>
      <c r="CF402" s="110">
        <v>7</v>
      </c>
      <c r="CG402" s="110">
        <f t="shared" si="265"/>
        <v>1.1200000000000001</v>
      </c>
      <c r="CH402">
        <f t="shared" si="266"/>
        <v>2.6019999999999999</v>
      </c>
      <c r="CI402">
        <f t="shared" si="267"/>
        <v>0.14560000000000001</v>
      </c>
      <c r="CJ402" s="63">
        <f t="shared" si="268"/>
        <v>19.2332</v>
      </c>
      <c r="CK402" s="200"/>
      <c r="CL402" s="200">
        <f t="shared" si="269"/>
        <v>2.8849800000000001</v>
      </c>
      <c r="CM402" s="200"/>
      <c r="CN402" s="200"/>
      <c r="CO402" s="201"/>
      <c r="CP402" s="202"/>
      <c r="CQ402" s="203"/>
      <c r="CR402" s="203"/>
      <c r="CS402" s="204"/>
      <c r="CT402" s="44"/>
      <c r="CU402" s="46"/>
      <c r="CV402" s="205"/>
    </row>
    <row r="403" spans="3:100" x14ac:dyDescent="0.25">
      <c r="C403" s="1" t="s">
        <v>549</v>
      </c>
      <c r="D403" s="36" t="s">
        <v>547</v>
      </c>
      <c r="F403" s="42">
        <v>5</v>
      </c>
      <c r="G403" s="43"/>
      <c r="H403" s="43"/>
      <c r="I403" s="43"/>
      <c r="J403" s="43"/>
      <c r="K403" s="43"/>
      <c r="L403" s="43"/>
      <c r="M403" s="44"/>
      <c r="N403" s="44"/>
      <c r="O403" s="45"/>
      <c r="P403" s="46"/>
      <c r="Q403" s="47"/>
      <c r="R403" s="48"/>
      <c r="S403" s="49"/>
      <c r="T403" s="50"/>
      <c r="U403" s="51">
        <v>3</v>
      </c>
      <c r="V403" s="51"/>
      <c r="W403" s="51"/>
      <c r="X403" s="52"/>
      <c r="Y403" s="52"/>
      <c r="Z403" s="52"/>
      <c r="AA403" s="53"/>
      <c r="AB403" s="54"/>
      <c r="AC403" s="54"/>
      <c r="AD403" s="55"/>
      <c r="AE403" s="55"/>
      <c r="AF403" s="55"/>
      <c r="AG403" s="55">
        <v>6</v>
      </c>
      <c r="AH403" s="56"/>
      <c r="AI403" s="56"/>
      <c r="AJ403" s="57"/>
      <c r="AK403" s="57"/>
      <c r="AL403" s="57"/>
      <c r="AM403" s="57"/>
      <c r="AN403" s="58"/>
      <c r="AO403" s="58"/>
      <c r="AP403" s="58"/>
      <c r="AQ403" s="59"/>
      <c r="AR403" s="59"/>
      <c r="AS403" s="59"/>
      <c r="AT403" s="59"/>
      <c r="AU403" s="59"/>
      <c r="AV403" s="59"/>
      <c r="AW403">
        <v>2</v>
      </c>
      <c r="AZ403">
        <f t="shared" si="237"/>
        <v>5</v>
      </c>
      <c r="BA403">
        <f t="shared" si="238"/>
        <v>0</v>
      </c>
      <c r="BB403">
        <f t="shared" si="239"/>
        <v>0</v>
      </c>
      <c r="BC403">
        <f t="shared" si="240"/>
        <v>0</v>
      </c>
      <c r="BD403">
        <f t="shared" si="263"/>
        <v>0</v>
      </c>
      <c r="BE403">
        <f t="shared" si="241"/>
        <v>3</v>
      </c>
      <c r="BF403">
        <f t="shared" si="242"/>
        <v>0</v>
      </c>
      <c r="BG403">
        <f t="shared" si="243"/>
        <v>0</v>
      </c>
      <c r="BH403">
        <f t="shared" si="244"/>
        <v>6</v>
      </c>
      <c r="BI403">
        <f t="shared" si="245"/>
        <v>0</v>
      </c>
      <c r="BJ403">
        <f t="shared" si="246"/>
        <v>0</v>
      </c>
      <c r="BK403">
        <f t="shared" si="247"/>
        <v>0</v>
      </c>
      <c r="BL403">
        <f t="shared" si="248"/>
        <v>0</v>
      </c>
      <c r="BM403">
        <f t="shared" si="264"/>
        <v>2</v>
      </c>
      <c r="BO403" s="185">
        <f t="shared" si="251"/>
        <v>0.19</v>
      </c>
      <c r="BP403" s="186">
        <f t="shared" si="252"/>
        <v>0</v>
      </c>
      <c r="BQ403" s="187">
        <f t="shared" si="253"/>
        <v>0</v>
      </c>
      <c r="BR403" s="188">
        <f t="shared" si="249"/>
        <v>0</v>
      </c>
      <c r="BS403" s="189">
        <f t="shared" si="254"/>
        <v>0</v>
      </c>
      <c r="BT403" s="190">
        <f t="shared" si="255"/>
        <v>0.35699999999999998</v>
      </c>
      <c r="BU403" s="191">
        <f t="shared" si="256"/>
        <v>0</v>
      </c>
      <c r="BV403" s="192">
        <f t="shared" si="257"/>
        <v>0</v>
      </c>
      <c r="BW403" s="193">
        <f t="shared" si="258"/>
        <v>9.6000000000000002E-2</v>
      </c>
      <c r="BX403" s="194">
        <f t="shared" si="259"/>
        <v>0</v>
      </c>
      <c r="BY403" s="195">
        <f t="shared" si="260"/>
        <v>0</v>
      </c>
      <c r="BZ403" s="196">
        <f t="shared" si="261"/>
        <v>0</v>
      </c>
      <c r="CA403" s="197">
        <f t="shared" si="250"/>
        <v>0</v>
      </c>
      <c r="CB403" s="110">
        <f t="shared" si="262"/>
        <v>2.8000000000000001E-2</v>
      </c>
      <c r="CC403" s="198">
        <v>0</v>
      </c>
      <c r="CD403" s="110">
        <v>0</v>
      </c>
      <c r="CE403" s="110">
        <v>0</v>
      </c>
      <c r="CF403" s="110">
        <v>6</v>
      </c>
      <c r="CG403" s="110">
        <f t="shared" si="265"/>
        <v>0.96</v>
      </c>
      <c r="CH403">
        <f t="shared" si="266"/>
        <v>0.67099999999999993</v>
      </c>
      <c r="CI403">
        <f t="shared" si="267"/>
        <v>0.12479999999999999</v>
      </c>
      <c r="CJ403" s="63">
        <f t="shared" si="268"/>
        <v>5.5705999999999998</v>
      </c>
      <c r="CK403" s="200"/>
      <c r="CL403" s="200">
        <f t="shared" si="269"/>
        <v>0.83558999999999994</v>
      </c>
      <c r="CM403" s="200"/>
      <c r="CN403" s="200"/>
      <c r="CO403" s="201"/>
      <c r="CP403" s="202"/>
      <c r="CQ403" s="203"/>
      <c r="CR403" s="203"/>
      <c r="CS403" s="204"/>
      <c r="CT403" s="44"/>
      <c r="CU403" s="46"/>
      <c r="CV403" s="205"/>
    </row>
    <row r="404" spans="3:100" x14ac:dyDescent="0.25">
      <c r="C404" s="1" t="s">
        <v>550</v>
      </c>
      <c r="D404" s="36" t="s">
        <v>547</v>
      </c>
      <c r="F404" s="42">
        <v>3</v>
      </c>
      <c r="G404" s="43"/>
      <c r="H404" s="43"/>
      <c r="I404" s="43"/>
      <c r="J404" s="43">
        <v>1</v>
      </c>
      <c r="K404" s="43"/>
      <c r="L404" s="43"/>
      <c r="M404" s="44">
        <v>2</v>
      </c>
      <c r="N404" s="44"/>
      <c r="O404" s="45"/>
      <c r="P404" s="46"/>
      <c r="Q404" s="47"/>
      <c r="R404" s="48"/>
      <c r="S404" s="49"/>
      <c r="T404" s="50"/>
      <c r="U404" s="51">
        <v>4</v>
      </c>
      <c r="V404" s="51"/>
      <c r="W404" s="51"/>
      <c r="X404" s="52"/>
      <c r="Y404" s="52"/>
      <c r="Z404" s="52"/>
      <c r="AA404" s="53"/>
      <c r="AB404" s="54"/>
      <c r="AC404" s="54"/>
      <c r="AD404" s="55"/>
      <c r="AE404" s="55">
        <v>1</v>
      </c>
      <c r="AF404" s="55"/>
      <c r="AG404" s="55">
        <v>7</v>
      </c>
      <c r="AH404" s="56"/>
      <c r="AI404" s="56"/>
      <c r="AJ404" s="57">
        <v>1</v>
      </c>
      <c r="AK404" s="57"/>
      <c r="AL404" s="57"/>
      <c r="AM404" s="57"/>
      <c r="AN404" s="58"/>
      <c r="AO404" s="58"/>
      <c r="AP404" s="58"/>
      <c r="AQ404" s="59"/>
      <c r="AR404" s="59"/>
      <c r="AS404" s="59"/>
      <c r="AT404" s="59"/>
      <c r="AU404" s="59"/>
      <c r="AV404" s="59"/>
      <c r="AW404">
        <v>2</v>
      </c>
      <c r="AZ404">
        <f t="shared" ref="AZ404:AZ420" si="270">SUM(F404:L404)</f>
        <v>4</v>
      </c>
      <c r="BA404">
        <f t="shared" ref="BA404:BA420" si="271">SUM(M404:O404)</f>
        <v>2</v>
      </c>
      <c r="BB404">
        <f t="shared" ref="BB404:BB420" si="272">SUM(P404:Q404)</f>
        <v>0</v>
      </c>
      <c r="BC404">
        <f t="shared" ref="BC404:BC420" si="273">SUM(R404:S404)</f>
        <v>0</v>
      </c>
      <c r="BD404">
        <f t="shared" si="263"/>
        <v>0</v>
      </c>
      <c r="BE404">
        <f t="shared" ref="BE404:BE420" si="274">SUM(U404:W404)</f>
        <v>4</v>
      </c>
      <c r="BF404">
        <f t="shared" ref="BF404:BF420" si="275">SUM(X404:Z404)</f>
        <v>0</v>
      </c>
      <c r="BG404">
        <f t="shared" ref="BG404:BG420" si="276">SUM(AA404:AC404)</f>
        <v>0</v>
      </c>
      <c r="BH404">
        <f t="shared" ref="BH404:BH420" si="277">SUM(AD404:AG404)</f>
        <v>8</v>
      </c>
      <c r="BI404">
        <f t="shared" ref="BI404:BI420" si="278">SUM(AJ404:AM404)</f>
        <v>1</v>
      </c>
      <c r="BJ404">
        <f t="shared" ref="BJ404:BJ420" si="279">SUM(AJ404:AM404)</f>
        <v>1</v>
      </c>
      <c r="BK404">
        <f t="shared" ref="BK404:BK420" si="280">SUM(AN404:AP404)</f>
        <v>0</v>
      </c>
      <c r="BL404">
        <f t="shared" ref="BL404:BL420" si="281">SUM(AQ404:AV404)</f>
        <v>0</v>
      </c>
      <c r="BM404">
        <f t="shared" si="264"/>
        <v>2</v>
      </c>
      <c r="BO404" s="185">
        <f t="shared" si="251"/>
        <v>0.152</v>
      </c>
      <c r="BP404" s="186">
        <f t="shared" si="252"/>
        <v>0.84399999999999997</v>
      </c>
      <c r="BQ404" s="187">
        <f t="shared" si="253"/>
        <v>0</v>
      </c>
      <c r="BR404" s="188">
        <f t="shared" si="249"/>
        <v>0</v>
      </c>
      <c r="BS404" s="189">
        <f t="shared" si="254"/>
        <v>0</v>
      </c>
      <c r="BT404" s="190">
        <f t="shared" si="255"/>
        <v>0.47599999999999998</v>
      </c>
      <c r="BU404" s="191">
        <f t="shared" si="256"/>
        <v>0</v>
      </c>
      <c r="BV404" s="192">
        <f t="shared" si="257"/>
        <v>0</v>
      </c>
      <c r="BW404" s="193">
        <f t="shared" si="258"/>
        <v>0.128</v>
      </c>
      <c r="BX404" s="194">
        <f t="shared" si="259"/>
        <v>1.4E-2</v>
      </c>
      <c r="BY404" s="195">
        <f t="shared" si="260"/>
        <v>5.3999999999999999E-2</v>
      </c>
      <c r="BZ404" s="196">
        <f t="shared" si="261"/>
        <v>0</v>
      </c>
      <c r="CA404" s="197">
        <f t="shared" si="250"/>
        <v>0</v>
      </c>
      <c r="CB404" s="110">
        <f t="shared" si="262"/>
        <v>2.8000000000000001E-2</v>
      </c>
      <c r="CC404" s="198">
        <v>0</v>
      </c>
      <c r="CD404" s="110">
        <v>0</v>
      </c>
      <c r="CE404" s="110">
        <v>0</v>
      </c>
      <c r="CF404" s="110">
        <v>8</v>
      </c>
      <c r="CG404" s="110">
        <f t="shared" si="265"/>
        <v>1.28</v>
      </c>
      <c r="CH404">
        <f t="shared" si="266"/>
        <v>1.6960000000000002</v>
      </c>
      <c r="CI404">
        <f t="shared" si="267"/>
        <v>0.16640000000000002</v>
      </c>
      <c r="CJ404" s="63">
        <f t="shared" si="268"/>
        <v>13.036800000000001</v>
      </c>
      <c r="CK404" s="200"/>
      <c r="CL404" s="200">
        <f t="shared" si="269"/>
        <v>1.9555200000000001</v>
      </c>
      <c r="CM404" s="200"/>
      <c r="CN404" s="200"/>
      <c r="CO404" s="201"/>
      <c r="CP404" s="202"/>
      <c r="CQ404" s="203"/>
      <c r="CR404" s="203"/>
      <c r="CS404" s="204"/>
      <c r="CT404" s="44"/>
      <c r="CU404" s="46"/>
      <c r="CV404" s="205"/>
    </row>
    <row r="405" spans="3:100" x14ac:dyDescent="0.25">
      <c r="C405" s="1" t="s">
        <v>551</v>
      </c>
      <c r="D405" s="36" t="s">
        <v>547</v>
      </c>
      <c r="F405" s="42">
        <v>1</v>
      </c>
      <c r="G405" s="43"/>
      <c r="H405" s="43"/>
      <c r="I405" s="43"/>
      <c r="J405" s="43"/>
      <c r="K405" s="43"/>
      <c r="L405" s="43"/>
      <c r="M405" s="44"/>
      <c r="N405" s="44"/>
      <c r="O405" s="45"/>
      <c r="P405" s="46"/>
      <c r="Q405" s="47"/>
      <c r="R405" s="48"/>
      <c r="S405" s="49"/>
      <c r="T405" s="50"/>
      <c r="U405" s="51">
        <v>2</v>
      </c>
      <c r="V405" s="51"/>
      <c r="W405" s="51"/>
      <c r="X405" s="52"/>
      <c r="Y405" s="52"/>
      <c r="Z405" s="52"/>
      <c r="AA405" s="53"/>
      <c r="AB405" s="54"/>
      <c r="AC405" s="54"/>
      <c r="AD405" s="55"/>
      <c r="AE405" s="55"/>
      <c r="AF405" s="55"/>
      <c r="AG405" s="55">
        <v>4</v>
      </c>
      <c r="AH405" s="56"/>
      <c r="AI405" s="56"/>
      <c r="AJ405" s="57"/>
      <c r="AK405" s="57"/>
      <c r="AL405" s="57"/>
      <c r="AM405" s="57"/>
      <c r="AN405" s="58"/>
      <c r="AO405" s="58"/>
      <c r="AP405" s="58"/>
      <c r="AQ405" s="59"/>
      <c r="AR405" s="59"/>
      <c r="AS405" s="59"/>
      <c r="AT405" s="59"/>
      <c r="AU405" s="59"/>
      <c r="AV405" s="59"/>
      <c r="AW405">
        <v>3</v>
      </c>
      <c r="AZ405">
        <f t="shared" si="270"/>
        <v>1</v>
      </c>
      <c r="BA405">
        <f t="shared" si="271"/>
        <v>0</v>
      </c>
      <c r="BB405">
        <f t="shared" si="272"/>
        <v>0</v>
      </c>
      <c r="BC405">
        <f t="shared" si="273"/>
        <v>0</v>
      </c>
      <c r="BD405">
        <f t="shared" si="263"/>
        <v>0</v>
      </c>
      <c r="BE405">
        <f t="shared" si="274"/>
        <v>2</v>
      </c>
      <c r="BF405">
        <f t="shared" si="275"/>
        <v>0</v>
      </c>
      <c r="BG405">
        <f t="shared" si="276"/>
        <v>0</v>
      </c>
      <c r="BH405">
        <f t="shared" si="277"/>
        <v>4</v>
      </c>
      <c r="BI405">
        <f t="shared" si="278"/>
        <v>0</v>
      </c>
      <c r="BJ405">
        <f t="shared" si="279"/>
        <v>0</v>
      </c>
      <c r="BK405">
        <f t="shared" si="280"/>
        <v>0</v>
      </c>
      <c r="BL405">
        <f t="shared" si="281"/>
        <v>0</v>
      </c>
      <c r="BM405">
        <f t="shared" si="264"/>
        <v>3</v>
      </c>
      <c r="BO405" s="185">
        <f t="shared" si="251"/>
        <v>3.7999999999999999E-2</v>
      </c>
      <c r="BP405" s="186">
        <f t="shared" si="252"/>
        <v>0</v>
      </c>
      <c r="BQ405" s="187">
        <f t="shared" si="253"/>
        <v>0</v>
      </c>
      <c r="BR405" s="188">
        <f t="shared" si="249"/>
        <v>0</v>
      </c>
      <c r="BS405" s="189">
        <f t="shared" si="254"/>
        <v>0</v>
      </c>
      <c r="BT405" s="190">
        <f t="shared" si="255"/>
        <v>0.23799999999999999</v>
      </c>
      <c r="BU405" s="191">
        <f t="shared" si="256"/>
        <v>0</v>
      </c>
      <c r="BV405" s="192">
        <f t="shared" si="257"/>
        <v>0</v>
      </c>
      <c r="BW405" s="193">
        <f t="shared" si="258"/>
        <v>6.4000000000000001E-2</v>
      </c>
      <c r="BX405" s="194">
        <f t="shared" si="259"/>
        <v>0</v>
      </c>
      <c r="BY405" s="195">
        <f t="shared" si="260"/>
        <v>0</v>
      </c>
      <c r="BZ405" s="196">
        <f t="shared" si="261"/>
        <v>0</v>
      </c>
      <c r="CA405" s="197">
        <f t="shared" si="250"/>
        <v>0</v>
      </c>
      <c r="CB405" s="110">
        <f t="shared" si="262"/>
        <v>4.2000000000000003E-2</v>
      </c>
      <c r="CC405" s="198">
        <v>0</v>
      </c>
      <c r="CD405" s="110">
        <v>0</v>
      </c>
      <c r="CE405" s="110">
        <v>0</v>
      </c>
      <c r="CF405" s="110">
        <v>7</v>
      </c>
      <c r="CG405" s="110">
        <f t="shared" si="265"/>
        <v>1.1200000000000001</v>
      </c>
      <c r="CH405">
        <f t="shared" si="266"/>
        <v>0.38199999999999995</v>
      </c>
      <c r="CI405">
        <f t="shared" si="267"/>
        <v>0.14560000000000001</v>
      </c>
      <c r="CJ405" s="63">
        <f t="shared" si="268"/>
        <v>3.6931999999999996</v>
      </c>
      <c r="CK405" s="200"/>
      <c r="CL405" s="200">
        <f t="shared" si="269"/>
        <v>0.55397999999999992</v>
      </c>
      <c r="CM405" s="200"/>
      <c r="CN405" s="200"/>
      <c r="CO405" s="201"/>
      <c r="CP405" s="202"/>
      <c r="CQ405" s="203"/>
      <c r="CR405" s="203"/>
      <c r="CS405" s="204"/>
      <c r="CT405" s="44"/>
      <c r="CU405" s="46"/>
      <c r="CV405" s="205"/>
    </row>
    <row r="406" spans="3:100" x14ac:dyDescent="0.25">
      <c r="C406" s="1" t="s">
        <v>552</v>
      </c>
      <c r="D406" s="36" t="s">
        <v>547</v>
      </c>
      <c r="F406" s="42"/>
      <c r="G406" s="43"/>
      <c r="H406" s="43"/>
      <c r="I406" s="43"/>
      <c r="J406" s="43">
        <v>1</v>
      </c>
      <c r="K406" s="43"/>
      <c r="L406" s="43"/>
      <c r="M406" s="44">
        <v>1</v>
      </c>
      <c r="N406" s="44"/>
      <c r="O406" s="45"/>
      <c r="P406" s="46"/>
      <c r="Q406" s="47"/>
      <c r="R406" s="48"/>
      <c r="S406" s="49"/>
      <c r="T406" s="50"/>
      <c r="U406" s="51">
        <v>1</v>
      </c>
      <c r="V406" s="51"/>
      <c r="W406" s="51">
        <v>1</v>
      </c>
      <c r="X406" s="52"/>
      <c r="Y406" s="52"/>
      <c r="Z406" s="52"/>
      <c r="AA406" s="53"/>
      <c r="AB406" s="54"/>
      <c r="AC406" s="54"/>
      <c r="AD406" s="55">
        <v>1</v>
      </c>
      <c r="AE406" s="55">
        <v>1</v>
      </c>
      <c r="AF406" s="55"/>
      <c r="AG406" s="55">
        <v>4</v>
      </c>
      <c r="AH406" s="56"/>
      <c r="AI406" s="56"/>
      <c r="AJ406" s="57"/>
      <c r="AK406" s="57"/>
      <c r="AL406" s="57"/>
      <c r="AM406" s="57"/>
      <c r="AN406" s="58"/>
      <c r="AO406" s="58"/>
      <c r="AP406" s="58"/>
      <c r="AQ406" s="59"/>
      <c r="AR406" s="59"/>
      <c r="AS406" s="59"/>
      <c r="AT406" s="59"/>
      <c r="AU406" s="59"/>
      <c r="AV406" s="59"/>
      <c r="AW406">
        <v>1</v>
      </c>
      <c r="AZ406">
        <f t="shared" si="270"/>
        <v>1</v>
      </c>
      <c r="BA406">
        <f t="shared" si="271"/>
        <v>1</v>
      </c>
      <c r="BB406">
        <f t="shared" si="272"/>
        <v>0</v>
      </c>
      <c r="BC406">
        <f t="shared" si="273"/>
        <v>0</v>
      </c>
      <c r="BD406">
        <f t="shared" si="263"/>
        <v>0</v>
      </c>
      <c r="BE406">
        <f t="shared" si="274"/>
        <v>2</v>
      </c>
      <c r="BF406">
        <f t="shared" si="275"/>
        <v>0</v>
      </c>
      <c r="BG406">
        <f t="shared" si="276"/>
        <v>0</v>
      </c>
      <c r="BH406">
        <f t="shared" si="277"/>
        <v>6</v>
      </c>
      <c r="BI406">
        <f t="shared" si="278"/>
        <v>0</v>
      </c>
      <c r="BJ406">
        <f t="shared" si="279"/>
        <v>0</v>
      </c>
      <c r="BK406">
        <f t="shared" si="280"/>
        <v>0</v>
      </c>
      <c r="BL406">
        <f t="shared" si="281"/>
        <v>0</v>
      </c>
      <c r="BM406">
        <f t="shared" si="264"/>
        <v>1</v>
      </c>
      <c r="BO406" s="185">
        <f t="shared" si="251"/>
        <v>3.7999999999999999E-2</v>
      </c>
      <c r="BP406" s="186">
        <f t="shared" si="252"/>
        <v>0.42199999999999999</v>
      </c>
      <c r="BQ406" s="187">
        <f t="shared" si="253"/>
        <v>0</v>
      </c>
      <c r="BR406" s="188">
        <f t="shared" si="249"/>
        <v>0</v>
      </c>
      <c r="BS406" s="189">
        <f t="shared" si="254"/>
        <v>0</v>
      </c>
      <c r="BT406" s="190">
        <f t="shared" si="255"/>
        <v>0.23799999999999999</v>
      </c>
      <c r="BU406" s="191">
        <f t="shared" si="256"/>
        <v>0</v>
      </c>
      <c r="BV406" s="192">
        <f t="shared" si="257"/>
        <v>0</v>
      </c>
      <c r="BW406" s="193">
        <f t="shared" si="258"/>
        <v>9.6000000000000002E-2</v>
      </c>
      <c r="BX406" s="194">
        <f t="shared" si="259"/>
        <v>0</v>
      </c>
      <c r="BY406" s="195">
        <f t="shared" si="260"/>
        <v>0</v>
      </c>
      <c r="BZ406" s="196">
        <f t="shared" si="261"/>
        <v>0</v>
      </c>
      <c r="CA406" s="197">
        <f t="shared" si="250"/>
        <v>0</v>
      </c>
      <c r="CB406" s="110">
        <f t="shared" si="262"/>
        <v>1.4E-2</v>
      </c>
      <c r="CC406" s="198">
        <v>0</v>
      </c>
      <c r="CD406" s="110">
        <v>0</v>
      </c>
      <c r="CE406" s="110">
        <v>1</v>
      </c>
      <c r="CF406" s="110">
        <v>5</v>
      </c>
      <c r="CG406" s="110">
        <f t="shared" si="265"/>
        <v>1.31</v>
      </c>
      <c r="CH406">
        <f t="shared" si="266"/>
        <v>0.80799999999999994</v>
      </c>
      <c r="CI406">
        <f t="shared" si="267"/>
        <v>0.17030000000000001</v>
      </c>
      <c r="CJ406" s="63">
        <f t="shared" si="268"/>
        <v>6.8480999999999996</v>
      </c>
      <c r="CK406" s="200"/>
      <c r="CL406" s="200">
        <f t="shared" si="269"/>
        <v>1.027215</v>
      </c>
      <c r="CM406" s="200"/>
      <c r="CN406" s="200"/>
      <c r="CO406" s="201"/>
      <c r="CP406" s="202"/>
      <c r="CQ406" s="203"/>
      <c r="CR406" s="203"/>
      <c r="CS406" s="204"/>
      <c r="CT406" s="44"/>
      <c r="CU406" s="46"/>
      <c r="CV406" s="205"/>
    </row>
    <row r="407" spans="3:100" x14ac:dyDescent="0.25">
      <c r="C407" s="1" t="s">
        <v>553</v>
      </c>
      <c r="D407" s="36" t="s">
        <v>547</v>
      </c>
      <c r="F407" s="42">
        <v>1</v>
      </c>
      <c r="G407" s="43"/>
      <c r="H407" s="43">
        <v>1</v>
      </c>
      <c r="I407" s="43"/>
      <c r="J407" s="43"/>
      <c r="K407" s="43"/>
      <c r="L407" s="43"/>
      <c r="M407" s="44">
        <v>2</v>
      </c>
      <c r="N407" s="44"/>
      <c r="O407" s="45"/>
      <c r="P407" s="46"/>
      <c r="Q407" s="47"/>
      <c r="R407" s="48"/>
      <c r="S407" s="49"/>
      <c r="T407" s="50"/>
      <c r="U407" s="51">
        <v>2</v>
      </c>
      <c r="V407" s="51"/>
      <c r="W407" s="51"/>
      <c r="X407" s="52"/>
      <c r="Y407" s="52"/>
      <c r="Z407" s="52"/>
      <c r="AA407" s="53"/>
      <c r="AB407" s="54"/>
      <c r="AC407" s="54"/>
      <c r="AD407" s="55"/>
      <c r="AE407" s="55"/>
      <c r="AF407" s="55"/>
      <c r="AG407" s="55">
        <v>3</v>
      </c>
      <c r="AH407" s="56"/>
      <c r="AI407" s="56"/>
      <c r="AJ407" s="57"/>
      <c r="AK407" s="57"/>
      <c r="AL407" s="57"/>
      <c r="AM407" s="57"/>
      <c r="AN407" s="58"/>
      <c r="AO407" s="58">
        <v>1</v>
      </c>
      <c r="AP407" s="58"/>
      <c r="AQ407" s="59"/>
      <c r="AR407" s="59"/>
      <c r="AS407" s="59"/>
      <c r="AT407" s="59"/>
      <c r="AU407" s="59"/>
      <c r="AV407" s="59"/>
      <c r="AW407">
        <v>1</v>
      </c>
      <c r="AZ407">
        <f t="shared" si="270"/>
        <v>2</v>
      </c>
      <c r="BA407">
        <f t="shared" si="271"/>
        <v>2</v>
      </c>
      <c r="BB407">
        <f t="shared" si="272"/>
        <v>0</v>
      </c>
      <c r="BC407">
        <f t="shared" si="273"/>
        <v>0</v>
      </c>
      <c r="BD407">
        <f t="shared" si="263"/>
        <v>0</v>
      </c>
      <c r="BE407">
        <f t="shared" si="274"/>
        <v>2</v>
      </c>
      <c r="BF407">
        <f t="shared" si="275"/>
        <v>0</v>
      </c>
      <c r="BG407">
        <f t="shared" si="276"/>
        <v>0</v>
      </c>
      <c r="BH407">
        <f t="shared" si="277"/>
        <v>3</v>
      </c>
      <c r="BI407">
        <f t="shared" si="278"/>
        <v>0</v>
      </c>
      <c r="BJ407">
        <f t="shared" si="279"/>
        <v>0</v>
      </c>
      <c r="BK407">
        <f t="shared" si="280"/>
        <v>1</v>
      </c>
      <c r="BL407">
        <f t="shared" si="281"/>
        <v>0</v>
      </c>
      <c r="BM407">
        <f t="shared" si="264"/>
        <v>1</v>
      </c>
      <c r="BO407" s="185">
        <f t="shared" si="251"/>
        <v>7.5999999999999998E-2</v>
      </c>
      <c r="BP407" s="186">
        <f t="shared" si="252"/>
        <v>0.84399999999999997</v>
      </c>
      <c r="BQ407" s="187">
        <f t="shared" si="253"/>
        <v>0</v>
      </c>
      <c r="BR407" s="188">
        <f t="shared" si="249"/>
        <v>0</v>
      </c>
      <c r="BS407" s="189">
        <f t="shared" si="254"/>
        <v>0</v>
      </c>
      <c r="BT407" s="190">
        <f t="shared" si="255"/>
        <v>0.23799999999999999</v>
      </c>
      <c r="BU407" s="191">
        <f t="shared" si="256"/>
        <v>0</v>
      </c>
      <c r="BV407" s="192">
        <f t="shared" si="257"/>
        <v>0</v>
      </c>
      <c r="BW407" s="193">
        <f t="shared" si="258"/>
        <v>4.8000000000000001E-2</v>
      </c>
      <c r="BX407" s="194">
        <f t="shared" si="259"/>
        <v>0</v>
      </c>
      <c r="BY407" s="195">
        <f t="shared" si="260"/>
        <v>0</v>
      </c>
      <c r="BZ407" s="196">
        <f t="shared" si="261"/>
        <v>0.26300000000000001</v>
      </c>
      <c r="CA407" s="197">
        <f t="shared" si="250"/>
        <v>0</v>
      </c>
      <c r="CB407" s="110">
        <f t="shared" si="262"/>
        <v>1.4E-2</v>
      </c>
      <c r="CC407" s="198">
        <v>0</v>
      </c>
      <c r="CD407" s="110">
        <v>0</v>
      </c>
      <c r="CE407" s="110">
        <v>0</v>
      </c>
      <c r="CF407" s="110">
        <v>10</v>
      </c>
      <c r="CG407" s="110">
        <f t="shared" si="265"/>
        <v>1.6</v>
      </c>
      <c r="CH407">
        <f t="shared" si="266"/>
        <v>1.4829999999999999</v>
      </c>
      <c r="CI407">
        <f t="shared" si="267"/>
        <v>0.20800000000000002</v>
      </c>
      <c r="CJ407" s="63">
        <f t="shared" si="268"/>
        <v>11.837</v>
      </c>
      <c r="CK407" s="200"/>
      <c r="CL407" s="200">
        <f t="shared" si="269"/>
        <v>1.77555</v>
      </c>
      <c r="CM407" s="200"/>
      <c r="CN407" s="200"/>
      <c r="CO407" s="201"/>
      <c r="CP407" s="202"/>
      <c r="CQ407" s="203"/>
      <c r="CR407" s="203"/>
      <c r="CS407" s="204"/>
      <c r="CT407" s="44"/>
      <c r="CU407" s="46"/>
      <c r="CV407" s="205"/>
    </row>
    <row r="408" spans="3:100" x14ac:dyDescent="0.25">
      <c r="C408" s="1" t="s">
        <v>554</v>
      </c>
      <c r="D408" s="36" t="s">
        <v>547</v>
      </c>
      <c r="F408" s="42"/>
      <c r="G408" s="43"/>
      <c r="H408" s="43"/>
      <c r="I408" s="43"/>
      <c r="J408" s="43">
        <v>1</v>
      </c>
      <c r="K408" s="43"/>
      <c r="L408" s="43"/>
      <c r="M408" s="44"/>
      <c r="N408" s="44"/>
      <c r="O408" s="45"/>
      <c r="P408" s="46"/>
      <c r="Q408" s="47"/>
      <c r="R408" s="48"/>
      <c r="S408" s="49"/>
      <c r="T408" s="50"/>
      <c r="U408" s="51">
        <v>1</v>
      </c>
      <c r="V408" s="51"/>
      <c r="W408" s="51"/>
      <c r="X408" s="52"/>
      <c r="Y408" s="52"/>
      <c r="Z408" s="52"/>
      <c r="AA408" s="53"/>
      <c r="AB408" s="54"/>
      <c r="AC408" s="54"/>
      <c r="AD408" s="55"/>
      <c r="AE408" s="55">
        <v>2</v>
      </c>
      <c r="AF408" s="55"/>
      <c r="AG408" s="55">
        <v>6</v>
      </c>
      <c r="AH408" s="56"/>
      <c r="AI408" s="56"/>
      <c r="AJ408" s="57"/>
      <c r="AK408" s="57"/>
      <c r="AL408" s="57"/>
      <c r="AM408" s="57"/>
      <c r="AN408" s="58"/>
      <c r="AO408" s="58"/>
      <c r="AP408" s="58"/>
      <c r="AQ408" s="59"/>
      <c r="AR408" s="59"/>
      <c r="AS408" s="59"/>
      <c r="AT408" s="59"/>
      <c r="AU408" s="59"/>
      <c r="AV408" s="59"/>
      <c r="AW408">
        <v>1</v>
      </c>
      <c r="AZ408">
        <f t="shared" si="270"/>
        <v>1</v>
      </c>
      <c r="BA408">
        <f t="shared" si="271"/>
        <v>0</v>
      </c>
      <c r="BB408">
        <f t="shared" si="272"/>
        <v>0</v>
      </c>
      <c r="BC408">
        <f t="shared" si="273"/>
        <v>0</v>
      </c>
      <c r="BD408">
        <f t="shared" si="263"/>
        <v>0</v>
      </c>
      <c r="BE408">
        <f t="shared" si="274"/>
        <v>1</v>
      </c>
      <c r="BF408">
        <f t="shared" si="275"/>
        <v>0</v>
      </c>
      <c r="BG408">
        <f t="shared" si="276"/>
        <v>0</v>
      </c>
      <c r="BH408">
        <f t="shared" si="277"/>
        <v>8</v>
      </c>
      <c r="BI408">
        <f t="shared" si="278"/>
        <v>0</v>
      </c>
      <c r="BJ408">
        <f t="shared" si="279"/>
        <v>0</v>
      </c>
      <c r="BK408">
        <f t="shared" si="280"/>
        <v>0</v>
      </c>
      <c r="BL408">
        <f t="shared" si="281"/>
        <v>0</v>
      </c>
      <c r="BM408">
        <f t="shared" si="264"/>
        <v>1</v>
      </c>
      <c r="BO408" s="185">
        <f t="shared" si="251"/>
        <v>3.7999999999999999E-2</v>
      </c>
      <c r="BP408" s="186">
        <f t="shared" si="252"/>
        <v>0</v>
      </c>
      <c r="BQ408" s="187">
        <f t="shared" si="253"/>
        <v>0</v>
      </c>
      <c r="BR408" s="188">
        <f t="shared" si="249"/>
        <v>0</v>
      </c>
      <c r="BS408" s="189">
        <f t="shared" si="254"/>
        <v>0</v>
      </c>
      <c r="BT408" s="190">
        <f t="shared" si="255"/>
        <v>0.11899999999999999</v>
      </c>
      <c r="BU408" s="191">
        <f t="shared" si="256"/>
        <v>0</v>
      </c>
      <c r="BV408" s="192">
        <f t="shared" si="257"/>
        <v>0</v>
      </c>
      <c r="BW408" s="193">
        <f t="shared" si="258"/>
        <v>0.128</v>
      </c>
      <c r="BX408" s="194">
        <f t="shared" si="259"/>
        <v>0</v>
      </c>
      <c r="BY408" s="195">
        <f t="shared" si="260"/>
        <v>0</v>
      </c>
      <c r="BZ408" s="196">
        <f t="shared" si="261"/>
        <v>0</v>
      </c>
      <c r="CA408" s="197">
        <f t="shared" si="250"/>
        <v>0</v>
      </c>
      <c r="CB408" s="110">
        <f t="shared" si="262"/>
        <v>1.4E-2</v>
      </c>
      <c r="CC408" s="198">
        <v>0</v>
      </c>
      <c r="CD408" s="110">
        <v>0</v>
      </c>
      <c r="CE408" s="110">
        <v>0</v>
      </c>
      <c r="CF408" s="110">
        <v>7</v>
      </c>
      <c r="CG408" s="110">
        <f t="shared" si="265"/>
        <v>1.1200000000000001</v>
      </c>
      <c r="CH408">
        <f t="shared" si="266"/>
        <v>0.29900000000000004</v>
      </c>
      <c r="CI408">
        <f t="shared" si="267"/>
        <v>0.14560000000000001</v>
      </c>
      <c r="CJ408" s="63">
        <f t="shared" si="268"/>
        <v>3.1122000000000005</v>
      </c>
      <c r="CK408" s="200"/>
      <c r="CL408" s="200">
        <f t="shared" si="269"/>
        <v>0.46683000000000008</v>
      </c>
      <c r="CM408" s="200"/>
      <c r="CN408" s="200"/>
      <c r="CO408" s="201"/>
      <c r="CP408" s="202"/>
      <c r="CQ408" s="203"/>
      <c r="CR408" s="203"/>
      <c r="CS408" s="204"/>
      <c r="CT408" s="44"/>
      <c r="CU408" s="46"/>
      <c r="CV408" s="205"/>
    </row>
    <row r="409" spans="3:100" x14ac:dyDescent="0.25">
      <c r="C409" s="1" t="s">
        <v>555</v>
      </c>
      <c r="D409" s="36" t="s">
        <v>547</v>
      </c>
      <c r="F409" s="42">
        <v>6</v>
      </c>
      <c r="G409" s="43"/>
      <c r="H409" s="43"/>
      <c r="I409" s="43"/>
      <c r="J409" s="43"/>
      <c r="K409" s="43"/>
      <c r="L409" s="43"/>
      <c r="M409" s="44">
        <v>1</v>
      </c>
      <c r="N409" s="44"/>
      <c r="O409" s="45"/>
      <c r="P409" s="46"/>
      <c r="Q409" s="47"/>
      <c r="R409" s="48"/>
      <c r="S409" s="49"/>
      <c r="T409" s="50"/>
      <c r="U409" s="51">
        <v>2</v>
      </c>
      <c r="V409" s="51"/>
      <c r="W409" s="51"/>
      <c r="X409" s="52"/>
      <c r="Y409" s="52"/>
      <c r="Z409" s="52"/>
      <c r="AA409" s="53"/>
      <c r="AB409" s="54"/>
      <c r="AC409" s="54"/>
      <c r="AD409" s="55">
        <v>1</v>
      </c>
      <c r="AE409" s="55"/>
      <c r="AF409" s="55"/>
      <c r="AG409" s="55">
        <v>9</v>
      </c>
      <c r="AH409" s="56"/>
      <c r="AI409" s="56"/>
      <c r="AJ409" s="57"/>
      <c r="AK409" s="57"/>
      <c r="AL409" s="57"/>
      <c r="AM409" s="57"/>
      <c r="AN409" s="58"/>
      <c r="AO409" s="58"/>
      <c r="AP409" s="58"/>
      <c r="AQ409" s="59"/>
      <c r="AR409" s="59"/>
      <c r="AS409" s="59"/>
      <c r="AT409" s="59"/>
      <c r="AU409" s="59"/>
      <c r="AV409" s="59"/>
      <c r="AZ409">
        <f t="shared" si="270"/>
        <v>6</v>
      </c>
      <c r="BA409">
        <f t="shared" si="271"/>
        <v>1</v>
      </c>
      <c r="BB409">
        <f t="shared" si="272"/>
        <v>0</v>
      </c>
      <c r="BC409">
        <f t="shared" si="273"/>
        <v>0</v>
      </c>
      <c r="BD409">
        <f t="shared" si="263"/>
        <v>0</v>
      </c>
      <c r="BE409">
        <f t="shared" si="274"/>
        <v>2</v>
      </c>
      <c r="BF409">
        <f t="shared" si="275"/>
        <v>0</v>
      </c>
      <c r="BG409">
        <f t="shared" si="276"/>
        <v>0</v>
      </c>
      <c r="BH409">
        <f t="shared" si="277"/>
        <v>10</v>
      </c>
      <c r="BI409">
        <f t="shared" si="278"/>
        <v>0</v>
      </c>
      <c r="BJ409">
        <f t="shared" si="279"/>
        <v>0</v>
      </c>
      <c r="BK409">
        <f t="shared" si="280"/>
        <v>0</v>
      </c>
      <c r="BL409">
        <f t="shared" si="281"/>
        <v>0</v>
      </c>
      <c r="BM409">
        <f t="shared" si="264"/>
        <v>0</v>
      </c>
      <c r="BO409" s="185">
        <f t="shared" si="251"/>
        <v>0.22799999999999998</v>
      </c>
      <c r="BP409" s="186">
        <f t="shared" si="252"/>
        <v>0.42199999999999999</v>
      </c>
      <c r="BQ409" s="187">
        <f t="shared" si="253"/>
        <v>0</v>
      </c>
      <c r="BR409" s="188">
        <f t="shared" si="249"/>
        <v>0</v>
      </c>
      <c r="BS409" s="189">
        <f t="shared" si="254"/>
        <v>0</v>
      </c>
      <c r="BT409" s="190">
        <f t="shared" si="255"/>
        <v>0.23799999999999999</v>
      </c>
      <c r="BU409" s="191">
        <f t="shared" si="256"/>
        <v>0</v>
      </c>
      <c r="BV409" s="192">
        <f t="shared" si="257"/>
        <v>0</v>
      </c>
      <c r="BW409" s="193">
        <f t="shared" si="258"/>
        <v>0.16</v>
      </c>
      <c r="BX409" s="194">
        <f t="shared" si="259"/>
        <v>0</v>
      </c>
      <c r="BY409" s="195">
        <f t="shared" si="260"/>
        <v>0</v>
      </c>
      <c r="BZ409" s="196">
        <f t="shared" si="261"/>
        <v>0</v>
      </c>
      <c r="CA409" s="197">
        <f t="shared" si="250"/>
        <v>0</v>
      </c>
      <c r="CB409" s="110">
        <f t="shared" si="262"/>
        <v>0</v>
      </c>
      <c r="CC409" s="198">
        <v>0</v>
      </c>
      <c r="CD409" s="110">
        <v>0</v>
      </c>
      <c r="CE409" s="110">
        <v>0</v>
      </c>
      <c r="CF409" s="110">
        <v>14</v>
      </c>
      <c r="CG409" s="110">
        <f t="shared" si="265"/>
        <v>2.2400000000000002</v>
      </c>
      <c r="CH409">
        <f t="shared" si="266"/>
        <v>1.0479999999999998</v>
      </c>
      <c r="CI409">
        <f t="shared" si="267"/>
        <v>0.29120000000000001</v>
      </c>
      <c r="CJ409" s="63">
        <f t="shared" si="268"/>
        <v>9.3743999999999996</v>
      </c>
      <c r="CK409" s="200"/>
      <c r="CL409" s="200">
        <f t="shared" si="269"/>
        <v>1.4061599999999999</v>
      </c>
      <c r="CM409" s="200"/>
      <c r="CN409" s="200"/>
      <c r="CO409" s="201"/>
      <c r="CP409" s="202"/>
      <c r="CQ409" s="203"/>
      <c r="CR409" s="203"/>
      <c r="CS409" s="204"/>
      <c r="CT409" s="44"/>
      <c r="CU409" s="46"/>
      <c r="CV409" s="205"/>
    </row>
    <row r="410" spans="3:100" x14ac:dyDescent="0.25">
      <c r="C410" s="1" t="s">
        <v>556</v>
      </c>
      <c r="D410" s="36" t="s">
        <v>547</v>
      </c>
      <c r="F410" s="42">
        <v>1</v>
      </c>
      <c r="G410" s="43"/>
      <c r="H410" s="43"/>
      <c r="I410" s="43"/>
      <c r="J410" s="43"/>
      <c r="K410" s="43"/>
      <c r="L410" s="43"/>
      <c r="M410" s="44">
        <v>2</v>
      </c>
      <c r="N410" s="44"/>
      <c r="O410" s="45"/>
      <c r="P410" s="46"/>
      <c r="Q410" s="47"/>
      <c r="R410" s="48"/>
      <c r="S410" s="49"/>
      <c r="T410" s="50"/>
      <c r="U410" s="51"/>
      <c r="V410" s="51"/>
      <c r="W410" s="51"/>
      <c r="X410" s="52"/>
      <c r="Y410" s="52"/>
      <c r="Z410" s="52"/>
      <c r="AA410" s="53"/>
      <c r="AB410" s="54"/>
      <c r="AC410" s="54"/>
      <c r="AD410" s="55"/>
      <c r="AE410" s="55"/>
      <c r="AF410" s="55"/>
      <c r="AG410" s="55">
        <v>8</v>
      </c>
      <c r="AH410" s="56"/>
      <c r="AI410" s="56"/>
      <c r="AJ410" s="57"/>
      <c r="AK410" s="57"/>
      <c r="AL410" s="57"/>
      <c r="AM410" s="57"/>
      <c r="AN410" s="58"/>
      <c r="AO410" s="58"/>
      <c r="AP410" s="58"/>
      <c r="AQ410" s="59"/>
      <c r="AR410" s="59"/>
      <c r="AS410" s="59"/>
      <c r="AT410" s="59"/>
      <c r="AU410" s="59">
        <v>1</v>
      </c>
      <c r="AV410" s="59"/>
      <c r="AZ410">
        <f t="shared" si="270"/>
        <v>1</v>
      </c>
      <c r="BA410">
        <f t="shared" si="271"/>
        <v>2</v>
      </c>
      <c r="BB410">
        <f t="shared" si="272"/>
        <v>0</v>
      </c>
      <c r="BC410">
        <f t="shared" si="273"/>
        <v>0</v>
      </c>
      <c r="BD410">
        <f t="shared" si="263"/>
        <v>0</v>
      </c>
      <c r="BE410">
        <f t="shared" si="274"/>
        <v>0</v>
      </c>
      <c r="BF410">
        <f t="shared" si="275"/>
        <v>0</v>
      </c>
      <c r="BG410">
        <f t="shared" si="276"/>
        <v>0</v>
      </c>
      <c r="BH410">
        <f t="shared" si="277"/>
        <v>8</v>
      </c>
      <c r="BI410">
        <f t="shared" si="278"/>
        <v>0</v>
      </c>
      <c r="BJ410">
        <f t="shared" si="279"/>
        <v>0</v>
      </c>
      <c r="BK410">
        <f t="shared" si="280"/>
        <v>0</v>
      </c>
      <c r="BL410">
        <f t="shared" si="281"/>
        <v>1</v>
      </c>
      <c r="BM410">
        <f t="shared" si="264"/>
        <v>0</v>
      </c>
      <c r="BO410" s="185">
        <f t="shared" si="251"/>
        <v>3.7999999999999999E-2</v>
      </c>
      <c r="BP410" s="186">
        <f t="shared" si="252"/>
        <v>0.84399999999999997</v>
      </c>
      <c r="BQ410" s="187">
        <f t="shared" si="253"/>
        <v>0</v>
      </c>
      <c r="BR410" s="188">
        <f t="shared" si="249"/>
        <v>0</v>
      </c>
      <c r="BS410" s="189">
        <f t="shared" si="254"/>
        <v>0</v>
      </c>
      <c r="BT410" s="190">
        <f t="shared" si="255"/>
        <v>0</v>
      </c>
      <c r="BU410" s="191">
        <f t="shared" si="256"/>
        <v>0</v>
      </c>
      <c r="BV410" s="192">
        <f t="shared" si="257"/>
        <v>0</v>
      </c>
      <c r="BW410" s="193">
        <f t="shared" si="258"/>
        <v>0.128</v>
      </c>
      <c r="BX410" s="194">
        <f t="shared" si="259"/>
        <v>0</v>
      </c>
      <c r="BY410" s="195">
        <f t="shared" si="260"/>
        <v>0</v>
      </c>
      <c r="BZ410" s="196">
        <f t="shared" si="261"/>
        <v>0</v>
      </c>
      <c r="CA410" s="197">
        <f t="shared" si="250"/>
        <v>3.2000000000000001E-2</v>
      </c>
      <c r="CB410" s="110">
        <f t="shared" si="262"/>
        <v>0</v>
      </c>
      <c r="CC410" s="198">
        <v>0</v>
      </c>
      <c r="CD410" s="110">
        <v>0</v>
      </c>
      <c r="CE410" s="110">
        <v>0</v>
      </c>
      <c r="CF410" s="110">
        <v>9</v>
      </c>
      <c r="CG410" s="110">
        <f t="shared" si="265"/>
        <v>1.44</v>
      </c>
      <c r="CH410">
        <f t="shared" si="266"/>
        <v>1.042</v>
      </c>
      <c r="CI410">
        <f t="shared" si="267"/>
        <v>0.18720000000000001</v>
      </c>
      <c r="CJ410" s="63">
        <f t="shared" si="268"/>
        <v>8.6044</v>
      </c>
      <c r="CK410" s="200"/>
      <c r="CL410" s="200">
        <f t="shared" si="269"/>
        <v>1.2906599999999999</v>
      </c>
      <c r="CM410" s="200"/>
      <c r="CN410" s="200"/>
      <c r="CO410" s="201"/>
      <c r="CP410" s="202"/>
      <c r="CQ410" s="203"/>
      <c r="CR410" s="203"/>
      <c r="CS410" s="204"/>
      <c r="CT410" s="44"/>
      <c r="CU410" s="46"/>
      <c r="CV410" s="205"/>
    </row>
    <row r="411" spans="3:100" x14ac:dyDescent="0.25">
      <c r="C411" s="1" t="s">
        <v>557</v>
      </c>
      <c r="D411" s="36" t="s">
        <v>547</v>
      </c>
      <c r="F411" s="42">
        <v>1</v>
      </c>
      <c r="G411" s="43">
        <v>3</v>
      </c>
      <c r="H411" s="43"/>
      <c r="I411" s="43"/>
      <c r="J411" s="43"/>
      <c r="K411" s="43"/>
      <c r="L411" s="43"/>
      <c r="M411" s="44">
        <v>1</v>
      </c>
      <c r="N411" s="44"/>
      <c r="O411" s="45"/>
      <c r="P411" s="46"/>
      <c r="Q411" s="47"/>
      <c r="R411" s="48"/>
      <c r="S411" s="49"/>
      <c r="T411" s="50"/>
      <c r="U411" s="51">
        <v>1</v>
      </c>
      <c r="V411" s="51"/>
      <c r="W411" s="51"/>
      <c r="X411" s="52"/>
      <c r="Y411" s="52"/>
      <c r="Z411" s="52"/>
      <c r="AA411" s="53"/>
      <c r="AB411" s="54"/>
      <c r="AC411" s="54"/>
      <c r="AD411" s="55"/>
      <c r="AE411" s="55"/>
      <c r="AF411" s="55"/>
      <c r="AG411" s="55">
        <v>8</v>
      </c>
      <c r="AH411" s="56"/>
      <c r="AI411" s="56"/>
      <c r="AJ411" s="57"/>
      <c r="AK411" s="57"/>
      <c r="AL411" s="57"/>
      <c r="AM411" s="57"/>
      <c r="AN411" s="58"/>
      <c r="AO411" s="58"/>
      <c r="AP411" s="58"/>
      <c r="AQ411" s="59"/>
      <c r="AR411" s="59"/>
      <c r="AS411" s="59"/>
      <c r="AT411" s="59"/>
      <c r="AU411" s="59"/>
      <c r="AV411" s="59"/>
      <c r="AW411">
        <v>3</v>
      </c>
      <c r="AZ411">
        <f t="shared" si="270"/>
        <v>4</v>
      </c>
      <c r="BA411">
        <f t="shared" si="271"/>
        <v>1</v>
      </c>
      <c r="BB411">
        <f t="shared" si="272"/>
        <v>0</v>
      </c>
      <c r="BC411">
        <f t="shared" si="273"/>
        <v>0</v>
      </c>
      <c r="BD411">
        <f t="shared" si="263"/>
        <v>0</v>
      </c>
      <c r="BE411">
        <f t="shared" si="274"/>
        <v>1</v>
      </c>
      <c r="BF411">
        <f t="shared" si="275"/>
        <v>0</v>
      </c>
      <c r="BG411">
        <f t="shared" si="276"/>
        <v>0</v>
      </c>
      <c r="BH411">
        <f t="shared" si="277"/>
        <v>8</v>
      </c>
      <c r="BI411">
        <f t="shared" si="278"/>
        <v>0</v>
      </c>
      <c r="BJ411">
        <f t="shared" si="279"/>
        <v>0</v>
      </c>
      <c r="BK411">
        <f t="shared" si="280"/>
        <v>0</v>
      </c>
      <c r="BL411">
        <f t="shared" si="281"/>
        <v>0</v>
      </c>
      <c r="BM411">
        <f t="shared" si="264"/>
        <v>3</v>
      </c>
      <c r="BO411" s="185">
        <f t="shared" si="251"/>
        <v>0.152</v>
      </c>
      <c r="BP411" s="186">
        <f t="shared" si="252"/>
        <v>0.42199999999999999</v>
      </c>
      <c r="BQ411" s="187">
        <f t="shared" si="253"/>
        <v>0</v>
      </c>
      <c r="BR411" s="188">
        <f t="shared" si="249"/>
        <v>0</v>
      </c>
      <c r="BS411" s="189">
        <f t="shared" si="254"/>
        <v>0</v>
      </c>
      <c r="BT411" s="190">
        <f t="shared" si="255"/>
        <v>0.11899999999999999</v>
      </c>
      <c r="BU411" s="191">
        <f t="shared" si="256"/>
        <v>0</v>
      </c>
      <c r="BV411" s="192">
        <f t="shared" si="257"/>
        <v>0</v>
      </c>
      <c r="BW411" s="193">
        <f t="shared" si="258"/>
        <v>0.128</v>
      </c>
      <c r="BX411" s="194">
        <f t="shared" si="259"/>
        <v>0</v>
      </c>
      <c r="BY411" s="195">
        <f t="shared" si="260"/>
        <v>0</v>
      </c>
      <c r="BZ411" s="196">
        <f t="shared" si="261"/>
        <v>0</v>
      </c>
      <c r="CA411" s="197">
        <f t="shared" si="250"/>
        <v>0</v>
      </c>
      <c r="CB411" s="110">
        <f t="shared" si="262"/>
        <v>4.2000000000000003E-2</v>
      </c>
      <c r="CC411" s="198">
        <v>0</v>
      </c>
      <c r="CD411" s="110">
        <v>0</v>
      </c>
      <c r="CE411" s="110">
        <v>0</v>
      </c>
      <c r="CF411" s="110">
        <v>5</v>
      </c>
      <c r="CG411" s="110">
        <f t="shared" si="265"/>
        <v>0.8</v>
      </c>
      <c r="CH411">
        <f t="shared" si="266"/>
        <v>0.86299999999999999</v>
      </c>
      <c r="CI411">
        <f t="shared" si="267"/>
        <v>0.10400000000000001</v>
      </c>
      <c r="CJ411" s="63">
        <f t="shared" si="268"/>
        <v>6.7690000000000001</v>
      </c>
      <c r="CK411" s="200"/>
      <c r="CL411" s="200">
        <f t="shared" si="269"/>
        <v>1.01535</v>
      </c>
      <c r="CM411" s="200"/>
      <c r="CN411" s="200"/>
      <c r="CO411" s="201"/>
      <c r="CP411" s="202"/>
      <c r="CQ411" s="203"/>
      <c r="CR411" s="203"/>
      <c r="CS411" s="204"/>
      <c r="CT411" s="44"/>
      <c r="CU411" s="46"/>
      <c r="CV411" s="205"/>
    </row>
    <row r="412" spans="3:100" x14ac:dyDescent="0.25">
      <c r="C412" s="1" t="s">
        <v>558</v>
      </c>
      <c r="D412" s="36" t="s">
        <v>547</v>
      </c>
      <c r="F412" s="42">
        <v>2</v>
      </c>
      <c r="G412" s="43"/>
      <c r="H412" s="43"/>
      <c r="I412" s="43"/>
      <c r="J412" s="43"/>
      <c r="K412" s="43"/>
      <c r="L412" s="43"/>
      <c r="M412" s="44">
        <v>4</v>
      </c>
      <c r="N412" s="44"/>
      <c r="O412" s="45"/>
      <c r="P412" s="46"/>
      <c r="Q412" s="47"/>
      <c r="R412" s="48"/>
      <c r="S412" s="49"/>
      <c r="T412" s="50"/>
      <c r="U412" s="51">
        <v>1</v>
      </c>
      <c r="V412" s="51"/>
      <c r="W412" s="51"/>
      <c r="X412" s="52"/>
      <c r="Y412" s="52"/>
      <c r="Z412" s="52"/>
      <c r="AA412" s="53"/>
      <c r="AB412" s="54"/>
      <c r="AC412" s="54"/>
      <c r="AD412" s="55"/>
      <c r="AE412" s="55"/>
      <c r="AF412" s="55"/>
      <c r="AG412" s="55">
        <v>2</v>
      </c>
      <c r="AH412" s="56"/>
      <c r="AI412" s="56"/>
      <c r="AJ412" s="57"/>
      <c r="AK412" s="57"/>
      <c r="AL412" s="57"/>
      <c r="AM412" s="57"/>
      <c r="AN412" s="58"/>
      <c r="AO412" s="58"/>
      <c r="AP412" s="58"/>
      <c r="AQ412" s="59"/>
      <c r="AR412" s="59"/>
      <c r="AS412" s="59"/>
      <c r="AT412" s="59"/>
      <c r="AU412" s="59"/>
      <c r="AV412" s="59"/>
      <c r="AW412">
        <v>3</v>
      </c>
      <c r="AZ412">
        <f t="shared" si="270"/>
        <v>2</v>
      </c>
      <c r="BA412">
        <f t="shared" si="271"/>
        <v>4</v>
      </c>
      <c r="BB412">
        <f t="shared" si="272"/>
        <v>0</v>
      </c>
      <c r="BC412">
        <f t="shared" si="273"/>
        <v>0</v>
      </c>
      <c r="BD412">
        <f t="shared" si="263"/>
        <v>0</v>
      </c>
      <c r="BE412">
        <f t="shared" si="274"/>
        <v>1</v>
      </c>
      <c r="BF412">
        <f t="shared" si="275"/>
        <v>0</v>
      </c>
      <c r="BG412">
        <f t="shared" si="276"/>
        <v>0</v>
      </c>
      <c r="BH412">
        <f t="shared" si="277"/>
        <v>2</v>
      </c>
      <c r="BI412">
        <f t="shared" si="278"/>
        <v>0</v>
      </c>
      <c r="BJ412">
        <f t="shared" si="279"/>
        <v>0</v>
      </c>
      <c r="BK412">
        <f t="shared" si="280"/>
        <v>0</v>
      </c>
      <c r="BL412">
        <f t="shared" si="281"/>
        <v>0</v>
      </c>
      <c r="BM412">
        <f t="shared" si="264"/>
        <v>3</v>
      </c>
      <c r="BO412" s="185">
        <f t="shared" si="251"/>
        <v>7.5999999999999998E-2</v>
      </c>
      <c r="BP412" s="186">
        <f t="shared" si="252"/>
        <v>1.6879999999999999</v>
      </c>
      <c r="BQ412" s="187">
        <f t="shared" si="253"/>
        <v>0</v>
      </c>
      <c r="BR412" s="188">
        <f t="shared" ref="BR412:BR420" si="282">BC412*0.02</f>
        <v>0</v>
      </c>
      <c r="BS412" s="189">
        <f t="shared" si="254"/>
        <v>0</v>
      </c>
      <c r="BT412" s="190">
        <f t="shared" si="255"/>
        <v>0.11899999999999999</v>
      </c>
      <c r="BU412" s="191">
        <f t="shared" si="256"/>
        <v>0</v>
      </c>
      <c r="BV412" s="192">
        <f t="shared" si="257"/>
        <v>0</v>
      </c>
      <c r="BW412" s="193">
        <f t="shared" si="258"/>
        <v>3.2000000000000001E-2</v>
      </c>
      <c r="BX412" s="194">
        <f t="shared" si="259"/>
        <v>0</v>
      </c>
      <c r="BY412" s="195">
        <f t="shared" si="260"/>
        <v>0</v>
      </c>
      <c r="BZ412" s="196">
        <f t="shared" si="261"/>
        <v>0</v>
      </c>
      <c r="CA412" s="197">
        <f t="shared" ref="CA412:CA420" si="283">BL412*0.032</f>
        <v>0</v>
      </c>
      <c r="CB412" s="110">
        <f t="shared" si="262"/>
        <v>4.2000000000000003E-2</v>
      </c>
      <c r="CC412" s="198">
        <v>0</v>
      </c>
      <c r="CD412" s="110">
        <v>0</v>
      </c>
      <c r="CE412" s="110">
        <v>0</v>
      </c>
      <c r="CF412" s="110">
        <v>10</v>
      </c>
      <c r="CG412" s="110">
        <f t="shared" si="265"/>
        <v>1.6</v>
      </c>
      <c r="CH412">
        <f t="shared" si="266"/>
        <v>1.9570000000000001</v>
      </c>
      <c r="CI412">
        <f t="shared" si="267"/>
        <v>0.20800000000000002</v>
      </c>
      <c r="CJ412" s="63">
        <f t="shared" si="268"/>
        <v>15.155000000000001</v>
      </c>
      <c r="CK412" s="200"/>
      <c r="CL412" s="200">
        <f t="shared" si="269"/>
        <v>2.27325</v>
      </c>
      <c r="CM412" s="200"/>
      <c r="CN412" s="200"/>
      <c r="CO412" s="201"/>
      <c r="CP412" s="202"/>
      <c r="CQ412" s="203"/>
      <c r="CR412" s="203"/>
      <c r="CS412" s="204"/>
      <c r="CT412" s="44"/>
      <c r="CU412" s="46"/>
      <c r="CV412" s="205"/>
    </row>
    <row r="413" spans="3:100" x14ac:dyDescent="0.25">
      <c r="C413" s="1" t="s">
        <v>559</v>
      </c>
      <c r="D413" s="36" t="s">
        <v>547</v>
      </c>
      <c r="F413" s="42"/>
      <c r="G413" s="43"/>
      <c r="H413" s="43"/>
      <c r="I413" s="43"/>
      <c r="J413" s="43"/>
      <c r="K413" s="43"/>
      <c r="L413" s="43"/>
      <c r="M413" s="44">
        <v>3</v>
      </c>
      <c r="N413" s="44"/>
      <c r="O413" s="45"/>
      <c r="P413" s="46"/>
      <c r="Q413" s="47"/>
      <c r="R413" s="48"/>
      <c r="S413" s="49"/>
      <c r="T413" s="50"/>
      <c r="U413" s="51">
        <v>1</v>
      </c>
      <c r="V413" s="51"/>
      <c r="W413" s="51"/>
      <c r="X413" s="52"/>
      <c r="Y413" s="52"/>
      <c r="Z413" s="52"/>
      <c r="AA413" s="53"/>
      <c r="AB413" s="54"/>
      <c r="AC413" s="54"/>
      <c r="AD413" s="55"/>
      <c r="AE413" s="55"/>
      <c r="AF413" s="55"/>
      <c r="AG413" s="55">
        <v>5</v>
      </c>
      <c r="AH413" s="56"/>
      <c r="AI413" s="56"/>
      <c r="AJ413" s="57"/>
      <c r="AK413" s="57"/>
      <c r="AL413" s="57"/>
      <c r="AM413" s="57"/>
      <c r="AN413" s="58"/>
      <c r="AO413" s="58"/>
      <c r="AP413" s="58"/>
      <c r="AQ413" s="59"/>
      <c r="AR413" s="59"/>
      <c r="AS413" s="59"/>
      <c r="AT413" s="59"/>
      <c r="AU413" s="59"/>
      <c r="AV413" s="59"/>
      <c r="AW413">
        <v>3</v>
      </c>
      <c r="AZ413">
        <f t="shared" si="270"/>
        <v>0</v>
      </c>
      <c r="BA413">
        <f t="shared" si="271"/>
        <v>3</v>
      </c>
      <c r="BB413">
        <f t="shared" si="272"/>
        <v>0</v>
      </c>
      <c r="BC413">
        <f t="shared" si="273"/>
        <v>0</v>
      </c>
      <c r="BD413">
        <f t="shared" si="263"/>
        <v>0</v>
      </c>
      <c r="BE413">
        <f t="shared" si="274"/>
        <v>1</v>
      </c>
      <c r="BF413">
        <f t="shared" si="275"/>
        <v>0</v>
      </c>
      <c r="BG413">
        <f t="shared" si="276"/>
        <v>0</v>
      </c>
      <c r="BH413">
        <f t="shared" si="277"/>
        <v>5</v>
      </c>
      <c r="BI413">
        <f t="shared" si="278"/>
        <v>0</v>
      </c>
      <c r="BJ413">
        <f t="shared" si="279"/>
        <v>0</v>
      </c>
      <c r="BK413">
        <f t="shared" si="280"/>
        <v>0</v>
      </c>
      <c r="BL413">
        <f t="shared" si="281"/>
        <v>0</v>
      </c>
      <c r="BM413">
        <f t="shared" si="264"/>
        <v>3</v>
      </c>
      <c r="BO413" s="185">
        <f t="shared" ref="BO413:BO420" si="284">AZ413*0.038</f>
        <v>0</v>
      </c>
      <c r="BP413" s="186">
        <f t="shared" ref="BP413:BP420" si="285">BA413*0.422</f>
        <v>1.266</v>
      </c>
      <c r="BQ413" s="187">
        <f t="shared" ref="BQ413:BQ420" si="286">BB413*0.022</f>
        <v>0</v>
      </c>
      <c r="BR413" s="188">
        <f t="shared" si="282"/>
        <v>0</v>
      </c>
      <c r="BS413" s="189">
        <f t="shared" ref="BS413:BS420" si="287">BD413*0.227</f>
        <v>0</v>
      </c>
      <c r="BT413" s="190">
        <f t="shared" ref="BT413:BT420" si="288">BE413*0.119</f>
        <v>0.11899999999999999</v>
      </c>
      <c r="BU413" s="191">
        <f t="shared" ref="BU413:BU420" si="289">BF413*0.045</f>
        <v>0</v>
      </c>
      <c r="BV413" s="192">
        <f t="shared" ref="BV413:BV420" si="290">BG413*0.141</f>
        <v>0</v>
      </c>
      <c r="BW413" s="193">
        <f t="shared" ref="BW413:BW420" si="291">BH413*0.016</f>
        <v>0.08</v>
      </c>
      <c r="BX413" s="194">
        <f t="shared" ref="BX413:BX420" si="292">BI413*0.014</f>
        <v>0</v>
      </c>
      <c r="BY413" s="195">
        <f t="shared" ref="BY413:BY420" si="293">BJ413*0.054</f>
        <v>0</v>
      </c>
      <c r="BZ413" s="196">
        <f t="shared" ref="BZ413:BZ420" si="294">BK413*0.263</f>
        <v>0</v>
      </c>
      <c r="CA413" s="197">
        <f t="shared" si="283"/>
        <v>0</v>
      </c>
      <c r="CB413" s="110">
        <f t="shared" ref="CB413:CB420" si="295">BM413*0.014</f>
        <v>4.2000000000000003E-2</v>
      </c>
      <c r="CC413" s="198">
        <v>0</v>
      </c>
      <c r="CD413" s="110">
        <v>0</v>
      </c>
      <c r="CE413" s="110">
        <v>0</v>
      </c>
      <c r="CF413" s="110">
        <v>11</v>
      </c>
      <c r="CG413" s="110">
        <f t="shared" si="265"/>
        <v>1.76</v>
      </c>
      <c r="CH413">
        <f t="shared" si="266"/>
        <v>1.5070000000000001</v>
      </c>
      <c r="CI413">
        <f t="shared" si="267"/>
        <v>0.2288</v>
      </c>
      <c r="CJ413" s="63">
        <f t="shared" si="268"/>
        <v>12.150600000000001</v>
      </c>
      <c r="CK413" s="200"/>
      <c r="CL413" s="200">
        <f t="shared" si="269"/>
        <v>1.8225899999999999</v>
      </c>
      <c r="CM413" s="200"/>
      <c r="CN413" s="200"/>
      <c r="CO413" s="201"/>
      <c r="CP413" s="202"/>
      <c r="CQ413" s="203"/>
      <c r="CR413" s="203"/>
      <c r="CS413" s="204"/>
      <c r="CT413" s="44"/>
      <c r="CU413" s="46"/>
      <c r="CV413" s="205"/>
    </row>
    <row r="414" spans="3:100" x14ac:dyDescent="0.25">
      <c r="C414" s="1" t="s">
        <v>560</v>
      </c>
      <c r="D414" s="36" t="s">
        <v>547</v>
      </c>
      <c r="F414" s="42">
        <v>1</v>
      </c>
      <c r="G414" s="43"/>
      <c r="H414" s="43"/>
      <c r="I414" s="43"/>
      <c r="J414" s="43"/>
      <c r="K414" s="43"/>
      <c r="L414" s="43"/>
      <c r="M414" s="44">
        <v>2</v>
      </c>
      <c r="N414" s="44"/>
      <c r="O414" s="45"/>
      <c r="P414" s="46"/>
      <c r="Q414" s="47"/>
      <c r="R414" s="48"/>
      <c r="S414" s="49"/>
      <c r="T414" s="50"/>
      <c r="U414" s="51">
        <v>2</v>
      </c>
      <c r="V414" s="51"/>
      <c r="W414" s="51"/>
      <c r="X414" s="52"/>
      <c r="Y414" s="52"/>
      <c r="Z414" s="52"/>
      <c r="AA414" s="53"/>
      <c r="AB414" s="54"/>
      <c r="AC414" s="54"/>
      <c r="AD414" s="55"/>
      <c r="AE414" s="55"/>
      <c r="AF414" s="55"/>
      <c r="AG414" s="55">
        <v>6</v>
      </c>
      <c r="AH414" s="56"/>
      <c r="AI414" s="56"/>
      <c r="AJ414" s="57"/>
      <c r="AK414" s="57"/>
      <c r="AL414" s="57"/>
      <c r="AM414" s="57"/>
      <c r="AN414" s="58"/>
      <c r="AO414" s="58"/>
      <c r="AP414" s="58"/>
      <c r="AQ414" s="59"/>
      <c r="AR414" s="59"/>
      <c r="AS414" s="59"/>
      <c r="AT414" s="59"/>
      <c r="AU414" s="59"/>
      <c r="AV414" s="59"/>
      <c r="AW414">
        <v>1</v>
      </c>
      <c r="AZ414">
        <f t="shared" si="270"/>
        <v>1</v>
      </c>
      <c r="BA414">
        <f t="shared" si="271"/>
        <v>2</v>
      </c>
      <c r="BB414">
        <f t="shared" si="272"/>
        <v>0</v>
      </c>
      <c r="BC414">
        <f t="shared" si="273"/>
        <v>0</v>
      </c>
      <c r="BD414">
        <f t="shared" si="263"/>
        <v>0</v>
      </c>
      <c r="BE414">
        <f t="shared" si="274"/>
        <v>2</v>
      </c>
      <c r="BF414">
        <f t="shared" si="275"/>
        <v>0</v>
      </c>
      <c r="BG414">
        <f t="shared" si="276"/>
        <v>0</v>
      </c>
      <c r="BH414">
        <f t="shared" si="277"/>
        <v>6</v>
      </c>
      <c r="BI414">
        <f t="shared" si="278"/>
        <v>0</v>
      </c>
      <c r="BJ414">
        <f t="shared" si="279"/>
        <v>0</v>
      </c>
      <c r="BK414">
        <f t="shared" si="280"/>
        <v>0</v>
      </c>
      <c r="BL414">
        <f t="shared" si="281"/>
        <v>0</v>
      </c>
      <c r="BM414">
        <f t="shared" si="264"/>
        <v>1</v>
      </c>
      <c r="BO414" s="185">
        <f t="shared" si="284"/>
        <v>3.7999999999999999E-2</v>
      </c>
      <c r="BP414" s="186">
        <f t="shared" si="285"/>
        <v>0.84399999999999997</v>
      </c>
      <c r="BQ414" s="187">
        <f t="shared" si="286"/>
        <v>0</v>
      </c>
      <c r="BR414" s="188">
        <f t="shared" si="282"/>
        <v>0</v>
      </c>
      <c r="BS414" s="189">
        <f t="shared" si="287"/>
        <v>0</v>
      </c>
      <c r="BT414" s="190">
        <f t="shared" si="288"/>
        <v>0.23799999999999999</v>
      </c>
      <c r="BU414" s="191">
        <f t="shared" si="289"/>
        <v>0</v>
      </c>
      <c r="BV414" s="192">
        <f t="shared" si="290"/>
        <v>0</v>
      </c>
      <c r="BW414" s="193">
        <f t="shared" si="291"/>
        <v>9.6000000000000002E-2</v>
      </c>
      <c r="BX414" s="194">
        <f t="shared" si="292"/>
        <v>0</v>
      </c>
      <c r="BY414" s="195">
        <f t="shared" si="293"/>
        <v>0</v>
      </c>
      <c r="BZ414" s="196">
        <f t="shared" si="294"/>
        <v>0</v>
      </c>
      <c r="CA414" s="197">
        <f t="shared" si="283"/>
        <v>0</v>
      </c>
      <c r="CB414" s="110">
        <f t="shared" si="295"/>
        <v>1.4E-2</v>
      </c>
      <c r="CC414" s="198">
        <v>0</v>
      </c>
      <c r="CD414" s="110">
        <v>0</v>
      </c>
      <c r="CE414" s="110">
        <v>0</v>
      </c>
      <c r="CF414" s="110">
        <v>11</v>
      </c>
      <c r="CG414" s="110">
        <f t="shared" si="265"/>
        <v>1.76</v>
      </c>
      <c r="CH414">
        <f t="shared" si="266"/>
        <v>1.2300000000000002</v>
      </c>
      <c r="CI414">
        <f t="shared" si="267"/>
        <v>0.2288</v>
      </c>
      <c r="CJ414" s="63">
        <f t="shared" si="268"/>
        <v>10.211600000000001</v>
      </c>
      <c r="CK414" s="200"/>
      <c r="CL414" s="200">
        <f t="shared" si="269"/>
        <v>1.5317400000000001</v>
      </c>
      <c r="CM414" s="200"/>
      <c r="CN414" s="200"/>
      <c r="CO414" s="201"/>
      <c r="CP414" s="202"/>
      <c r="CQ414" s="203"/>
      <c r="CR414" s="203"/>
      <c r="CS414" s="204"/>
      <c r="CT414" s="44"/>
      <c r="CU414" s="46"/>
      <c r="CV414" s="205"/>
    </row>
    <row r="415" spans="3:100" x14ac:dyDescent="0.25">
      <c r="C415" s="1" t="s">
        <v>561</v>
      </c>
      <c r="D415" s="36" t="s">
        <v>547</v>
      </c>
      <c r="F415" s="42">
        <v>1</v>
      </c>
      <c r="G415" s="43"/>
      <c r="H415" s="43"/>
      <c r="I415" s="43"/>
      <c r="J415" s="43"/>
      <c r="K415" s="43"/>
      <c r="L415" s="43"/>
      <c r="M415" s="44">
        <v>4</v>
      </c>
      <c r="N415" s="44"/>
      <c r="O415" s="45"/>
      <c r="P415" s="46"/>
      <c r="Q415" s="47"/>
      <c r="R415" s="48"/>
      <c r="S415" s="49"/>
      <c r="T415" s="50"/>
      <c r="U415" s="51">
        <v>2</v>
      </c>
      <c r="V415" s="51"/>
      <c r="W415" s="51"/>
      <c r="X415" s="52"/>
      <c r="Y415" s="52"/>
      <c r="Z415" s="52"/>
      <c r="AA415" s="53"/>
      <c r="AB415" s="54"/>
      <c r="AC415" s="54"/>
      <c r="AD415" s="55"/>
      <c r="AE415" s="55"/>
      <c r="AF415" s="55"/>
      <c r="AG415" s="55">
        <v>5</v>
      </c>
      <c r="AH415" s="56"/>
      <c r="AI415" s="56"/>
      <c r="AJ415" s="57"/>
      <c r="AK415" s="57"/>
      <c r="AL415" s="57"/>
      <c r="AM415" s="57"/>
      <c r="AN415" s="58">
        <v>1</v>
      </c>
      <c r="AO415" s="58"/>
      <c r="AP415" s="58"/>
      <c r="AQ415" s="59"/>
      <c r="AR415" s="59"/>
      <c r="AS415" s="59"/>
      <c r="AT415" s="59"/>
      <c r="AU415" s="59"/>
      <c r="AV415" s="59"/>
      <c r="AW415">
        <v>2</v>
      </c>
      <c r="AZ415">
        <f t="shared" si="270"/>
        <v>1</v>
      </c>
      <c r="BA415">
        <f t="shared" si="271"/>
        <v>4</v>
      </c>
      <c r="BB415">
        <f t="shared" si="272"/>
        <v>0</v>
      </c>
      <c r="BC415">
        <f t="shared" si="273"/>
        <v>0</v>
      </c>
      <c r="BD415">
        <f t="shared" si="263"/>
        <v>0</v>
      </c>
      <c r="BE415">
        <f t="shared" si="274"/>
        <v>2</v>
      </c>
      <c r="BF415">
        <f t="shared" si="275"/>
        <v>0</v>
      </c>
      <c r="BG415">
        <f t="shared" si="276"/>
        <v>0</v>
      </c>
      <c r="BH415">
        <f t="shared" si="277"/>
        <v>5</v>
      </c>
      <c r="BI415">
        <f t="shared" si="278"/>
        <v>0</v>
      </c>
      <c r="BJ415">
        <f t="shared" si="279"/>
        <v>0</v>
      </c>
      <c r="BK415">
        <f t="shared" si="280"/>
        <v>1</v>
      </c>
      <c r="BL415">
        <f t="shared" si="281"/>
        <v>0</v>
      </c>
      <c r="BM415">
        <f t="shared" si="264"/>
        <v>2</v>
      </c>
      <c r="BO415" s="185">
        <f t="shared" si="284"/>
        <v>3.7999999999999999E-2</v>
      </c>
      <c r="BP415" s="186">
        <f t="shared" si="285"/>
        <v>1.6879999999999999</v>
      </c>
      <c r="BQ415" s="187">
        <f t="shared" si="286"/>
        <v>0</v>
      </c>
      <c r="BR415" s="188">
        <f t="shared" si="282"/>
        <v>0</v>
      </c>
      <c r="BS415" s="189">
        <f t="shared" si="287"/>
        <v>0</v>
      </c>
      <c r="BT415" s="190">
        <f t="shared" si="288"/>
        <v>0.23799999999999999</v>
      </c>
      <c r="BU415" s="191">
        <f t="shared" si="289"/>
        <v>0</v>
      </c>
      <c r="BV415" s="192">
        <f t="shared" si="290"/>
        <v>0</v>
      </c>
      <c r="BW415" s="193">
        <f t="shared" si="291"/>
        <v>0.08</v>
      </c>
      <c r="BX415" s="194">
        <f t="shared" si="292"/>
        <v>0</v>
      </c>
      <c r="BY415" s="195">
        <f t="shared" si="293"/>
        <v>0</v>
      </c>
      <c r="BZ415" s="196">
        <f t="shared" si="294"/>
        <v>0.26300000000000001</v>
      </c>
      <c r="CA415" s="197">
        <f t="shared" si="283"/>
        <v>0</v>
      </c>
      <c r="CB415" s="110">
        <f t="shared" si="295"/>
        <v>2.8000000000000001E-2</v>
      </c>
      <c r="CC415" s="198">
        <v>0</v>
      </c>
      <c r="CD415" s="110">
        <v>0</v>
      </c>
      <c r="CE415" s="110">
        <v>0</v>
      </c>
      <c r="CF415" s="110">
        <v>13</v>
      </c>
      <c r="CG415" s="110">
        <f t="shared" si="265"/>
        <v>2.08</v>
      </c>
      <c r="CH415">
        <f t="shared" si="266"/>
        <v>2.335</v>
      </c>
      <c r="CI415">
        <f t="shared" si="267"/>
        <v>0.27040000000000003</v>
      </c>
      <c r="CJ415" s="63">
        <f t="shared" si="268"/>
        <v>18.2378</v>
      </c>
      <c r="CK415" s="200"/>
      <c r="CL415" s="200">
        <f t="shared" si="269"/>
        <v>2.7356699999999998</v>
      </c>
      <c r="CM415" s="200"/>
      <c r="CN415" s="200"/>
      <c r="CO415" s="201"/>
      <c r="CP415" s="202"/>
      <c r="CQ415" s="203"/>
      <c r="CR415" s="203"/>
      <c r="CS415" s="204"/>
      <c r="CT415" s="44"/>
      <c r="CU415" s="46"/>
      <c r="CV415" s="205"/>
    </row>
    <row r="416" spans="3:100" x14ac:dyDescent="0.25">
      <c r="C416" s="1" t="s">
        <v>562</v>
      </c>
      <c r="D416" s="36" t="s">
        <v>547</v>
      </c>
      <c r="F416" s="42">
        <v>1</v>
      </c>
      <c r="G416" s="43"/>
      <c r="H416" s="43"/>
      <c r="I416" s="43"/>
      <c r="J416" s="43"/>
      <c r="K416" s="43"/>
      <c r="L416" s="43"/>
      <c r="M416" s="44">
        <v>2</v>
      </c>
      <c r="N416" s="44"/>
      <c r="O416" s="45"/>
      <c r="P416" s="46"/>
      <c r="Q416" s="47"/>
      <c r="R416" s="48"/>
      <c r="S416" s="49"/>
      <c r="T416" s="50"/>
      <c r="U416" s="51">
        <v>2</v>
      </c>
      <c r="V416" s="51"/>
      <c r="W416" s="51"/>
      <c r="X416" s="52"/>
      <c r="Y416" s="52"/>
      <c r="Z416" s="52"/>
      <c r="AA416" s="53"/>
      <c r="AB416" s="54"/>
      <c r="AC416" s="54"/>
      <c r="AD416" s="55"/>
      <c r="AE416" s="55"/>
      <c r="AF416" s="55"/>
      <c r="AG416" s="55">
        <v>6</v>
      </c>
      <c r="AH416" s="56"/>
      <c r="AI416" s="56"/>
      <c r="AJ416" s="57"/>
      <c r="AK416" s="57"/>
      <c r="AL416" s="57"/>
      <c r="AM416" s="57"/>
      <c r="AN416" s="58"/>
      <c r="AO416" s="58"/>
      <c r="AP416" s="58"/>
      <c r="AQ416" s="59"/>
      <c r="AR416" s="59"/>
      <c r="AS416" s="59"/>
      <c r="AT416" s="59"/>
      <c r="AU416" s="59">
        <v>2</v>
      </c>
      <c r="AV416" s="59"/>
      <c r="AW416">
        <v>2</v>
      </c>
      <c r="AZ416">
        <f t="shared" si="270"/>
        <v>1</v>
      </c>
      <c r="BA416">
        <f t="shared" si="271"/>
        <v>2</v>
      </c>
      <c r="BB416">
        <f t="shared" si="272"/>
        <v>0</v>
      </c>
      <c r="BC416">
        <f t="shared" si="273"/>
        <v>0</v>
      </c>
      <c r="BD416">
        <f t="shared" si="263"/>
        <v>0</v>
      </c>
      <c r="BE416">
        <f t="shared" si="274"/>
        <v>2</v>
      </c>
      <c r="BF416">
        <f t="shared" si="275"/>
        <v>0</v>
      </c>
      <c r="BG416">
        <f t="shared" si="276"/>
        <v>0</v>
      </c>
      <c r="BH416">
        <f t="shared" si="277"/>
        <v>6</v>
      </c>
      <c r="BI416">
        <f t="shared" si="278"/>
        <v>0</v>
      </c>
      <c r="BJ416">
        <f t="shared" si="279"/>
        <v>0</v>
      </c>
      <c r="BK416">
        <f t="shared" si="280"/>
        <v>0</v>
      </c>
      <c r="BL416">
        <f t="shared" si="281"/>
        <v>2</v>
      </c>
      <c r="BM416">
        <f t="shared" si="264"/>
        <v>2</v>
      </c>
      <c r="BO416" s="185">
        <f t="shared" si="284"/>
        <v>3.7999999999999999E-2</v>
      </c>
      <c r="BP416" s="186">
        <f t="shared" si="285"/>
        <v>0.84399999999999997</v>
      </c>
      <c r="BQ416" s="187">
        <f t="shared" si="286"/>
        <v>0</v>
      </c>
      <c r="BR416" s="188">
        <f t="shared" si="282"/>
        <v>0</v>
      </c>
      <c r="BS416" s="189">
        <f t="shared" si="287"/>
        <v>0</v>
      </c>
      <c r="BT416" s="190">
        <f t="shared" si="288"/>
        <v>0.23799999999999999</v>
      </c>
      <c r="BU416" s="191">
        <f t="shared" si="289"/>
        <v>0</v>
      </c>
      <c r="BV416" s="192">
        <f t="shared" si="290"/>
        <v>0</v>
      </c>
      <c r="BW416" s="193">
        <f t="shared" si="291"/>
        <v>9.6000000000000002E-2</v>
      </c>
      <c r="BX416" s="194">
        <f t="shared" si="292"/>
        <v>0</v>
      </c>
      <c r="BY416" s="195">
        <f t="shared" si="293"/>
        <v>0</v>
      </c>
      <c r="BZ416" s="196">
        <f t="shared" si="294"/>
        <v>0</v>
      </c>
      <c r="CA416" s="197">
        <f t="shared" si="283"/>
        <v>6.4000000000000001E-2</v>
      </c>
      <c r="CB416" s="110">
        <f t="shared" si="295"/>
        <v>2.8000000000000001E-2</v>
      </c>
      <c r="CC416" s="198">
        <v>0</v>
      </c>
      <c r="CD416" s="110">
        <v>0</v>
      </c>
      <c r="CE416" s="110">
        <v>0</v>
      </c>
      <c r="CF416" s="110">
        <v>5</v>
      </c>
      <c r="CG416" s="110">
        <f t="shared" si="265"/>
        <v>0.8</v>
      </c>
      <c r="CH416">
        <f t="shared" si="266"/>
        <v>1.3080000000000003</v>
      </c>
      <c r="CI416">
        <f t="shared" si="267"/>
        <v>0.10400000000000001</v>
      </c>
      <c r="CJ416" s="63">
        <f t="shared" si="268"/>
        <v>9.8840000000000021</v>
      </c>
      <c r="CK416" s="200"/>
      <c r="CL416" s="200">
        <f t="shared" si="269"/>
        <v>1.4826000000000004</v>
      </c>
      <c r="CM416" s="200"/>
      <c r="CN416" s="200"/>
      <c r="CO416" s="201"/>
      <c r="CP416" s="202"/>
      <c r="CQ416" s="203"/>
      <c r="CR416" s="203"/>
      <c r="CS416" s="204"/>
      <c r="CT416" s="44"/>
      <c r="CU416" s="46"/>
      <c r="CV416" s="205"/>
    </row>
    <row r="417" spans="3:100" x14ac:dyDescent="0.25">
      <c r="C417" s="1" t="s">
        <v>563</v>
      </c>
      <c r="D417" s="36" t="s">
        <v>547</v>
      </c>
      <c r="F417" s="42">
        <v>1</v>
      </c>
      <c r="G417" s="43"/>
      <c r="H417" s="43"/>
      <c r="I417" s="43"/>
      <c r="J417" s="43"/>
      <c r="K417" s="43"/>
      <c r="L417" s="43"/>
      <c r="M417" s="44">
        <v>7</v>
      </c>
      <c r="N417" s="44"/>
      <c r="O417" s="45"/>
      <c r="P417" s="46"/>
      <c r="Q417" s="47"/>
      <c r="R417" s="48"/>
      <c r="S417" s="49"/>
      <c r="T417" s="50"/>
      <c r="U417" s="51">
        <v>2</v>
      </c>
      <c r="V417" s="51"/>
      <c r="W417" s="51"/>
      <c r="X417" s="52"/>
      <c r="Y417" s="52"/>
      <c r="Z417" s="52"/>
      <c r="AA417" s="53"/>
      <c r="AB417" s="54"/>
      <c r="AC417" s="54"/>
      <c r="AD417" s="55"/>
      <c r="AE417" s="55">
        <v>1</v>
      </c>
      <c r="AF417" s="55"/>
      <c r="AG417" s="55">
        <v>9</v>
      </c>
      <c r="AH417" s="56"/>
      <c r="AI417" s="56"/>
      <c r="AJ417" s="57"/>
      <c r="AK417" s="57"/>
      <c r="AL417" s="57"/>
      <c r="AM417" s="57"/>
      <c r="AN417" s="58"/>
      <c r="AO417" s="58"/>
      <c r="AP417" s="58"/>
      <c r="AQ417" s="59"/>
      <c r="AR417" s="59"/>
      <c r="AS417" s="59"/>
      <c r="AT417" s="59"/>
      <c r="AU417" s="59"/>
      <c r="AV417" s="59"/>
      <c r="AW417">
        <v>4</v>
      </c>
      <c r="AZ417">
        <f t="shared" si="270"/>
        <v>1</v>
      </c>
      <c r="BA417">
        <f t="shared" si="271"/>
        <v>7</v>
      </c>
      <c r="BB417">
        <f t="shared" si="272"/>
        <v>0</v>
      </c>
      <c r="BC417">
        <f t="shared" si="273"/>
        <v>0</v>
      </c>
      <c r="BD417">
        <f t="shared" si="263"/>
        <v>0</v>
      </c>
      <c r="BE417">
        <f t="shared" si="274"/>
        <v>2</v>
      </c>
      <c r="BF417">
        <f t="shared" si="275"/>
        <v>0</v>
      </c>
      <c r="BG417">
        <f t="shared" si="276"/>
        <v>0</v>
      </c>
      <c r="BH417">
        <f t="shared" si="277"/>
        <v>10</v>
      </c>
      <c r="BI417">
        <f t="shared" si="278"/>
        <v>0</v>
      </c>
      <c r="BJ417">
        <f t="shared" si="279"/>
        <v>0</v>
      </c>
      <c r="BK417">
        <f t="shared" si="280"/>
        <v>0</v>
      </c>
      <c r="BL417">
        <f t="shared" si="281"/>
        <v>0</v>
      </c>
      <c r="BM417">
        <f t="shared" si="264"/>
        <v>4</v>
      </c>
      <c r="BO417" s="185">
        <f t="shared" si="284"/>
        <v>3.7999999999999999E-2</v>
      </c>
      <c r="BP417" s="186">
        <f t="shared" si="285"/>
        <v>2.9539999999999997</v>
      </c>
      <c r="BQ417" s="187">
        <f t="shared" si="286"/>
        <v>0</v>
      </c>
      <c r="BR417" s="188">
        <f t="shared" si="282"/>
        <v>0</v>
      </c>
      <c r="BS417" s="189">
        <f t="shared" si="287"/>
        <v>0</v>
      </c>
      <c r="BT417" s="190">
        <f t="shared" si="288"/>
        <v>0.23799999999999999</v>
      </c>
      <c r="BU417" s="191">
        <f t="shared" si="289"/>
        <v>0</v>
      </c>
      <c r="BV417" s="192">
        <f t="shared" si="290"/>
        <v>0</v>
      </c>
      <c r="BW417" s="193">
        <f t="shared" si="291"/>
        <v>0.16</v>
      </c>
      <c r="BX417" s="194">
        <f t="shared" si="292"/>
        <v>0</v>
      </c>
      <c r="BY417" s="195">
        <f t="shared" si="293"/>
        <v>0</v>
      </c>
      <c r="BZ417" s="196">
        <f t="shared" si="294"/>
        <v>0</v>
      </c>
      <c r="CA417" s="197">
        <f t="shared" si="283"/>
        <v>0</v>
      </c>
      <c r="CB417" s="110">
        <f t="shared" si="295"/>
        <v>5.6000000000000001E-2</v>
      </c>
      <c r="CC417" s="198">
        <v>0</v>
      </c>
      <c r="CD417" s="110">
        <v>0</v>
      </c>
      <c r="CE417" s="110">
        <v>0</v>
      </c>
      <c r="CF417" s="110">
        <v>12</v>
      </c>
      <c r="CG417" s="110">
        <f t="shared" si="265"/>
        <v>1.92</v>
      </c>
      <c r="CH417">
        <f t="shared" si="266"/>
        <v>3.4459999999999997</v>
      </c>
      <c r="CI417">
        <f t="shared" si="267"/>
        <v>0.24959999999999999</v>
      </c>
      <c r="CJ417" s="63">
        <f t="shared" si="268"/>
        <v>25.869199999999999</v>
      </c>
      <c r="CK417" s="200"/>
      <c r="CL417" s="200">
        <f t="shared" si="269"/>
        <v>3.8803799999999997</v>
      </c>
      <c r="CM417" s="200"/>
      <c r="CN417" s="200"/>
      <c r="CO417" s="201"/>
      <c r="CP417" s="202"/>
      <c r="CQ417" s="203"/>
      <c r="CR417" s="203"/>
      <c r="CS417" s="204"/>
      <c r="CT417" s="44"/>
      <c r="CU417" s="46"/>
      <c r="CV417" s="205"/>
    </row>
    <row r="418" spans="3:100" x14ac:dyDescent="0.25">
      <c r="C418" s="1" t="s">
        <v>564</v>
      </c>
      <c r="D418" s="36" t="s">
        <v>547</v>
      </c>
      <c r="F418" s="42">
        <v>2</v>
      </c>
      <c r="G418" s="43"/>
      <c r="H418" s="43"/>
      <c r="I418" s="43"/>
      <c r="J418" s="43"/>
      <c r="K418" s="43"/>
      <c r="L418" s="43"/>
      <c r="M418" s="44">
        <v>4</v>
      </c>
      <c r="N418" s="44"/>
      <c r="O418" s="45"/>
      <c r="P418" s="46"/>
      <c r="Q418" s="47"/>
      <c r="R418" s="48"/>
      <c r="S418" s="49"/>
      <c r="T418" s="50"/>
      <c r="U418" s="51">
        <v>3</v>
      </c>
      <c r="V418" s="51"/>
      <c r="W418" s="51"/>
      <c r="X418" s="52"/>
      <c r="Y418" s="52"/>
      <c r="Z418" s="52"/>
      <c r="AA418" s="53"/>
      <c r="AB418" s="54"/>
      <c r="AC418" s="54"/>
      <c r="AD418" s="55">
        <v>1</v>
      </c>
      <c r="AE418" s="55"/>
      <c r="AF418" s="55"/>
      <c r="AG418" s="55">
        <v>7</v>
      </c>
      <c r="AH418" s="56"/>
      <c r="AI418" s="56"/>
      <c r="AJ418" s="57"/>
      <c r="AK418" s="57"/>
      <c r="AL418" s="57"/>
      <c r="AM418" s="57"/>
      <c r="AN418" s="58">
        <v>1</v>
      </c>
      <c r="AO418" s="58"/>
      <c r="AP418" s="58"/>
      <c r="AQ418" s="59"/>
      <c r="AR418" s="59"/>
      <c r="AS418" s="59"/>
      <c r="AT418" s="59"/>
      <c r="AU418" s="59"/>
      <c r="AV418" s="59"/>
      <c r="AW418">
        <v>2</v>
      </c>
      <c r="AZ418">
        <f t="shared" si="270"/>
        <v>2</v>
      </c>
      <c r="BA418">
        <f t="shared" si="271"/>
        <v>4</v>
      </c>
      <c r="BB418">
        <f t="shared" si="272"/>
        <v>0</v>
      </c>
      <c r="BC418">
        <f t="shared" si="273"/>
        <v>0</v>
      </c>
      <c r="BD418">
        <f t="shared" si="263"/>
        <v>0</v>
      </c>
      <c r="BE418">
        <f t="shared" si="274"/>
        <v>3</v>
      </c>
      <c r="BF418">
        <f t="shared" si="275"/>
        <v>0</v>
      </c>
      <c r="BG418">
        <f t="shared" si="276"/>
        <v>0</v>
      </c>
      <c r="BH418">
        <f t="shared" si="277"/>
        <v>8</v>
      </c>
      <c r="BI418">
        <f t="shared" si="278"/>
        <v>0</v>
      </c>
      <c r="BJ418">
        <f t="shared" si="279"/>
        <v>0</v>
      </c>
      <c r="BK418">
        <f t="shared" si="280"/>
        <v>1</v>
      </c>
      <c r="BL418">
        <f t="shared" si="281"/>
        <v>0</v>
      </c>
      <c r="BM418">
        <f t="shared" si="264"/>
        <v>2</v>
      </c>
      <c r="BO418" s="185">
        <f t="shared" si="284"/>
        <v>7.5999999999999998E-2</v>
      </c>
      <c r="BP418" s="186">
        <f t="shared" si="285"/>
        <v>1.6879999999999999</v>
      </c>
      <c r="BQ418" s="187">
        <f t="shared" si="286"/>
        <v>0</v>
      </c>
      <c r="BR418" s="188">
        <f t="shared" si="282"/>
        <v>0</v>
      </c>
      <c r="BS418" s="189">
        <f t="shared" si="287"/>
        <v>0</v>
      </c>
      <c r="BT418" s="190">
        <f t="shared" si="288"/>
        <v>0.35699999999999998</v>
      </c>
      <c r="BU418" s="191">
        <f t="shared" si="289"/>
        <v>0</v>
      </c>
      <c r="BV418" s="192">
        <f t="shared" si="290"/>
        <v>0</v>
      </c>
      <c r="BW418" s="193">
        <f t="shared" si="291"/>
        <v>0.128</v>
      </c>
      <c r="BX418" s="194">
        <f t="shared" si="292"/>
        <v>0</v>
      </c>
      <c r="BY418" s="195">
        <f t="shared" si="293"/>
        <v>0</v>
      </c>
      <c r="BZ418" s="196">
        <f t="shared" si="294"/>
        <v>0.26300000000000001</v>
      </c>
      <c r="CA418" s="197">
        <f t="shared" si="283"/>
        <v>0</v>
      </c>
      <c r="CB418" s="110">
        <f t="shared" si="295"/>
        <v>2.8000000000000001E-2</v>
      </c>
      <c r="CC418" s="198">
        <v>0</v>
      </c>
      <c r="CD418" s="110">
        <v>0</v>
      </c>
      <c r="CE418" s="110">
        <v>0</v>
      </c>
      <c r="CF418" s="110">
        <v>8</v>
      </c>
      <c r="CG418" s="110">
        <f t="shared" si="265"/>
        <v>1.28</v>
      </c>
      <c r="CH418">
        <f t="shared" si="266"/>
        <v>2.54</v>
      </c>
      <c r="CI418">
        <f t="shared" si="267"/>
        <v>0.16640000000000002</v>
      </c>
      <c r="CJ418" s="63">
        <f t="shared" si="268"/>
        <v>18.944800000000001</v>
      </c>
      <c r="CK418" s="200"/>
      <c r="CL418" s="200">
        <f t="shared" si="269"/>
        <v>2.84172</v>
      </c>
      <c r="CM418" s="200"/>
      <c r="CN418" s="200"/>
      <c r="CO418" s="201"/>
      <c r="CP418" s="202"/>
      <c r="CQ418" s="203"/>
      <c r="CR418" s="203"/>
      <c r="CS418" s="204"/>
      <c r="CT418" s="44"/>
      <c r="CU418" s="46"/>
      <c r="CV418" s="205"/>
    </row>
    <row r="419" spans="3:100" x14ac:dyDescent="0.25">
      <c r="C419" s="1" t="s">
        <v>565</v>
      </c>
      <c r="D419" s="36" t="s">
        <v>547</v>
      </c>
      <c r="F419" s="42"/>
      <c r="G419" s="43"/>
      <c r="H419" s="43"/>
      <c r="I419" s="43"/>
      <c r="J419" s="43"/>
      <c r="K419" s="43"/>
      <c r="L419" s="43"/>
      <c r="M419" s="44">
        <v>2</v>
      </c>
      <c r="N419" s="44"/>
      <c r="O419" s="45"/>
      <c r="P419" s="46"/>
      <c r="Q419" s="47"/>
      <c r="R419" s="48"/>
      <c r="S419" s="49"/>
      <c r="T419" s="50"/>
      <c r="U419" s="51">
        <v>2</v>
      </c>
      <c r="V419" s="51"/>
      <c r="W419" s="51"/>
      <c r="X419" s="52"/>
      <c r="Y419" s="52"/>
      <c r="Z419" s="52"/>
      <c r="AA419" s="53"/>
      <c r="AB419" s="54"/>
      <c r="AC419" s="54"/>
      <c r="AD419" s="55"/>
      <c r="AE419" s="55"/>
      <c r="AF419" s="55"/>
      <c r="AG419" s="55">
        <v>8</v>
      </c>
      <c r="AH419" s="56"/>
      <c r="AI419" s="56"/>
      <c r="AJ419" s="57"/>
      <c r="AK419" s="57"/>
      <c r="AL419" s="57"/>
      <c r="AM419" s="57"/>
      <c r="AN419" s="58"/>
      <c r="AO419" s="58"/>
      <c r="AP419" s="58"/>
      <c r="AQ419" s="59"/>
      <c r="AR419" s="59"/>
      <c r="AS419" s="59"/>
      <c r="AT419" s="59"/>
      <c r="AU419" s="59"/>
      <c r="AV419" s="59"/>
      <c r="AW419">
        <v>1</v>
      </c>
      <c r="AZ419">
        <f t="shared" si="270"/>
        <v>0</v>
      </c>
      <c r="BA419">
        <f t="shared" si="271"/>
        <v>2</v>
      </c>
      <c r="BB419">
        <f t="shared" si="272"/>
        <v>0</v>
      </c>
      <c r="BC419">
        <f t="shared" si="273"/>
        <v>0</v>
      </c>
      <c r="BD419">
        <f t="shared" si="263"/>
        <v>0</v>
      </c>
      <c r="BE419">
        <f t="shared" si="274"/>
        <v>2</v>
      </c>
      <c r="BF419">
        <f t="shared" si="275"/>
        <v>0</v>
      </c>
      <c r="BG419">
        <f t="shared" si="276"/>
        <v>0</v>
      </c>
      <c r="BH419">
        <f t="shared" si="277"/>
        <v>8</v>
      </c>
      <c r="BI419">
        <f t="shared" si="278"/>
        <v>0</v>
      </c>
      <c r="BJ419">
        <f t="shared" si="279"/>
        <v>0</v>
      </c>
      <c r="BK419">
        <f t="shared" si="280"/>
        <v>0</v>
      </c>
      <c r="BL419">
        <f t="shared" si="281"/>
        <v>0</v>
      </c>
      <c r="BM419">
        <f t="shared" si="264"/>
        <v>1</v>
      </c>
      <c r="BO419" s="185">
        <f t="shared" si="284"/>
        <v>0</v>
      </c>
      <c r="BP419" s="186">
        <f t="shared" si="285"/>
        <v>0.84399999999999997</v>
      </c>
      <c r="BQ419" s="187">
        <f t="shared" si="286"/>
        <v>0</v>
      </c>
      <c r="BR419" s="188">
        <f t="shared" si="282"/>
        <v>0</v>
      </c>
      <c r="BS419" s="189">
        <f t="shared" si="287"/>
        <v>0</v>
      </c>
      <c r="BT419" s="190">
        <f t="shared" si="288"/>
        <v>0.23799999999999999</v>
      </c>
      <c r="BU419" s="191">
        <f t="shared" si="289"/>
        <v>0</v>
      </c>
      <c r="BV419" s="192">
        <f t="shared" si="290"/>
        <v>0</v>
      </c>
      <c r="BW419" s="193">
        <f t="shared" si="291"/>
        <v>0.128</v>
      </c>
      <c r="BX419" s="194">
        <f t="shared" si="292"/>
        <v>0</v>
      </c>
      <c r="BY419" s="195">
        <f t="shared" si="293"/>
        <v>0</v>
      </c>
      <c r="BZ419" s="196">
        <f t="shared" si="294"/>
        <v>0</v>
      </c>
      <c r="CA419" s="197">
        <f t="shared" si="283"/>
        <v>0</v>
      </c>
      <c r="CB419" s="110">
        <f t="shared" si="295"/>
        <v>1.4E-2</v>
      </c>
      <c r="CC419" s="198">
        <v>0</v>
      </c>
      <c r="CD419" s="110">
        <v>0</v>
      </c>
      <c r="CE419" s="110">
        <v>0</v>
      </c>
      <c r="CF419" s="110">
        <v>10</v>
      </c>
      <c r="CG419" s="110">
        <f t="shared" si="265"/>
        <v>1.6</v>
      </c>
      <c r="CH419">
        <f t="shared" si="266"/>
        <v>1.224</v>
      </c>
      <c r="CI419">
        <f t="shared" si="267"/>
        <v>0.20800000000000002</v>
      </c>
      <c r="CJ419" s="63">
        <f t="shared" si="268"/>
        <v>10.023999999999999</v>
      </c>
      <c r="CK419" s="200"/>
      <c r="CL419" s="200">
        <f t="shared" si="269"/>
        <v>1.5035999999999998</v>
      </c>
      <c r="CM419" s="200"/>
      <c r="CN419" s="200"/>
      <c r="CO419" s="201"/>
      <c r="CP419" s="202"/>
      <c r="CQ419" s="203"/>
      <c r="CR419" s="203"/>
      <c r="CS419" s="204"/>
      <c r="CT419" s="44"/>
      <c r="CU419" s="46"/>
      <c r="CV419" s="205"/>
    </row>
    <row r="420" spans="3:100" x14ac:dyDescent="0.25">
      <c r="C420" s="1" t="s">
        <v>566</v>
      </c>
      <c r="D420" s="86" t="s">
        <v>547</v>
      </c>
      <c r="F420" s="93">
        <v>1</v>
      </c>
      <c r="G420" s="94"/>
      <c r="H420" s="94"/>
      <c r="I420" s="94"/>
      <c r="J420" s="94"/>
      <c r="K420" s="94"/>
      <c r="L420" s="94"/>
      <c r="M420" s="95"/>
      <c r="N420" s="95"/>
      <c r="O420" s="95"/>
      <c r="P420" s="96"/>
      <c r="Q420" s="96"/>
      <c r="R420" s="97"/>
      <c r="S420" s="97"/>
      <c r="T420" s="98"/>
      <c r="U420" s="99">
        <v>2</v>
      </c>
      <c r="V420" s="99"/>
      <c r="W420" s="99"/>
      <c r="X420" s="100"/>
      <c r="Y420" s="100"/>
      <c r="Z420" s="100"/>
      <c r="AA420" s="101"/>
      <c r="AB420" s="101"/>
      <c r="AC420" s="101"/>
      <c r="AD420" s="102"/>
      <c r="AE420" s="102">
        <v>3</v>
      </c>
      <c r="AF420" s="102"/>
      <c r="AG420" s="102">
        <v>3</v>
      </c>
      <c r="AH420" s="103"/>
      <c r="AI420" s="103"/>
      <c r="AJ420" s="104"/>
      <c r="AK420" s="104"/>
      <c r="AL420" s="104"/>
      <c r="AM420" s="104"/>
      <c r="AN420" s="105"/>
      <c r="AO420" s="105"/>
      <c r="AP420" s="105"/>
      <c r="AQ420" s="106"/>
      <c r="AR420" s="106"/>
      <c r="AS420" s="106"/>
      <c r="AT420" s="106"/>
      <c r="AU420" s="106">
        <v>1</v>
      </c>
      <c r="AV420" s="106"/>
      <c r="AW420" s="87">
        <v>1</v>
      </c>
      <c r="AZ420">
        <f t="shared" si="270"/>
        <v>1</v>
      </c>
      <c r="BA420">
        <f t="shared" si="271"/>
        <v>0</v>
      </c>
      <c r="BB420">
        <f t="shared" si="272"/>
        <v>0</v>
      </c>
      <c r="BC420">
        <f t="shared" si="273"/>
        <v>0</v>
      </c>
      <c r="BD420">
        <f t="shared" si="263"/>
        <v>0</v>
      </c>
      <c r="BE420">
        <f t="shared" si="274"/>
        <v>2</v>
      </c>
      <c r="BF420">
        <f t="shared" si="275"/>
        <v>0</v>
      </c>
      <c r="BG420">
        <f t="shared" si="276"/>
        <v>0</v>
      </c>
      <c r="BH420">
        <f t="shared" si="277"/>
        <v>6</v>
      </c>
      <c r="BI420">
        <f t="shared" si="278"/>
        <v>0</v>
      </c>
      <c r="BJ420" s="87">
        <f t="shared" si="279"/>
        <v>0</v>
      </c>
      <c r="BK420" s="87">
        <f t="shared" si="280"/>
        <v>0</v>
      </c>
      <c r="BL420" s="87">
        <f t="shared" si="281"/>
        <v>1</v>
      </c>
      <c r="BM420" s="87">
        <f t="shared" si="264"/>
        <v>1</v>
      </c>
      <c r="BN420" s="87"/>
      <c r="BO420" s="209">
        <f t="shared" si="284"/>
        <v>3.7999999999999999E-2</v>
      </c>
      <c r="BP420" s="210">
        <f t="shared" si="285"/>
        <v>0</v>
      </c>
      <c r="BQ420" s="211">
        <f t="shared" si="286"/>
        <v>0</v>
      </c>
      <c r="BR420" s="212">
        <f t="shared" si="282"/>
        <v>0</v>
      </c>
      <c r="BS420" s="213">
        <f t="shared" si="287"/>
        <v>0</v>
      </c>
      <c r="BT420" s="214">
        <f t="shared" si="288"/>
        <v>0.23799999999999999</v>
      </c>
      <c r="BU420" s="215">
        <f t="shared" si="289"/>
        <v>0</v>
      </c>
      <c r="BV420" s="216">
        <f t="shared" si="290"/>
        <v>0</v>
      </c>
      <c r="BW420" s="217">
        <f t="shared" si="291"/>
        <v>9.6000000000000002E-2</v>
      </c>
      <c r="BX420" s="218">
        <f t="shared" si="292"/>
        <v>0</v>
      </c>
      <c r="BY420" s="219">
        <f t="shared" si="293"/>
        <v>0</v>
      </c>
      <c r="BZ420" s="220">
        <f t="shared" si="294"/>
        <v>0</v>
      </c>
      <c r="CA420" s="221">
        <f t="shared" si="283"/>
        <v>3.2000000000000001E-2</v>
      </c>
      <c r="CB420" s="222">
        <f t="shared" si="295"/>
        <v>1.4E-2</v>
      </c>
      <c r="CC420" s="206">
        <v>0</v>
      </c>
      <c r="CD420" s="126">
        <v>0</v>
      </c>
      <c r="CE420" s="126">
        <v>0</v>
      </c>
      <c r="CF420" s="126">
        <v>8</v>
      </c>
      <c r="CG420" s="126">
        <f t="shared" si="265"/>
        <v>1.28</v>
      </c>
      <c r="CH420" s="87">
        <f t="shared" si="266"/>
        <v>0.41800000000000004</v>
      </c>
      <c r="CI420" s="87">
        <f t="shared" si="267"/>
        <v>0.16640000000000002</v>
      </c>
      <c r="CJ420" s="108">
        <f t="shared" si="268"/>
        <v>4.0907999999999998</v>
      </c>
      <c r="CK420" s="200"/>
      <c r="CL420" s="200">
        <f t="shared" si="269"/>
        <v>0.61361999999999994</v>
      </c>
      <c r="CM420" s="200"/>
      <c r="CN420" s="200"/>
      <c r="CO420" s="201"/>
      <c r="CP420" s="202"/>
      <c r="CQ420" s="203"/>
      <c r="CR420" s="203"/>
      <c r="CS420" s="204"/>
      <c r="CT420" s="44"/>
      <c r="CU420" s="46"/>
      <c r="CV420" s="20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J10" sqref="J10"/>
    </sheetView>
  </sheetViews>
  <sheetFormatPr defaultRowHeight="15" x14ac:dyDescent="0.25"/>
  <cols>
    <col min="1" max="1" width="4.85546875" customWidth="1"/>
    <col min="2" max="2" width="8.28515625" customWidth="1"/>
    <col min="3" max="3" width="8" customWidth="1"/>
    <col min="4" max="19" width="6.28515625" customWidth="1"/>
  </cols>
  <sheetData>
    <row r="1" spans="1:20" x14ac:dyDescent="0.25">
      <c r="A1" t="s">
        <v>743</v>
      </c>
      <c r="B1" t="s">
        <v>728</v>
      </c>
      <c r="C1" t="s">
        <v>728</v>
      </c>
      <c r="D1" t="s">
        <v>744</v>
      </c>
    </row>
    <row r="2" spans="1:20" s="397" customFormat="1" ht="15.75" x14ac:dyDescent="0.25">
      <c r="A2" s="397" t="s">
        <v>625</v>
      </c>
      <c r="B2" s="397" t="s">
        <v>741</v>
      </c>
      <c r="C2" s="397" t="s">
        <v>742</v>
      </c>
      <c r="D2" s="397">
        <v>2003</v>
      </c>
      <c r="E2" s="397">
        <v>2004</v>
      </c>
      <c r="F2" s="397">
        <v>2005</v>
      </c>
      <c r="G2" s="397">
        <v>2006</v>
      </c>
      <c r="H2" s="397">
        <v>2007</v>
      </c>
      <c r="I2" s="397">
        <v>2008</v>
      </c>
      <c r="J2" s="397">
        <v>2009</v>
      </c>
      <c r="K2" s="397">
        <v>2010</v>
      </c>
      <c r="L2" s="397">
        <v>2011</v>
      </c>
      <c r="M2" s="397">
        <v>2012</v>
      </c>
      <c r="N2" s="397">
        <v>2013</v>
      </c>
      <c r="O2" s="397">
        <v>2014</v>
      </c>
      <c r="P2" s="397">
        <v>2015</v>
      </c>
      <c r="Q2" s="397">
        <v>2016</v>
      </c>
      <c r="R2" s="397">
        <v>2017</v>
      </c>
      <c r="S2" s="397">
        <v>2018</v>
      </c>
    </row>
    <row r="3" spans="1:20" ht="15.75" x14ac:dyDescent="0.25">
      <c r="A3" s="397" t="s">
        <v>579</v>
      </c>
      <c r="B3">
        <v>1707158.98</v>
      </c>
      <c r="C3">
        <v>-823519.11</v>
      </c>
      <c r="D3" s="398">
        <v>0</v>
      </c>
      <c r="E3" s="398">
        <v>0</v>
      </c>
      <c r="F3" s="398">
        <v>0</v>
      </c>
      <c r="G3" s="398">
        <v>0</v>
      </c>
      <c r="H3" s="398">
        <v>0</v>
      </c>
      <c r="I3" s="398">
        <v>0</v>
      </c>
      <c r="J3" s="398">
        <v>0</v>
      </c>
      <c r="K3" s="398">
        <v>0</v>
      </c>
      <c r="L3" s="398">
        <v>0</v>
      </c>
      <c r="M3" s="398">
        <v>0</v>
      </c>
      <c r="N3" s="398">
        <v>0</v>
      </c>
      <c r="O3" s="398">
        <v>0</v>
      </c>
      <c r="P3" s="398">
        <v>0</v>
      </c>
      <c r="Q3" s="398">
        <v>0</v>
      </c>
      <c r="R3" s="398">
        <v>0</v>
      </c>
      <c r="S3" s="398">
        <v>0</v>
      </c>
      <c r="T3" t="s">
        <v>624</v>
      </c>
    </row>
    <row r="4" spans="1:20" ht="15.75" x14ac:dyDescent="0.25">
      <c r="A4" s="397" t="s">
        <v>545</v>
      </c>
      <c r="B4">
        <v>1631496.44</v>
      </c>
      <c r="C4">
        <v>-437260.39</v>
      </c>
      <c r="D4" s="398">
        <v>0</v>
      </c>
      <c r="E4" s="398">
        <v>0</v>
      </c>
      <c r="F4" s="398">
        <v>0</v>
      </c>
      <c r="G4" s="398">
        <v>0</v>
      </c>
      <c r="H4" s="398">
        <v>0</v>
      </c>
      <c r="I4" s="398">
        <v>0</v>
      </c>
      <c r="J4" s="398">
        <v>0</v>
      </c>
      <c r="K4" s="398">
        <v>0</v>
      </c>
      <c r="L4" s="398">
        <v>0</v>
      </c>
      <c r="M4" s="398">
        <v>0</v>
      </c>
      <c r="N4" s="398">
        <v>0</v>
      </c>
      <c r="O4" s="398">
        <v>0</v>
      </c>
      <c r="P4" s="398">
        <v>0</v>
      </c>
      <c r="Q4" s="398">
        <v>0</v>
      </c>
      <c r="R4" s="398">
        <v>0</v>
      </c>
      <c r="S4" s="398">
        <v>0</v>
      </c>
      <c r="T4" t="s">
        <v>624</v>
      </c>
    </row>
    <row r="5" spans="1:20" ht="15.75" x14ac:dyDescent="0.25">
      <c r="A5" s="397" t="s">
        <v>580</v>
      </c>
      <c r="B5">
        <v>1422182.12</v>
      </c>
      <c r="C5">
        <v>-367887.9</v>
      </c>
      <c r="D5" s="398">
        <v>52.247192382800002</v>
      </c>
      <c r="E5" s="398">
        <v>19.726026534999999</v>
      </c>
      <c r="F5" s="398">
        <v>0.55096417665499997</v>
      </c>
      <c r="G5" s="398">
        <v>1.3774104118299999</v>
      </c>
      <c r="H5" s="398">
        <v>0</v>
      </c>
      <c r="I5" s="398">
        <v>0.27322405576699998</v>
      </c>
      <c r="J5" s="398">
        <v>3.5616438388799998</v>
      </c>
      <c r="K5" s="398">
        <v>1.65289258957</v>
      </c>
      <c r="L5" s="398">
        <v>6.8493150684931505</v>
      </c>
      <c r="M5" s="398">
        <v>0</v>
      </c>
      <c r="N5" s="398">
        <v>8.5635356903099993</v>
      </c>
      <c r="O5" s="398">
        <v>0</v>
      </c>
      <c r="P5" s="398">
        <v>0</v>
      </c>
      <c r="Q5" s="398">
        <v>0</v>
      </c>
      <c r="R5" s="398">
        <v>2.4657533168799999</v>
      </c>
      <c r="S5" s="398">
        <v>1.6438356638</v>
      </c>
      <c r="T5" t="s">
        <v>624</v>
      </c>
    </row>
    <row r="6" spans="1:20" ht="15.75" x14ac:dyDescent="0.25">
      <c r="A6" s="397" t="s">
        <v>581</v>
      </c>
      <c r="B6">
        <v>1233587.02</v>
      </c>
      <c r="C6">
        <v>-330450.5</v>
      </c>
      <c r="D6" s="398">
        <v>75.561798095699999</v>
      </c>
      <c r="E6" s="398">
        <v>65.659339904800007</v>
      </c>
      <c r="F6" s="398">
        <v>51.515151977499997</v>
      </c>
      <c r="G6" s="398">
        <v>25.068870544399999</v>
      </c>
      <c r="H6" s="398">
        <v>39.944904327400003</v>
      </c>
      <c r="I6" s="398">
        <v>62.295082092299999</v>
      </c>
      <c r="J6" s="398">
        <v>46.301368713400002</v>
      </c>
      <c r="K6" s="398">
        <v>50.1377410889</v>
      </c>
      <c r="L6" s="398">
        <v>45.479452054794521</v>
      </c>
      <c r="M6" s="398">
        <v>18.904109589041095</v>
      </c>
      <c r="N6" s="398">
        <v>38.950275421100002</v>
      </c>
      <c r="O6" s="398">
        <v>37.8082199097</v>
      </c>
      <c r="P6" s="398">
        <v>48.626373291</v>
      </c>
      <c r="Q6" s="398">
        <v>12.295082092299999</v>
      </c>
      <c r="R6" s="398">
        <v>34.246574401899998</v>
      </c>
      <c r="S6" s="398">
        <v>31.780822753900001</v>
      </c>
      <c r="T6" t="s">
        <v>624</v>
      </c>
    </row>
    <row r="7" spans="1:20" ht="15.75" x14ac:dyDescent="0.25">
      <c r="A7" s="397" t="s">
        <v>583</v>
      </c>
      <c r="B7">
        <v>1038715.48</v>
      </c>
      <c r="C7">
        <v>-279644.87</v>
      </c>
      <c r="D7" s="398">
        <v>78.932586669900004</v>
      </c>
      <c r="E7" s="398">
        <v>57.1428565979</v>
      </c>
      <c r="F7" s="398">
        <v>62.80991745</v>
      </c>
      <c r="G7" s="398">
        <v>28.925619125400001</v>
      </c>
      <c r="H7" s="398">
        <v>37.741046905499999</v>
      </c>
      <c r="I7" s="398">
        <v>72.677597045900001</v>
      </c>
      <c r="J7" s="398">
        <v>58.082191467299999</v>
      </c>
      <c r="K7" s="398">
        <v>49.035812377900001</v>
      </c>
      <c r="L7" s="398">
        <v>50.684931506849317</v>
      </c>
      <c r="M7" s="398">
        <v>17.260273972602739</v>
      </c>
      <c r="N7" s="398">
        <v>29.085872650100001</v>
      </c>
      <c r="O7" s="398">
        <v>69.863014221200004</v>
      </c>
      <c r="P7" s="398">
        <v>38.186813354500003</v>
      </c>
      <c r="Q7" s="398">
        <v>15.8469944</v>
      </c>
      <c r="R7" s="398">
        <v>39.4520530701</v>
      </c>
      <c r="S7" s="398">
        <v>29.3150691986</v>
      </c>
      <c r="T7" t="s">
        <v>624</v>
      </c>
    </row>
    <row r="8" spans="1:20" ht="15.75" x14ac:dyDescent="0.25">
      <c r="A8" s="397" t="s">
        <v>584</v>
      </c>
      <c r="B8">
        <v>906361.38</v>
      </c>
      <c r="C8">
        <v>-255761.41</v>
      </c>
      <c r="D8" s="398">
        <v>94.101119995100007</v>
      </c>
      <c r="E8" s="398">
        <v>58.5164833069</v>
      </c>
      <c r="F8" s="398">
        <v>77.134986877399996</v>
      </c>
      <c r="G8" s="398">
        <v>34.986225128199997</v>
      </c>
      <c r="H8" s="398">
        <v>49.311294555700002</v>
      </c>
      <c r="I8" s="398">
        <v>83.333335876500001</v>
      </c>
      <c r="J8" s="398">
        <v>68.219177246100003</v>
      </c>
      <c r="K8" s="398">
        <v>64.738288879400002</v>
      </c>
      <c r="L8" s="398">
        <v>66.575342465753423</v>
      </c>
      <c r="M8" s="398">
        <v>16.43835616438356</v>
      </c>
      <c r="N8" s="398">
        <v>30.1939048767</v>
      </c>
      <c r="O8" s="398">
        <v>62.465751647899999</v>
      </c>
      <c r="P8" s="398">
        <v>47.252746582</v>
      </c>
      <c r="Q8" s="398">
        <v>4.64480876923</v>
      </c>
      <c r="R8" s="398">
        <v>41.643836975100001</v>
      </c>
      <c r="S8" s="398">
        <v>6.8493151664700003</v>
      </c>
      <c r="T8" t="s">
        <v>624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623"/>
  <sheetViews>
    <sheetView workbookViewId="0">
      <selection activeCell="DE2" sqref="DE2"/>
    </sheetView>
  </sheetViews>
  <sheetFormatPr defaultRowHeight="15" x14ac:dyDescent="0.25"/>
  <cols>
    <col min="1" max="1" width="4.5703125" customWidth="1"/>
    <col min="2" max="2" width="13.140625" customWidth="1"/>
    <col min="3" max="3" width="3.85546875" customWidth="1"/>
    <col min="4" max="4" width="4.28515625" style="383" customWidth="1"/>
    <col min="5" max="5" width="2.7109375" style="42" customWidth="1"/>
    <col min="6" max="11" width="2.7109375" style="43" customWidth="1"/>
    <col min="12" max="13" width="2.7109375" style="44" customWidth="1"/>
    <col min="14" max="14" width="2.7109375" style="45" customWidth="1"/>
    <col min="15" max="15" width="2.7109375" style="46" customWidth="1"/>
    <col min="16" max="16" width="2.7109375" style="47" customWidth="1"/>
    <col min="17" max="17" width="2.7109375" style="48" customWidth="1"/>
    <col min="18" max="18" width="2.7109375" style="49" customWidth="1"/>
    <col min="19" max="19" width="2.7109375" style="50" customWidth="1"/>
    <col min="20" max="22" width="2.7109375" style="51" customWidth="1"/>
    <col min="23" max="25" width="2.7109375" style="52" customWidth="1"/>
    <col min="26" max="26" width="2.7109375" style="53" customWidth="1"/>
    <col min="27" max="28" width="2.7109375" style="54" customWidth="1"/>
    <col min="29" max="32" width="2.7109375" style="55" customWidth="1"/>
    <col min="33" max="34" width="2.7109375" style="56" customWidth="1"/>
    <col min="35" max="38" width="2.7109375" style="57" customWidth="1"/>
    <col min="39" max="41" width="2.7109375" style="58" customWidth="1"/>
    <col min="42" max="47" width="2.7109375" style="59" customWidth="1"/>
    <col min="48" max="48" width="2.7109375" customWidth="1"/>
    <col min="49" max="49" width="3.7109375" customWidth="1"/>
    <col min="50" max="50" width="6" style="383" customWidth="1"/>
    <col min="51" max="51" width="2.7109375" style="42" customWidth="1"/>
    <col min="52" max="57" width="2.7109375" style="43" customWidth="1"/>
    <col min="58" max="59" width="2.7109375" style="44" customWidth="1"/>
    <col min="60" max="60" width="2.7109375" style="45" customWidth="1"/>
    <col min="61" max="61" width="2.7109375" style="46" customWidth="1"/>
    <col min="62" max="62" width="2.7109375" style="47" customWidth="1"/>
    <col min="63" max="63" width="2.7109375" style="48" customWidth="1"/>
    <col min="64" max="64" width="2.7109375" style="49" customWidth="1"/>
    <col min="65" max="65" width="2.7109375" style="50" customWidth="1"/>
    <col min="66" max="68" width="2.7109375" style="51" customWidth="1"/>
    <col min="69" max="71" width="2.7109375" style="52" customWidth="1"/>
    <col min="72" max="72" width="2.7109375" style="53" customWidth="1"/>
    <col min="73" max="74" width="2.7109375" style="54" customWidth="1"/>
    <col min="75" max="78" width="2.7109375" style="55" customWidth="1"/>
    <col min="79" max="80" width="2.7109375" style="56" customWidth="1"/>
    <col min="81" max="84" width="2.7109375" style="57" customWidth="1"/>
    <col min="85" max="87" width="2.7109375" style="58" customWidth="1"/>
    <col min="88" max="93" width="2.7109375" style="59" customWidth="1"/>
    <col min="94" max="94" width="2.7109375" customWidth="1"/>
    <col min="95" max="95" width="3.7109375" customWidth="1"/>
    <col min="96" max="96" width="6" style="383" customWidth="1"/>
    <col min="97" max="97" width="2.7109375" style="42" customWidth="1"/>
    <col min="98" max="103" width="2.7109375" style="43" customWidth="1"/>
    <col min="104" max="105" width="2.7109375" style="44" customWidth="1"/>
    <col min="106" max="106" width="2.7109375" style="45" customWidth="1"/>
    <col min="107" max="107" width="2.7109375" style="46" customWidth="1"/>
    <col min="108" max="108" width="2.7109375" style="47" customWidth="1"/>
    <col min="109" max="109" width="2.7109375" style="48" customWidth="1"/>
    <col min="110" max="110" width="2.7109375" style="49" customWidth="1"/>
    <col min="111" max="111" width="2.7109375" style="50" customWidth="1"/>
    <col min="112" max="112" width="3.7109375" style="51" customWidth="1"/>
    <col min="113" max="114" width="2.7109375" style="51" customWidth="1"/>
    <col min="115" max="117" width="2.7109375" style="52" customWidth="1"/>
    <col min="118" max="118" width="2.7109375" style="53" customWidth="1"/>
    <col min="119" max="120" width="2.7109375" style="54" customWidth="1"/>
    <col min="121" max="124" width="2.7109375" style="55" customWidth="1"/>
    <col min="125" max="126" width="2.7109375" style="56" customWidth="1"/>
    <col min="127" max="130" width="2.7109375" style="57" customWidth="1"/>
    <col min="131" max="133" width="2.7109375" style="58" customWidth="1"/>
    <col min="134" max="139" width="2.7109375" style="59" customWidth="1"/>
    <col min="140" max="140" width="3.7109375" customWidth="1"/>
    <col min="141" max="141" width="3.5703125" style="389" customWidth="1"/>
    <col min="142" max="142" width="4.28515625" customWidth="1"/>
    <col min="143" max="143" width="4.28515625" style="383" customWidth="1"/>
    <col min="144" max="144" width="2.7109375" style="42" customWidth="1"/>
    <col min="145" max="145" width="2.7109375" style="44" customWidth="1"/>
    <col min="146" max="146" width="2.7109375" style="46" customWidth="1"/>
    <col min="147" max="147" width="2.7109375" style="48" customWidth="1"/>
    <col min="148" max="148" width="2.7109375" style="50" customWidth="1"/>
    <col min="149" max="149" width="2.7109375" style="51" customWidth="1"/>
    <col min="150" max="150" width="2.7109375" style="52" customWidth="1"/>
    <col min="151" max="151" width="2.7109375" style="53" customWidth="1"/>
    <col min="152" max="152" width="2.7109375" style="55" customWidth="1"/>
    <col min="153" max="153" width="2.7109375" style="56" customWidth="1"/>
    <col min="154" max="154" width="2.7109375" style="57" customWidth="1"/>
    <col min="155" max="155" width="2.7109375" style="58" customWidth="1"/>
    <col min="156" max="156" width="2.7109375" style="59" customWidth="1"/>
    <col min="157" max="157" width="2.7109375" style="391" customWidth="1"/>
    <col min="158" max="158" width="3.140625" customWidth="1"/>
    <col min="159" max="159" width="3.85546875" style="383" customWidth="1"/>
    <col min="160" max="160" width="2.7109375" style="42" customWidth="1"/>
    <col min="161" max="161" width="2.7109375" style="44" customWidth="1"/>
    <col min="162" max="162" width="2.7109375" style="46" customWidth="1"/>
    <col min="163" max="163" width="2.7109375" style="48" customWidth="1"/>
    <col min="164" max="164" width="2.7109375" style="50" customWidth="1"/>
    <col min="165" max="165" width="2.7109375" style="51" customWidth="1"/>
    <col min="166" max="166" width="2.7109375" style="52" customWidth="1"/>
    <col min="167" max="167" width="2.7109375" style="53" customWidth="1"/>
    <col min="168" max="168" width="2.7109375" style="55" customWidth="1"/>
    <col min="169" max="169" width="2.7109375" style="56" customWidth="1"/>
    <col min="170" max="170" width="2.7109375" style="57" customWidth="1"/>
    <col min="171" max="171" width="2.7109375" style="58" customWidth="1"/>
    <col min="172" max="172" width="2.7109375" style="59" customWidth="1"/>
    <col min="173" max="173" width="2.7109375" style="391" customWidth="1"/>
    <col min="174" max="174" width="3" customWidth="1"/>
    <col min="175" max="175" width="4" style="383" customWidth="1"/>
    <col min="176" max="176" width="2.7109375" style="42" customWidth="1"/>
    <col min="177" max="177" width="2.7109375" style="44" customWidth="1"/>
    <col min="178" max="178" width="2.7109375" style="46" customWidth="1"/>
    <col min="179" max="179" width="2.7109375" style="48" customWidth="1"/>
    <col min="180" max="180" width="2.7109375" style="50" customWidth="1"/>
    <col min="181" max="181" width="2.7109375" style="51" customWidth="1"/>
    <col min="182" max="182" width="2.7109375" style="52" customWidth="1"/>
    <col min="183" max="183" width="2.7109375" style="53" customWidth="1"/>
    <col min="184" max="184" width="2.7109375" style="55" customWidth="1"/>
    <col min="185" max="185" width="2.7109375" style="56" customWidth="1"/>
    <col min="186" max="186" width="2.7109375" style="57" customWidth="1"/>
    <col min="187" max="187" width="2.7109375" style="58" customWidth="1"/>
    <col min="188" max="188" width="2.7109375" style="59" customWidth="1"/>
    <col min="189" max="189" width="2.7109375" style="391" customWidth="1"/>
  </cols>
  <sheetData>
    <row r="1" spans="1:189" x14ac:dyDescent="0.25">
      <c r="A1" t="s">
        <v>788</v>
      </c>
      <c r="D1" s="383" t="s">
        <v>787</v>
      </c>
      <c r="E1" s="42" t="s">
        <v>789</v>
      </c>
      <c r="AY1" s="42" t="s">
        <v>790</v>
      </c>
      <c r="CS1" s="42" t="s">
        <v>791</v>
      </c>
      <c r="EN1" s="42" t="s">
        <v>793</v>
      </c>
      <c r="FD1" s="42" t="s">
        <v>792</v>
      </c>
      <c r="FT1" s="42" t="s">
        <v>792</v>
      </c>
    </row>
    <row r="2" spans="1:189" ht="212.25" x14ac:dyDescent="0.25">
      <c r="B2" s="359" t="s">
        <v>660</v>
      </c>
      <c r="C2" s="226" t="s">
        <v>621</v>
      </c>
      <c r="E2" s="12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  <c r="K2" s="13" t="s">
        <v>20</v>
      </c>
      <c r="L2" s="14" t="s">
        <v>21</v>
      </c>
      <c r="M2" s="14" t="s">
        <v>22</v>
      </c>
      <c r="N2" s="15" t="s">
        <v>23</v>
      </c>
      <c r="O2" s="16" t="s">
        <v>24</v>
      </c>
      <c r="P2" s="17" t="s">
        <v>25</v>
      </c>
      <c r="Q2" s="18" t="s">
        <v>26</v>
      </c>
      <c r="R2" s="19" t="s">
        <v>27</v>
      </c>
      <c r="S2" s="20" t="s">
        <v>28</v>
      </c>
      <c r="T2" s="21" t="s">
        <v>29</v>
      </c>
      <c r="U2" s="21" t="s">
        <v>30</v>
      </c>
      <c r="V2" s="21" t="s">
        <v>31</v>
      </c>
      <c r="W2" s="22" t="s">
        <v>32</v>
      </c>
      <c r="X2" s="22" t="s">
        <v>33</v>
      </c>
      <c r="Y2" s="22" t="s">
        <v>34</v>
      </c>
      <c r="Z2" s="23" t="s">
        <v>35</v>
      </c>
      <c r="AA2" s="23" t="s">
        <v>36</v>
      </c>
      <c r="AB2" s="24" t="s">
        <v>37</v>
      </c>
      <c r="AC2" s="25" t="s">
        <v>38</v>
      </c>
      <c r="AD2" s="26" t="s">
        <v>39</v>
      </c>
      <c r="AE2" s="26" t="s">
        <v>40</v>
      </c>
      <c r="AF2" s="25" t="s">
        <v>41</v>
      </c>
      <c r="AG2" s="27" t="s">
        <v>42</v>
      </c>
      <c r="AH2" s="27" t="s">
        <v>43</v>
      </c>
      <c r="AI2" s="28" t="s">
        <v>44</v>
      </c>
      <c r="AJ2" s="28" t="s">
        <v>45</v>
      </c>
      <c r="AK2" s="28" t="s">
        <v>46</v>
      </c>
      <c r="AL2" s="28" t="s">
        <v>47</v>
      </c>
      <c r="AM2" s="29" t="s">
        <v>48</v>
      </c>
      <c r="AN2" s="29" t="s">
        <v>49</v>
      </c>
      <c r="AO2" s="29" t="s">
        <v>50</v>
      </c>
      <c r="AP2" s="30" t="s">
        <v>51</v>
      </c>
      <c r="AQ2" s="30" t="s">
        <v>52</v>
      </c>
      <c r="AR2" s="30" t="s">
        <v>53</v>
      </c>
      <c r="AS2" s="30" t="s">
        <v>54</v>
      </c>
      <c r="AT2" s="30" t="s">
        <v>55</v>
      </c>
      <c r="AU2" s="30" t="s">
        <v>56</v>
      </c>
      <c r="AV2" s="5" t="s">
        <v>57</v>
      </c>
      <c r="AW2" s="226" t="s">
        <v>622</v>
      </c>
      <c r="AY2" s="12" t="s">
        <v>14</v>
      </c>
      <c r="AZ2" s="13" t="s">
        <v>15</v>
      </c>
      <c r="BA2" s="13" t="s">
        <v>16</v>
      </c>
      <c r="BB2" s="13" t="s">
        <v>17</v>
      </c>
      <c r="BC2" s="13" t="s">
        <v>18</v>
      </c>
      <c r="BD2" s="13" t="s">
        <v>19</v>
      </c>
      <c r="BE2" s="13" t="s">
        <v>20</v>
      </c>
      <c r="BF2" s="14" t="s">
        <v>21</v>
      </c>
      <c r="BG2" s="14" t="s">
        <v>22</v>
      </c>
      <c r="BH2" s="15" t="s">
        <v>23</v>
      </c>
      <c r="BI2" s="16" t="s">
        <v>24</v>
      </c>
      <c r="BJ2" s="17" t="s">
        <v>25</v>
      </c>
      <c r="BK2" s="18" t="s">
        <v>26</v>
      </c>
      <c r="BL2" s="19" t="s">
        <v>27</v>
      </c>
      <c r="BM2" s="20" t="s">
        <v>28</v>
      </c>
      <c r="BN2" s="21" t="s">
        <v>29</v>
      </c>
      <c r="BO2" s="21" t="s">
        <v>30</v>
      </c>
      <c r="BP2" s="21" t="s">
        <v>31</v>
      </c>
      <c r="BQ2" s="22" t="s">
        <v>32</v>
      </c>
      <c r="BR2" s="22" t="s">
        <v>33</v>
      </c>
      <c r="BS2" s="22" t="s">
        <v>34</v>
      </c>
      <c r="BT2" s="23" t="s">
        <v>35</v>
      </c>
      <c r="BU2" s="23" t="s">
        <v>36</v>
      </c>
      <c r="BV2" s="24" t="s">
        <v>37</v>
      </c>
      <c r="BW2" s="25" t="s">
        <v>38</v>
      </c>
      <c r="BX2" s="26" t="s">
        <v>39</v>
      </c>
      <c r="BY2" s="26" t="s">
        <v>40</v>
      </c>
      <c r="BZ2" s="25" t="s">
        <v>41</v>
      </c>
      <c r="CA2" s="27" t="s">
        <v>42</v>
      </c>
      <c r="CB2" s="27" t="s">
        <v>43</v>
      </c>
      <c r="CC2" s="28" t="s">
        <v>44</v>
      </c>
      <c r="CD2" s="28" t="s">
        <v>45</v>
      </c>
      <c r="CE2" s="28" t="s">
        <v>46</v>
      </c>
      <c r="CF2" s="28" t="s">
        <v>47</v>
      </c>
      <c r="CG2" s="29" t="s">
        <v>48</v>
      </c>
      <c r="CH2" s="29" t="s">
        <v>49</v>
      </c>
      <c r="CI2" s="29" t="s">
        <v>50</v>
      </c>
      <c r="CJ2" s="30" t="s">
        <v>51</v>
      </c>
      <c r="CK2" s="30" t="s">
        <v>52</v>
      </c>
      <c r="CL2" s="30" t="s">
        <v>53</v>
      </c>
      <c r="CM2" s="30" t="s">
        <v>54</v>
      </c>
      <c r="CN2" s="30" t="s">
        <v>55</v>
      </c>
      <c r="CO2" s="30" t="s">
        <v>56</v>
      </c>
      <c r="CP2" s="5" t="s">
        <v>57</v>
      </c>
      <c r="CQ2" s="226" t="s">
        <v>623</v>
      </c>
      <c r="CS2" s="12" t="s">
        <v>14</v>
      </c>
      <c r="CT2" s="13" t="s">
        <v>15</v>
      </c>
      <c r="CU2" s="13" t="s">
        <v>16</v>
      </c>
      <c r="CV2" s="13" t="s">
        <v>17</v>
      </c>
      <c r="CW2" s="13" t="s">
        <v>18</v>
      </c>
      <c r="CX2" s="13" t="s">
        <v>19</v>
      </c>
      <c r="CY2" s="13" t="s">
        <v>20</v>
      </c>
      <c r="CZ2" s="14" t="s">
        <v>21</v>
      </c>
      <c r="DA2" s="14" t="s">
        <v>22</v>
      </c>
      <c r="DB2" s="15" t="s">
        <v>23</v>
      </c>
      <c r="DC2" s="16" t="s">
        <v>24</v>
      </c>
      <c r="DD2" s="17" t="s">
        <v>25</v>
      </c>
      <c r="DE2" s="18" t="s">
        <v>26</v>
      </c>
      <c r="DF2" s="19" t="s">
        <v>27</v>
      </c>
      <c r="DG2" s="20" t="s">
        <v>28</v>
      </c>
      <c r="DH2" s="21" t="s">
        <v>29</v>
      </c>
      <c r="DI2" s="21" t="s">
        <v>30</v>
      </c>
      <c r="DJ2" s="21" t="s">
        <v>31</v>
      </c>
      <c r="DK2" s="22" t="s">
        <v>32</v>
      </c>
      <c r="DL2" s="22" t="s">
        <v>33</v>
      </c>
      <c r="DM2" s="22" t="s">
        <v>34</v>
      </c>
      <c r="DN2" s="23" t="s">
        <v>35</v>
      </c>
      <c r="DO2" s="23" t="s">
        <v>36</v>
      </c>
      <c r="DP2" s="24" t="s">
        <v>37</v>
      </c>
      <c r="DQ2" s="25" t="s">
        <v>38</v>
      </c>
      <c r="DR2" s="26" t="s">
        <v>39</v>
      </c>
      <c r="DS2" s="26" t="s">
        <v>40</v>
      </c>
      <c r="DT2" s="25" t="s">
        <v>41</v>
      </c>
      <c r="DU2" s="27" t="s">
        <v>42</v>
      </c>
      <c r="DV2" s="27" t="s">
        <v>43</v>
      </c>
      <c r="DW2" s="28" t="s">
        <v>44</v>
      </c>
      <c r="DX2" s="28" t="s">
        <v>45</v>
      </c>
      <c r="DY2" s="28" t="s">
        <v>46</v>
      </c>
      <c r="DZ2" s="28" t="s">
        <v>47</v>
      </c>
      <c r="EA2" s="29" t="s">
        <v>48</v>
      </c>
      <c r="EB2" s="29" t="s">
        <v>49</v>
      </c>
      <c r="EC2" s="29" t="s">
        <v>50</v>
      </c>
      <c r="ED2" s="30" t="s">
        <v>51</v>
      </c>
      <c r="EE2" s="30" t="s">
        <v>52</v>
      </c>
      <c r="EF2" s="30" t="s">
        <v>53</v>
      </c>
      <c r="EG2" s="30" t="s">
        <v>54</v>
      </c>
      <c r="EH2" s="30" t="s">
        <v>55</v>
      </c>
      <c r="EI2" s="30" t="s">
        <v>56</v>
      </c>
      <c r="EJ2" s="5" t="s">
        <v>57</v>
      </c>
      <c r="EK2" s="388" t="s">
        <v>603</v>
      </c>
      <c r="EL2" s="226" t="s">
        <v>620</v>
      </c>
      <c r="EN2" s="12" t="s">
        <v>604</v>
      </c>
      <c r="EO2" s="14" t="s">
        <v>605</v>
      </c>
      <c r="EP2" s="16" t="s">
        <v>606</v>
      </c>
      <c r="EQ2" s="18" t="s">
        <v>607</v>
      </c>
      <c r="ER2" s="20" t="s">
        <v>608</v>
      </c>
      <c r="ES2" s="21" t="s">
        <v>609</v>
      </c>
      <c r="ET2" s="22" t="s">
        <v>610</v>
      </c>
      <c r="EU2" s="23" t="s">
        <v>611</v>
      </c>
      <c r="EV2" s="25" t="s">
        <v>612</v>
      </c>
      <c r="EW2" s="27" t="s">
        <v>613</v>
      </c>
      <c r="EX2" s="28" t="s">
        <v>614</v>
      </c>
      <c r="EY2" s="29" t="s">
        <v>615</v>
      </c>
      <c r="EZ2" s="30" t="s">
        <v>616</v>
      </c>
      <c r="FA2" s="390" t="s">
        <v>617</v>
      </c>
      <c r="FB2" s="226" t="s">
        <v>619</v>
      </c>
      <c r="FD2" s="12" t="s">
        <v>604</v>
      </c>
      <c r="FE2" s="14" t="s">
        <v>605</v>
      </c>
      <c r="FF2" s="16" t="s">
        <v>606</v>
      </c>
      <c r="FG2" s="18" t="s">
        <v>607</v>
      </c>
      <c r="FH2" s="20" t="s">
        <v>608</v>
      </c>
      <c r="FI2" s="21" t="s">
        <v>609</v>
      </c>
      <c r="FJ2" s="22" t="s">
        <v>610</v>
      </c>
      <c r="FK2" s="23" t="s">
        <v>611</v>
      </c>
      <c r="FL2" s="25" t="s">
        <v>612</v>
      </c>
      <c r="FM2" s="27" t="s">
        <v>613</v>
      </c>
      <c r="FN2" s="28" t="s">
        <v>614</v>
      </c>
      <c r="FO2" s="29" t="s">
        <v>615</v>
      </c>
      <c r="FP2" s="30" t="s">
        <v>616</v>
      </c>
      <c r="FQ2" s="390" t="s">
        <v>617</v>
      </c>
      <c r="FR2" s="226" t="s">
        <v>618</v>
      </c>
      <c r="FT2" s="12" t="s">
        <v>604</v>
      </c>
      <c r="FU2" s="14" t="s">
        <v>605</v>
      </c>
      <c r="FV2" s="16" t="s">
        <v>606</v>
      </c>
      <c r="FW2" s="18" t="s">
        <v>607</v>
      </c>
      <c r="FX2" s="20" t="s">
        <v>608</v>
      </c>
      <c r="FY2" s="21" t="s">
        <v>609</v>
      </c>
      <c r="FZ2" s="22" t="s">
        <v>610</v>
      </c>
      <c r="GA2" s="23" t="s">
        <v>611</v>
      </c>
      <c r="GB2" s="25" t="s">
        <v>612</v>
      </c>
      <c r="GC2" s="27" t="s">
        <v>613</v>
      </c>
      <c r="GD2" s="28" t="s">
        <v>614</v>
      </c>
      <c r="GE2" s="29" t="s">
        <v>615</v>
      </c>
      <c r="GF2" s="30" t="s">
        <v>616</v>
      </c>
      <c r="GG2" s="390" t="s">
        <v>617</v>
      </c>
    </row>
    <row r="3" spans="1:189" x14ac:dyDescent="0.25">
      <c r="A3" s="414" t="s">
        <v>517</v>
      </c>
      <c r="B3" t="s">
        <v>745</v>
      </c>
      <c r="D3" s="383" t="s">
        <v>545</v>
      </c>
      <c r="F3" s="112"/>
      <c r="G3" s="112"/>
      <c r="H3" s="112"/>
      <c r="I3" s="112"/>
      <c r="J3" s="112"/>
      <c r="K3" s="112"/>
      <c r="L3" s="45"/>
      <c r="M3" s="45">
        <v>1</v>
      </c>
      <c r="O3" s="47"/>
      <c r="R3" s="48"/>
      <c r="S3" s="113">
        <v>1</v>
      </c>
      <c r="T3" s="114">
        <v>2</v>
      </c>
      <c r="U3" s="114">
        <v>1</v>
      </c>
      <c r="V3" s="114"/>
      <c r="W3" s="115">
        <v>1</v>
      </c>
      <c r="X3" s="115">
        <v>1</v>
      </c>
      <c r="Y3" s="115"/>
      <c r="AA3" s="53"/>
      <c r="AB3" s="53"/>
      <c r="AC3" s="116"/>
      <c r="AD3" s="116"/>
      <c r="AE3" s="116"/>
      <c r="AF3" s="116"/>
      <c r="AG3" s="117"/>
      <c r="AH3" s="117"/>
      <c r="AI3" s="118"/>
      <c r="AJ3" s="118"/>
      <c r="AK3" s="118"/>
      <c r="AL3" s="118"/>
      <c r="AM3" s="119"/>
      <c r="AN3" s="119"/>
      <c r="AO3" s="119"/>
      <c r="AP3" s="120"/>
      <c r="AQ3" s="120"/>
      <c r="AR3" s="120"/>
      <c r="AS3" s="120"/>
      <c r="AT3" s="120"/>
      <c r="AU3" s="120"/>
      <c r="AV3" s="60"/>
      <c r="AX3" s="383" t="s">
        <v>545</v>
      </c>
      <c r="BG3" s="44">
        <v>1</v>
      </c>
      <c r="BM3" s="50">
        <v>2</v>
      </c>
      <c r="BN3" s="51">
        <v>4</v>
      </c>
      <c r="BO3" s="51">
        <v>1</v>
      </c>
      <c r="BQ3" s="52">
        <v>1</v>
      </c>
      <c r="BR3" s="52">
        <v>1</v>
      </c>
      <c r="CN3" s="59">
        <v>2</v>
      </c>
      <c r="CR3" s="383" t="s">
        <v>545</v>
      </c>
      <c r="DA3" s="44">
        <v>1</v>
      </c>
      <c r="DG3" s="50">
        <v>2</v>
      </c>
      <c r="DH3" s="51">
        <v>9</v>
      </c>
      <c r="DI3" s="51">
        <v>1</v>
      </c>
      <c r="DK3" s="52">
        <v>1</v>
      </c>
      <c r="DL3" s="52">
        <v>2</v>
      </c>
      <c r="EB3" s="58">
        <v>1</v>
      </c>
      <c r="EE3" s="59">
        <v>1</v>
      </c>
      <c r="EH3" s="59">
        <v>5</v>
      </c>
      <c r="EM3" s="383" t="s">
        <v>545</v>
      </c>
      <c r="ER3" s="50">
        <v>1</v>
      </c>
      <c r="ES3" s="51">
        <v>2</v>
      </c>
      <c r="EZ3" s="59">
        <v>1</v>
      </c>
      <c r="FC3" s="383" t="s">
        <v>545</v>
      </c>
      <c r="FE3" s="44">
        <v>1</v>
      </c>
      <c r="FH3" s="50">
        <v>1</v>
      </c>
      <c r="FI3" s="51">
        <v>3</v>
      </c>
      <c r="FO3" s="58">
        <v>1</v>
      </c>
      <c r="FP3" s="59">
        <v>2</v>
      </c>
      <c r="FS3" s="383" t="s">
        <v>545</v>
      </c>
      <c r="FU3" s="44">
        <v>1</v>
      </c>
      <c r="FX3" s="50">
        <v>1</v>
      </c>
      <c r="FY3" s="51">
        <v>4</v>
      </c>
      <c r="FZ3" s="52">
        <v>1</v>
      </c>
      <c r="GB3" s="55">
        <v>1</v>
      </c>
      <c r="GE3" s="58">
        <v>1</v>
      </c>
      <c r="GF3" s="59">
        <v>2</v>
      </c>
    </row>
    <row r="4" spans="1:189" x14ac:dyDescent="0.25">
      <c r="A4" s="415" t="s">
        <v>518</v>
      </c>
      <c r="B4" t="s">
        <v>746</v>
      </c>
      <c r="D4" s="383" t="s">
        <v>545</v>
      </c>
      <c r="F4" s="112"/>
      <c r="G4" s="112"/>
      <c r="H4" s="112"/>
      <c r="I4" s="112"/>
      <c r="J4" s="112"/>
      <c r="K4" s="112"/>
      <c r="L4" s="45"/>
      <c r="M4" s="45"/>
      <c r="O4" s="47"/>
      <c r="R4" s="48"/>
      <c r="S4" s="113">
        <v>1</v>
      </c>
      <c r="T4" s="114">
        <v>2</v>
      </c>
      <c r="U4" s="114">
        <v>1</v>
      </c>
      <c r="V4" s="114"/>
      <c r="W4" s="115"/>
      <c r="X4" s="115"/>
      <c r="Y4" s="115"/>
      <c r="AA4" s="53"/>
      <c r="AB4" s="53"/>
      <c r="AC4" s="116"/>
      <c r="AD4" s="116"/>
      <c r="AE4" s="116"/>
      <c r="AF4" s="116"/>
      <c r="AG4" s="117"/>
      <c r="AH4" s="117"/>
      <c r="AI4" s="118"/>
      <c r="AJ4" s="118"/>
      <c r="AK4" s="118"/>
      <c r="AL4" s="118"/>
      <c r="AM4" s="119"/>
      <c r="AN4" s="119"/>
      <c r="AO4" s="119"/>
      <c r="AP4" s="120"/>
      <c r="AQ4" s="120"/>
      <c r="AR4" s="120"/>
      <c r="AS4" s="120"/>
      <c r="AT4" s="120"/>
      <c r="AU4" s="120"/>
      <c r="AV4" s="60"/>
      <c r="AX4" s="383" t="s">
        <v>545</v>
      </c>
      <c r="BN4" s="51">
        <v>5</v>
      </c>
      <c r="BR4" s="52">
        <v>1</v>
      </c>
      <c r="CH4" s="58">
        <v>1</v>
      </c>
      <c r="CK4" s="59">
        <v>1</v>
      </c>
      <c r="CN4" s="59">
        <v>3</v>
      </c>
      <c r="CR4" s="383" t="s">
        <v>545</v>
      </c>
      <c r="DA4" s="44">
        <v>1</v>
      </c>
      <c r="DC4" s="46">
        <v>1</v>
      </c>
      <c r="DH4" s="51">
        <v>6</v>
      </c>
      <c r="DJ4" s="51">
        <v>2</v>
      </c>
      <c r="DL4" s="52">
        <v>1</v>
      </c>
      <c r="DR4" s="55">
        <v>1</v>
      </c>
      <c r="DT4" s="55">
        <v>2</v>
      </c>
      <c r="ED4" s="59">
        <v>1</v>
      </c>
      <c r="EH4" s="59">
        <v>8</v>
      </c>
      <c r="EM4" s="383" t="s">
        <v>545</v>
      </c>
      <c r="EO4" s="45"/>
      <c r="EP4" s="47"/>
      <c r="ER4" s="113"/>
      <c r="ES4" s="114">
        <v>2</v>
      </c>
      <c r="ET4" s="115"/>
      <c r="EV4" s="116"/>
      <c r="EW4" s="117"/>
      <c r="EX4" s="118"/>
      <c r="EY4" s="119">
        <v>1</v>
      </c>
      <c r="EZ4" s="120">
        <v>1</v>
      </c>
      <c r="FA4" s="392"/>
      <c r="FC4" s="383" t="s">
        <v>545</v>
      </c>
      <c r="FE4" s="45"/>
      <c r="FF4" s="47"/>
      <c r="FH4" s="113"/>
      <c r="FI4" s="114">
        <v>4</v>
      </c>
      <c r="FJ4" s="115">
        <v>1</v>
      </c>
      <c r="FL4" s="116">
        <v>1</v>
      </c>
      <c r="FM4" s="117"/>
      <c r="FN4" s="118"/>
      <c r="FO4" s="119"/>
      <c r="FP4" s="120">
        <v>2</v>
      </c>
      <c r="FQ4" s="392"/>
      <c r="FS4" s="383" t="s">
        <v>545</v>
      </c>
      <c r="FU4" s="44">
        <v>1</v>
      </c>
      <c r="FV4" s="46">
        <v>1</v>
      </c>
      <c r="FX4" s="50">
        <v>1</v>
      </c>
      <c r="FY4" s="51">
        <v>3</v>
      </c>
      <c r="FZ4" s="52">
        <v>1</v>
      </c>
      <c r="GB4" s="55">
        <v>2</v>
      </c>
      <c r="GE4" s="58">
        <v>1</v>
      </c>
      <c r="GF4" s="59">
        <v>3</v>
      </c>
      <c r="GG4" s="391">
        <v>1</v>
      </c>
    </row>
    <row r="5" spans="1:189" x14ac:dyDescent="0.25">
      <c r="A5" s="416" t="s">
        <v>519</v>
      </c>
      <c r="B5" t="s">
        <v>747</v>
      </c>
      <c r="D5" s="383" t="s">
        <v>545</v>
      </c>
      <c r="F5" s="112"/>
      <c r="G5" s="112"/>
      <c r="H5" s="112"/>
      <c r="I5" s="112"/>
      <c r="J5" s="112"/>
      <c r="K5" s="112"/>
      <c r="L5" s="45"/>
      <c r="M5" s="45"/>
      <c r="O5" s="47"/>
      <c r="R5" s="48"/>
      <c r="S5" s="113">
        <v>1</v>
      </c>
      <c r="T5" s="114">
        <v>2</v>
      </c>
      <c r="U5" s="114"/>
      <c r="V5" s="114"/>
      <c r="W5" s="115"/>
      <c r="X5" s="115"/>
      <c r="Y5" s="115"/>
      <c r="AA5" s="53"/>
      <c r="AB5" s="53"/>
      <c r="AC5" s="116"/>
      <c r="AD5" s="116"/>
      <c r="AE5" s="116"/>
      <c r="AF5" s="116"/>
      <c r="AG5" s="117"/>
      <c r="AH5" s="117"/>
      <c r="AI5" s="118"/>
      <c r="AJ5" s="118"/>
      <c r="AK5" s="118"/>
      <c r="AL5" s="118"/>
      <c r="AM5" s="119"/>
      <c r="AN5" s="119"/>
      <c r="AO5" s="119"/>
      <c r="AP5" s="120"/>
      <c r="AQ5" s="120"/>
      <c r="AR5" s="120"/>
      <c r="AS5" s="120"/>
      <c r="AT5" s="120">
        <v>2</v>
      </c>
      <c r="AU5" s="120"/>
      <c r="AV5" s="60"/>
      <c r="AX5" s="383" t="s">
        <v>545</v>
      </c>
      <c r="BN5" s="51">
        <v>2</v>
      </c>
      <c r="BR5" s="52">
        <v>1</v>
      </c>
      <c r="BX5" s="55">
        <v>1</v>
      </c>
      <c r="BZ5" s="55">
        <v>2</v>
      </c>
      <c r="CN5" s="59">
        <v>4</v>
      </c>
      <c r="CR5" s="384" t="s">
        <v>545</v>
      </c>
      <c r="CS5" s="109">
        <v>1</v>
      </c>
      <c r="CT5" s="112">
        <v>2</v>
      </c>
      <c r="CU5" s="112"/>
      <c r="CV5" s="112"/>
      <c r="CW5" s="112"/>
      <c r="CX5" s="112"/>
      <c r="CY5" s="112"/>
      <c r="CZ5" s="45">
        <v>2</v>
      </c>
      <c r="DA5" s="45"/>
      <c r="DC5" s="47"/>
      <c r="DF5" s="48"/>
      <c r="DG5" s="113">
        <v>1</v>
      </c>
      <c r="DH5" s="114">
        <v>9</v>
      </c>
      <c r="DI5" s="114">
        <v>1</v>
      </c>
      <c r="DJ5" s="114"/>
      <c r="DK5" s="115">
        <v>1</v>
      </c>
      <c r="DL5" s="115">
        <v>1</v>
      </c>
      <c r="DM5" s="115"/>
      <c r="DO5" s="53"/>
      <c r="DP5" s="53"/>
      <c r="DQ5" s="116"/>
      <c r="DR5" s="116"/>
      <c r="DS5" s="116"/>
      <c r="DT5" s="116"/>
      <c r="DU5" s="117"/>
      <c r="DV5" s="117"/>
      <c r="DW5" s="118"/>
      <c r="DX5" s="118"/>
      <c r="DY5" s="118"/>
      <c r="DZ5" s="118"/>
      <c r="EA5" s="119">
        <v>1</v>
      </c>
      <c r="EB5" s="119"/>
      <c r="EC5" s="119"/>
      <c r="ED5" s="120"/>
      <c r="EE5" s="120"/>
      <c r="EF5" s="120"/>
      <c r="EG5" s="120"/>
      <c r="EH5" s="120">
        <v>3</v>
      </c>
      <c r="EI5" s="120"/>
      <c r="EJ5" s="60">
        <v>9</v>
      </c>
      <c r="EM5" s="383" t="s">
        <v>545</v>
      </c>
      <c r="EO5" s="45"/>
      <c r="EP5" s="47"/>
      <c r="ER5" s="113"/>
      <c r="ES5" s="114">
        <v>2</v>
      </c>
      <c r="ET5" s="115">
        <v>1</v>
      </c>
      <c r="EV5" s="116"/>
      <c r="EW5" s="117"/>
      <c r="EX5" s="118"/>
      <c r="EY5" s="119"/>
      <c r="EZ5" s="120">
        <v>2</v>
      </c>
      <c r="FA5" s="392"/>
      <c r="FC5" s="383" t="s">
        <v>545</v>
      </c>
      <c r="FI5" s="51">
        <v>3</v>
      </c>
      <c r="FJ5" s="52">
        <v>1</v>
      </c>
      <c r="FL5" s="55">
        <v>2</v>
      </c>
      <c r="FP5" s="59">
        <v>2</v>
      </c>
      <c r="FS5" s="383" t="s">
        <v>545</v>
      </c>
      <c r="FT5" s="42">
        <v>1</v>
      </c>
      <c r="FU5" s="44">
        <v>2</v>
      </c>
      <c r="FX5" s="50">
        <v>2</v>
      </c>
      <c r="FY5" s="51">
        <v>4</v>
      </c>
      <c r="FZ5" s="52">
        <v>3</v>
      </c>
    </row>
    <row r="6" spans="1:189" x14ac:dyDescent="0.25">
      <c r="A6" s="417" t="s">
        <v>520</v>
      </c>
      <c r="B6" t="s">
        <v>748</v>
      </c>
      <c r="D6" s="383" t="s">
        <v>545</v>
      </c>
      <c r="F6" s="112"/>
      <c r="G6" s="112"/>
      <c r="H6" s="112"/>
      <c r="I6" s="112"/>
      <c r="J6" s="112"/>
      <c r="K6" s="112"/>
      <c r="L6" s="45"/>
      <c r="M6" s="45"/>
      <c r="O6" s="47"/>
      <c r="R6" s="48"/>
      <c r="S6" s="113"/>
      <c r="T6" s="114">
        <v>3</v>
      </c>
      <c r="U6" s="114"/>
      <c r="V6" s="114"/>
      <c r="W6" s="115"/>
      <c r="X6" s="115"/>
      <c r="Y6" s="115"/>
      <c r="AA6" s="53"/>
      <c r="AB6" s="53"/>
      <c r="AC6" s="116"/>
      <c r="AD6" s="116"/>
      <c r="AE6" s="116"/>
      <c r="AF6" s="116"/>
      <c r="AG6" s="117"/>
      <c r="AH6" s="117"/>
      <c r="AI6" s="118"/>
      <c r="AJ6" s="118"/>
      <c r="AK6" s="118"/>
      <c r="AL6" s="118"/>
      <c r="AM6" s="119"/>
      <c r="AN6" s="119"/>
      <c r="AO6" s="119"/>
      <c r="AP6" s="120"/>
      <c r="AQ6" s="120"/>
      <c r="AR6" s="120"/>
      <c r="AS6" s="120"/>
      <c r="AT6" s="120">
        <v>2</v>
      </c>
      <c r="AU6" s="120"/>
      <c r="AV6" s="60"/>
      <c r="AX6" s="383" t="s">
        <v>545</v>
      </c>
      <c r="BG6" s="44">
        <v>1</v>
      </c>
      <c r="BI6" s="46">
        <v>1</v>
      </c>
      <c r="BN6" s="51">
        <v>4</v>
      </c>
      <c r="BP6" s="51">
        <v>2</v>
      </c>
      <c r="CJ6" s="59">
        <v>1</v>
      </c>
      <c r="CN6" s="59">
        <v>4</v>
      </c>
      <c r="CR6" s="384" t="s">
        <v>545</v>
      </c>
      <c r="CS6" s="109">
        <v>1</v>
      </c>
      <c r="CT6" s="112"/>
      <c r="CU6" s="112"/>
      <c r="CV6" s="112"/>
      <c r="CW6" s="112"/>
      <c r="CX6" s="112"/>
      <c r="CY6" s="112"/>
      <c r="CZ6" s="45">
        <v>1</v>
      </c>
      <c r="DA6" s="45">
        <v>2</v>
      </c>
      <c r="DC6" s="47"/>
      <c r="DF6" s="48"/>
      <c r="DG6" s="113"/>
      <c r="DH6" s="114">
        <v>10</v>
      </c>
      <c r="DI6" s="114"/>
      <c r="DJ6" s="114">
        <v>2</v>
      </c>
      <c r="DK6" s="115"/>
      <c r="DL6" s="115">
        <v>4</v>
      </c>
      <c r="DM6" s="115"/>
      <c r="DO6" s="53"/>
      <c r="DP6" s="53"/>
      <c r="DQ6" s="116">
        <v>1</v>
      </c>
      <c r="DR6" s="116">
        <v>1</v>
      </c>
      <c r="DS6" s="116"/>
      <c r="DT6" s="116"/>
      <c r="DU6" s="117"/>
      <c r="DV6" s="117"/>
      <c r="DW6" s="118">
        <v>1</v>
      </c>
      <c r="DX6" s="118"/>
      <c r="DY6" s="118"/>
      <c r="DZ6" s="118"/>
      <c r="EA6" s="119"/>
      <c r="EB6" s="119"/>
      <c r="EC6" s="119"/>
      <c r="ED6" s="120"/>
      <c r="EE6" s="120"/>
      <c r="EF6" s="120"/>
      <c r="EG6" s="120"/>
      <c r="EH6" s="120">
        <v>5</v>
      </c>
      <c r="EI6" s="120"/>
      <c r="EJ6" s="36">
        <v>1</v>
      </c>
      <c r="EM6" s="383" t="s">
        <v>545</v>
      </c>
      <c r="EO6" s="45"/>
      <c r="EP6" s="47"/>
      <c r="ER6" s="113"/>
      <c r="ES6" s="114">
        <v>2</v>
      </c>
      <c r="ET6" s="115"/>
      <c r="EV6" s="116">
        <v>1</v>
      </c>
      <c r="EW6" s="117"/>
      <c r="EX6" s="118"/>
      <c r="EY6" s="119"/>
      <c r="EZ6" s="120"/>
      <c r="FA6" s="392"/>
      <c r="FC6" s="383" t="s">
        <v>545</v>
      </c>
      <c r="FE6" s="44">
        <v>1</v>
      </c>
      <c r="FF6" s="46">
        <v>1</v>
      </c>
      <c r="FH6" s="50">
        <v>1</v>
      </c>
      <c r="FI6" s="51">
        <v>3</v>
      </c>
      <c r="FJ6" s="52">
        <v>1</v>
      </c>
      <c r="FO6" s="58">
        <v>1</v>
      </c>
      <c r="FP6" s="59">
        <v>3</v>
      </c>
      <c r="FQ6" s="391">
        <v>1</v>
      </c>
      <c r="FS6" s="383" t="s">
        <v>545</v>
      </c>
      <c r="FY6" s="51">
        <v>4</v>
      </c>
      <c r="FZ6" s="52">
        <v>1</v>
      </c>
      <c r="GB6" s="55">
        <v>2</v>
      </c>
      <c r="GE6" s="58">
        <v>1</v>
      </c>
      <c r="GF6" s="59">
        <v>3</v>
      </c>
    </row>
    <row r="7" spans="1:189" x14ac:dyDescent="0.25">
      <c r="A7" s="418" t="s">
        <v>521</v>
      </c>
      <c r="B7" t="s">
        <v>749</v>
      </c>
      <c r="D7" s="383" t="s">
        <v>545</v>
      </c>
      <c r="F7" s="112"/>
      <c r="G7" s="112"/>
      <c r="H7" s="112"/>
      <c r="I7" s="112"/>
      <c r="J7" s="112"/>
      <c r="K7" s="112"/>
      <c r="L7" s="45"/>
      <c r="M7" s="45"/>
      <c r="O7" s="47"/>
      <c r="R7" s="48"/>
      <c r="S7" s="113"/>
      <c r="T7" s="114">
        <v>3</v>
      </c>
      <c r="U7" s="114"/>
      <c r="V7" s="114"/>
      <c r="W7" s="115"/>
      <c r="X7" s="115"/>
      <c r="Y7" s="115"/>
      <c r="AA7" s="53"/>
      <c r="AB7" s="53"/>
      <c r="AC7" s="116"/>
      <c r="AD7" s="116"/>
      <c r="AE7" s="116"/>
      <c r="AF7" s="116"/>
      <c r="AG7" s="117"/>
      <c r="AH7" s="117"/>
      <c r="AI7" s="118"/>
      <c r="AJ7" s="118"/>
      <c r="AK7" s="118"/>
      <c r="AL7" s="118"/>
      <c r="AM7" s="119"/>
      <c r="AN7" s="119">
        <v>1</v>
      </c>
      <c r="AO7" s="119"/>
      <c r="AP7" s="120"/>
      <c r="AQ7" s="120"/>
      <c r="AR7" s="120"/>
      <c r="AS7" s="120"/>
      <c r="AT7" s="120">
        <v>2</v>
      </c>
      <c r="AU7" s="120"/>
      <c r="AV7" s="60"/>
      <c r="AX7" s="386" t="s">
        <v>545</v>
      </c>
      <c r="AY7" s="93"/>
      <c r="AZ7" s="94">
        <v>1</v>
      </c>
      <c r="BA7" s="94"/>
      <c r="BB7" s="94"/>
      <c r="BC7" s="94"/>
      <c r="BD7" s="94"/>
      <c r="BE7" s="94"/>
      <c r="BF7" s="95">
        <v>1</v>
      </c>
      <c r="BG7" s="95"/>
      <c r="BH7" s="95"/>
      <c r="BI7" s="96"/>
      <c r="BJ7" s="96"/>
      <c r="BK7" s="97"/>
      <c r="BL7" s="97"/>
      <c r="BM7" s="98">
        <v>1</v>
      </c>
      <c r="BN7" s="99">
        <v>4</v>
      </c>
      <c r="BO7" s="99"/>
      <c r="BP7" s="99"/>
      <c r="BQ7" s="100">
        <v>1</v>
      </c>
      <c r="BR7" s="100">
        <v>1</v>
      </c>
      <c r="BS7" s="100"/>
      <c r="BT7" s="101"/>
      <c r="BU7" s="101"/>
      <c r="BV7" s="101"/>
      <c r="BW7" s="102"/>
      <c r="BX7" s="102"/>
      <c r="BY7" s="102"/>
      <c r="BZ7" s="102"/>
      <c r="CA7" s="103"/>
      <c r="CB7" s="103"/>
      <c r="CC7" s="104"/>
      <c r="CD7" s="104"/>
      <c r="CE7" s="104"/>
      <c r="CF7" s="104"/>
      <c r="CG7" s="105">
        <v>1</v>
      </c>
      <c r="CH7" s="105"/>
      <c r="CI7" s="105"/>
      <c r="CJ7" s="106"/>
      <c r="CK7" s="106"/>
      <c r="CL7" s="106"/>
      <c r="CM7" s="106"/>
      <c r="CN7" s="106">
        <v>2</v>
      </c>
      <c r="CO7" s="106"/>
      <c r="CP7" s="87"/>
      <c r="CR7" s="384" t="s">
        <v>545</v>
      </c>
      <c r="CS7" s="109"/>
      <c r="CT7" s="112"/>
      <c r="CU7" s="112">
        <v>1</v>
      </c>
      <c r="CV7" s="112"/>
      <c r="CW7" s="112"/>
      <c r="CX7" s="112"/>
      <c r="CY7" s="112"/>
      <c r="CZ7" s="45">
        <v>2</v>
      </c>
      <c r="DA7" s="45">
        <v>1</v>
      </c>
      <c r="DB7" s="45">
        <v>1</v>
      </c>
      <c r="DC7" s="47"/>
      <c r="DF7" s="48"/>
      <c r="DG7" s="113"/>
      <c r="DH7" s="114">
        <v>5</v>
      </c>
      <c r="DI7" s="114"/>
      <c r="DJ7" s="114"/>
      <c r="DK7" s="115"/>
      <c r="DL7" s="115">
        <v>20</v>
      </c>
      <c r="DM7" s="115"/>
      <c r="DO7" s="53"/>
      <c r="DP7" s="53"/>
      <c r="DQ7" s="116">
        <v>3</v>
      </c>
      <c r="DR7" s="116"/>
      <c r="DS7" s="116"/>
      <c r="DT7" s="116"/>
      <c r="DU7" s="117"/>
      <c r="DV7" s="117"/>
      <c r="DW7" s="118">
        <v>1</v>
      </c>
      <c r="DX7" s="118"/>
      <c r="DY7" s="118"/>
      <c r="DZ7" s="118"/>
      <c r="EA7" s="119"/>
      <c r="EB7" s="119"/>
      <c r="EC7" s="119"/>
      <c r="ED7" s="120">
        <v>1</v>
      </c>
      <c r="EE7" s="120">
        <v>2</v>
      </c>
      <c r="EF7" s="120"/>
      <c r="EG7" s="120"/>
      <c r="EH7" s="120">
        <v>4</v>
      </c>
      <c r="EI7" s="120"/>
      <c r="EJ7" s="60">
        <v>4</v>
      </c>
      <c r="EM7" s="383" t="s">
        <v>545</v>
      </c>
      <c r="ET7" s="52">
        <v>1</v>
      </c>
      <c r="EV7" s="55">
        <v>2</v>
      </c>
      <c r="EZ7" s="59">
        <v>2</v>
      </c>
      <c r="FC7" s="383" t="s">
        <v>545</v>
      </c>
      <c r="FD7" s="42">
        <v>1</v>
      </c>
      <c r="FE7" s="44">
        <v>2</v>
      </c>
      <c r="FH7" s="50">
        <v>1</v>
      </c>
      <c r="FI7" s="51">
        <v>4</v>
      </c>
      <c r="FJ7" s="52">
        <v>3</v>
      </c>
      <c r="FS7" s="386" t="s">
        <v>545</v>
      </c>
      <c r="FT7" s="93">
        <v>1</v>
      </c>
      <c r="FU7" s="95">
        <v>2</v>
      </c>
      <c r="FV7" s="96">
        <v>1</v>
      </c>
      <c r="FW7" s="97"/>
      <c r="FX7" s="98">
        <v>1</v>
      </c>
      <c r="FY7" s="99">
        <v>3</v>
      </c>
      <c r="FZ7" s="100">
        <v>2</v>
      </c>
      <c r="GA7" s="101"/>
      <c r="GB7" s="102">
        <v>1</v>
      </c>
      <c r="GC7" s="103"/>
      <c r="GD7" s="104"/>
      <c r="GE7" s="105">
        <v>1</v>
      </c>
      <c r="GF7" s="106">
        <v>3</v>
      </c>
      <c r="GG7" s="394">
        <v>1</v>
      </c>
    </row>
    <row r="8" spans="1:189" x14ac:dyDescent="0.25">
      <c r="A8" s="419" t="s">
        <v>522</v>
      </c>
      <c r="B8" t="s">
        <v>750</v>
      </c>
      <c r="D8" s="383" t="s">
        <v>545</v>
      </c>
      <c r="F8" s="112"/>
      <c r="G8" s="112"/>
      <c r="H8" s="112"/>
      <c r="I8" s="112"/>
      <c r="J8" s="112"/>
      <c r="K8" s="112"/>
      <c r="L8" s="45"/>
      <c r="M8" s="45"/>
      <c r="O8" s="47"/>
      <c r="R8" s="48"/>
      <c r="S8" s="113"/>
      <c r="T8" s="114">
        <v>2</v>
      </c>
      <c r="U8" s="114"/>
      <c r="V8" s="114"/>
      <c r="W8" s="115"/>
      <c r="X8" s="115">
        <v>1</v>
      </c>
      <c r="Y8" s="115"/>
      <c r="AA8" s="53"/>
      <c r="AB8" s="53"/>
      <c r="AC8" s="116"/>
      <c r="AD8" s="116"/>
      <c r="AE8" s="116"/>
      <c r="AF8" s="116"/>
      <c r="AG8" s="117"/>
      <c r="AH8" s="117"/>
      <c r="AI8" s="118"/>
      <c r="AJ8" s="118"/>
      <c r="AK8" s="118"/>
      <c r="AL8" s="118"/>
      <c r="AM8" s="119"/>
      <c r="AN8" s="119">
        <v>1</v>
      </c>
      <c r="AO8" s="119"/>
      <c r="AP8" s="120"/>
      <c r="AQ8" s="120"/>
      <c r="AR8" s="120"/>
      <c r="AS8" s="120"/>
      <c r="AT8" s="120"/>
      <c r="AU8" s="120"/>
      <c r="AV8" s="60"/>
      <c r="AX8" s="383" t="s">
        <v>545</v>
      </c>
      <c r="AY8" s="42">
        <v>1</v>
      </c>
      <c r="AZ8" s="43">
        <v>1</v>
      </c>
      <c r="BF8" s="44">
        <v>1</v>
      </c>
      <c r="BN8" s="51">
        <v>5</v>
      </c>
      <c r="BO8" s="51">
        <v>1</v>
      </c>
      <c r="CN8" s="59">
        <v>1</v>
      </c>
      <c r="CP8">
        <v>9</v>
      </c>
      <c r="CR8" s="384" t="s">
        <v>545</v>
      </c>
      <c r="CS8" s="109"/>
      <c r="CT8" s="112"/>
      <c r="CU8" s="112">
        <v>7</v>
      </c>
      <c r="CV8" s="112"/>
      <c r="CW8" s="112"/>
      <c r="CX8" s="112"/>
      <c r="CY8" s="112"/>
      <c r="CZ8" s="45"/>
      <c r="DA8" s="45"/>
      <c r="DC8" s="47"/>
      <c r="DF8" s="48"/>
      <c r="DG8" s="113">
        <v>1</v>
      </c>
      <c r="DH8" s="114">
        <v>7</v>
      </c>
      <c r="DI8" s="114"/>
      <c r="DJ8" s="114"/>
      <c r="DK8" s="115"/>
      <c r="DL8" s="115">
        <v>4</v>
      </c>
      <c r="DM8" s="115"/>
      <c r="DO8" s="53"/>
      <c r="DP8" s="53"/>
      <c r="DQ8" s="116"/>
      <c r="DR8" s="116"/>
      <c r="DS8" s="116"/>
      <c r="DT8" s="116"/>
      <c r="DU8" s="117"/>
      <c r="DV8" s="117"/>
      <c r="DW8" s="118">
        <v>2</v>
      </c>
      <c r="DX8" s="118"/>
      <c r="DY8" s="118"/>
      <c r="DZ8" s="118"/>
      <c r="EA8" s="119">
        <v>1</v>
      </c>
      <c r="EB8" s="119">
        <v>1</v>
      </c>
      <c r="EC8" s="119"/>
      <c r="ED8" s="120"/>
      <c r="EE8" s="120"/>
      <c r="EF8" s="120"/>
      <c r="EG8" s="120"/>
      <c r="EH8" s="120">
        <v>6</v>
      </c>
      <c r="EI8" s="120"/>
      <c r="EJ8" s="36">
        <v>1</v>
      </c>
      <c r="EM8" s="383" t="s">
        <v>545</v>
      </c>
      <c r="ES8" s="51">
        <v>3</v>
      </c>
      <c r="EZ8" s="59">
        <v>1</v>
      </c>
      <c r="FC8" s="383" t="s">
        <v>545</v>
      </c>
      <c r="FE8" s="44">
        <v>1</v>
      </c>
      <c r="FH8" s="50">
        <v>2</v>
      </c>
      <c r="FI8" s="51">
        <v>4</v>
      </c>
      <c r="FJ8" s="52">
        <v>2</v>
      </c>
      <c r="FS8" s="383" t="s">
        <v>545</v>
      </c>
      <c r="FT8" s="42">
        <v>1</v>
      </c>
      <c r="FU8" s="44">
        <v>2</v>
      </c>
      <c r="FY8" s="51">
        <v>3</v>
      </c>
      <c r="FZ8" s="52">
        <v>2</v>
      </c>
      <c r="GB8" s="55">
        <v>2</v>
      </c>
      <c r="GD8" s="57">
        <v>1</v>
      </c>
      <c r="GF8" s="59">
        <v>1</v>
      </c>
      <c r="GG8" s="391">
        <v>2</v>
      </c>
    </row>
    <row r="9" spans="1:189" x14ac:dyDescent="0.25">
      <c r="A9" s="420" t="s">
        <v>523</v>
      </c>
      <c r="B9" t="s">
        <v>751</v>
      </c>
      <c r="D9" s="383" t="s">
        <v>545</v>
      </c>
      <c r="F9" s="112"/>
      <c r="G9" s="112"/>
      <c r="H9" s="112"/>
      <c r="I9" s="112"/>
      <c r="J9" s="112"/>
      <c r="K9" s="112"/>
      <c r="L9" s="45"/>
      <c r="M9" s="45"/>
      <c r="O9" s="47"/>
      <c r="R9" s="48"/>
      <c r="S9" s="113"/>
      <c r="T9" s="114">
        <v>2</v>
      </c>
      <c r="U9" s="114"/>
      <c r="V9" s="114"/>
      <c r="W9" s="115"/>
      <c r="X9" s="115">
        <v>1</v>
      </c>
      <c r="Y9" s="115"/>
      <c r="AA9" s="53"/>
      <c r="AB9" s="53"/>
      <c r="AC9" s="116"/>
      <c r="AD9" s="116"/>
      <c r="AE9" s="116"/>
      <c r="AF9" s="116"/>
      <c r="AG9" s="117"/>
      <c r="AH9" s="117"/>
      <c r="AI9" s="118"/>
      <c r="AJ9" s="118"/>
      <c r="AK9" s="118"/>
      <c r="AL9" s="118"/>
      <c r="AM9" s="119"/>
      <c r="AN9" s="119"/>
      <c r="AO9" s="119"/>
      <c r="AP9" s="120"/>
      <c r="AQ9" s="120">
        <v>1</v>
      </c>
      <c r="AR9" s="120"/>
      <c r="AS9" s="120"/>
      <c r="AT9" s="120">
        <v>1</v>
      </c>
      <c r="AU9" s="120"/>
      <c r="AV9" s="60"/>
      <c r="AX9" s="383" t="s">
        <v>545</v>
      </c>
      <c r="AY9" s="42">
        <v>1</v>
      </c>
      <c r="BN9" s="51">
        <v>7</v>
      </c>
      <c r="BP9" s="51">
        <v>1</v>
      </c>
      <c r="BR9" s="52">
        <v>2</v>
      </c>
      <c r="CC9" s="57">
        <v>1</v>
      </c>
      <c r="CN9" s="59">
        <v>1</v>
      </c>
      <c r="CP9" s="36">
        <v>1</v>
      </c>
      <c r="CR9" s="383" t="s">
        <v>545</v>
      </c>
      <c r="CU9" s="43">
        <v>4</v>
      </c>
      <c r="DA9" s="44">
        <v>1</v>
      </c>
      <c r="DF9" s="48"/>
      <c r="DH9" s="114">
        <v>8</v>
      </c>
      <c r="DI9" s="114"/>
      <c r="DJ9" s="114"/>
      <c r="DL9" s="52">
        <v>4</v>
      </c>
      <c r="DW9" s="57">
        <v>2</v>
      </c>
      <c r="EA9" s="58">
        <v>1</v>
      </c>
      <c r="EB9" s="58">
        <v>1</v>
      </c>
      <c r="ED9" s="59">
        <v>1</v>
      </c>
      <c r="EH9" s="59">
        <v>5</v>
      </c>
      <c r="EJ9" s="36">
        <v>1</v>
      </c>
      <c r="EM9" s="383" t="s">
        <v>545</v>
      </c>
      <c r="EO9" s="44">
        <v>1</v>
      </c>
      <c r="EP9" s="46">
        <v>1</v>
      </c>
      <c r="ES9" s="51">
        <v>1</v>
      </c>
      <c r="EZ9" s="59">
        <v>3</v>
      </c>
      <c r="FC9" s="383" t="s">
        <v>545</v>
      </c>
      <c r="FI9" s="51">
        <v>4</v>
      </c>
      <c r="FJ9" s="52">
        <v>1</v>
      </c>
      <c r="FO9" s="58">
        <v>1</v>
      </c>
      <c r="FP9" s="59">
        <v>2</v>
      </c>
      <c r="FS9" s="383" t="s">
        <v>545</v>
      </c>
      <c r="FT9" s="42">
        <v>2</v>
      </c>
      <c r="FU9" s="44">
        <v>3</v>
      </c>
      <c r="FY9" s="51">
        <v>3</v>
      </c>
      <c r="FZ9" s="52">
        <v>3</v>
      </c>
      <c r="GB9" s="55">
        <v>1</v>
      </c>
      <c r="GD9" s="57">
        <v>1</v>
      </c>
      <c r="GF9" s="59">
        <v>2</v>
      </c>
      <c r="GG9" s="392">
        <v>2</v>
      </c>
    </row>
    <row r="10" spans="1:189" x14ac:dyDescent="0.25">
      <c r="A10" s="421" t="s">
        <v>524</v>
      </c>
      <c r="B10" t="s">
        <v>752</v>
      </c>
      <c r="D10" s="383" t="s">
        <v>545</v>
      </c>
      <c r="F10" s="112"/>
      <c r="G10" s="112"/>
      <c r="H10" s="112"/>
      <c r="I10" s="112"/>
      <c r="J10" s="112"/>
      <c r="K10" s="112"/>
      <c r="L10" s="45"/>
      <c r="M10" s="45"/>
      <c r="O10" s="47"/>
      <c r="R10" s="48"/>
      <c r="S10" s="113"/>
      <c r="T10" s="114">
        <v>2</v>
      </c>
      <c r="U10" s="114"/>
      <c r="V10" s="114"/>
      <c r="W10" s="115"/>
      <c r="X10" s="115"/>
      <c r="Y10" s="115"/>
      <c r="AA10" s="53"/>
      <c r="AB10" s="53"/>
      <c r="AC10" s="116"/>
      <c r="AD10" s="116"/>
      <c r="AE10" s="116"/>
      <c r="AF10" s="116"/>
      <c r="AG10" s="117"/>
      <c r="AH10" s="117"/>
      <c r="AI10" s="118"/>
      <c r="AJ10" s="118"/>
      <c r="AK10" s="118"/>
      <c r="AL10" s="118"/>
      <c r="AM10" s="119"/>
      <c r="AN10" s="119"/>
      <c r="AO10" s="119"/>
      <c r="AP10" s="120"/>
      <c r="AQ10" s="120">
        <v>1</v>
      </c>
      <c r="AR10" s="120"/>
      <c r="AS10" s="120"/>
      <c r="AT10" s="120">
        <v>1</v>
      </c>
      <c r="AU10" s="120"/>
      <c r="AV10" s="60"/>
      <c r="AX10" s="383" t="s">
        <v>545</v>
      </c>
      <c r="BF10" s="44">
        <v>1</v>
      </c>
      <c r="BG10" s="44">
        <v>2</v>
      </c>
      <c r="BN10" s="51">
        <v>3</v>
      </c>
      <c r="BP10" s="51">
        <v>1</v>
      </c>
      <c r="BR10" s="52">
        <v>2</v>
      </c>
      <c r="BW10" s="55">
        <v>1</v>
      </c>
      <c r="BX10" s="55">
        <v>1</v>
      </c>
      <c r="CN10" s="59">
        <v>4</v>
      </c>
      <c r="CR10" s="384" t="s">
        <v>545</v>
      </c>
      <c r="CS10" s="109"/>
      <c r="CT10" s="112"/>
      <c r="CU10" s="112"/>
      <c r="CV10" s="112"/>
      <c r="CW10" s="112"/>
      <c r="CX10" s="112"/>
      <c r="CY10" s="112"/>
      <c r="CZ10" s="45"/>
      <c r="DA10" s="45">
        <v>1</v>
      </c>
      <c r="DC10" s="47"/>
      <c r="DF10" s="48"/>
      <c r="DG10" s="113">
        <v>1</v>
      </c>
      <c r="DH10" s="114">
        <v>4</v>
      </c>
      <c r="DI10" s="114"/>
      <c r="DJ10" s="114"/>
      <c r="DK10" s="115"/>
      <c r="DL10" s="115">
        <v>4</v>
      </c>
      <c r="DM10" s="115"/>
      <c r="DO10" s="53"/>
      <c r="DP10" s="53"/>
      <c r="DQ10" s="116"/>
      <c r="DR10" s="116"/>
      <c r="DS10" s="116"/>
      <c r="DT10" s="116"/>
      <c r="DU10" s="117"/>
      <c r="DV10" s="117"/>
      <c r="DW10" s="118">
        <v>2</v>
      </c>
      <c r="DX10" s="118"/>
      <c r="DY10" s="118"/>
      <c r="DZ10" s="118"/>
      <c r="EA10" s="119"/>
      <c r="EB10" s="119">
        <v>1</v>
      </c>
      <c r="EC10" s="119"/>
      <c r="ED10" s="120"/>
      <c r="EE10" s="120">
        <v>2</v>
      </c>
      <c r="EF10" s="120"/>
      <c r="EG10" s="120"/>
      <c r="EH10" s="120">
        <v>10</v>
      </c>
      <c r="EI10" s="120"/>
      <c r="EJ10" s="36">
        <v>1</v>
      </c>
      <c r="EM10" s="383" t="s">
        <v>545</v>
      </c>
      <c r="ER10" s="50">
        <v>1</v>
      </c>
      <c r="ES10" s="51">
        <v>2</v>
      </c>
      <c r="ET10" s="52">
        <v>1</v>
      </c>
      <c r="EY10" s="58">
        <v>1</v>
      </c>
      <c r="EZ10" s="59">
        <v>2</v>
      </c>
      <c r="FA10" s="391">
        <v>1</v>
      </c>
      <c r="FC10" s="383" t="s">
        <v>545</v>
      </c>
      <c r="FI10" s="51">
        <v>2</v>
      </c>
      <c r="FJ10" s="52">
        <v>1</v>
      </c>
      <c r="FL10" s="55">
        <v>2</v>
      </c>
      <c r="FP10" s="59">
        <v>2</v>
      </c>
      <c r="FS10" s="383" t="s">
        <v>545</v>
      </c>
      <c r="FU10" s="44">
        <v>3</v>
      </c>
      <c r="FY10" s="51">
        <v>3</v>
      </c>
      <c r="FZ10" s="52">
        <v>3</v>
      </c>
      <c r="GB10" s="55">
        <v>2</v>
      </c>
      <c r="GF10" s="59">
        <v>2</v>
      </c>
      <c r="GG10" s="391">
        <v>2</v>
      </c>
    </row>
    <row r="11" spans="1:189" x14ac:dyDescent="0.25">
      <c r="A11" s="418" t="s">
        <v>525</v>
      </c>
      <c r="B11" t="s">
        <v>753</v>
      </c>
      <c r="D11" s="383" t="s">
        <v>545</v>
      </c>
      <c r="F11" s="112"/>
      <c r="G11" s="112"/>
      <c r="H11" s="112"/>
      <c r="I11" s="112"/>
      <c r="J11" s="112"/>
      <c r="K11" s="112"/>
      <c r="L11" s="45"/>
      <c r="M11" s="45"/>
      <c r="O11" s="47"/>
      <c r="R11" s="48"/>
      <c r="S11" s="113"/>
      <c r="T11" s="114">
        <v>2</v>
      </c>
      <c r="U11" s="114"/>
      <c r="V11" s="114"/>
      <c r="W11" s="115"/>
      <c r="X11" s="115"/>
      <c r="Y11" s="115"/>
      <c r="AA11" s="53"/>
      <c r="AB11" s="53"/>
      <c r="AC11" s="116"/>
      <c r="AD11" s="116"/>
      <c r="AE11" s="116"/>
      <c r="AF11" s="116">
        <v>1</v>
      </c>
      <c r="AG11" s="117"/>
      <c r="AH11" s="117"/>
      <c r="AI11" s="118"/>
      <c r="AJ11" s="118"/>
      <c r="AK11" s="118"/>
      <c r="AL11" s="118"/>
      <c r="AM11" s="119"/>
      <c r="AN11" s="119"/>
      <c r="AO11" s="119"/>
      <c r="AP11" s="120"/>
      <c r="AQ11" s="120"/>
      <c r="AR11" s="120"/>
      <c r="AS11" s="120"/>
      <c r="AT11" s="120"/>
      <c r="AU11" s="120"/>
      <c r="AV11" s="60"/>
      <c r="AX11" s="383" t="s">
        <v>545</v>
      </c>
      <c r="BA11" s="43">
        <v>1</v>
      </c>
      <c r="BF11" s="44">
        <v>1</v>
      </c>
      <c r="BH11" s="45">
        <v>1</v>
      </c>
      <c r="BN11" s="51">
        <v>3</v>
      </c>
      <c r="BR11" s="52">
        <v>6</v>
      </c>
      <c r="BW11" s="55">
        <v>1</v>
      </c>
      <c r="CC11" s="57">
        <v>1</v>
      </c>
      <c r="CJ11" s="59">
        <v>1</v>
      </c>
      <c r="CN11" s="59">
        <v>3</v>
      </c>
      <c r="CR11" s="383" t="s">
        <v>545</v>
      </c>
      <c r="CT11" s="112"/>
      <c r="CU11" s="112">
        <v>1</v>
      </c>
      <c r="CV11" s="112"/>
      <c r="CW11" s="112"/>
      <c r="CX11" s="112"/>
      <c r="CY11" s="112"/>
      <c r="CZ11" s="45">
        <v>1</v>
      </c>
      <c r="DA11" s="45">
        <v>1</v>
      </c>
      <c r="DC11" s="47"/>
      <c r="DF11" s="48"/>
      <c r="DG11" s="113"/>
      <c r="DH11" s="114">
        <v>7</v>
      </c>
      <c r="DI11" s="114"/>
      <c r="DJ11" s="114">
        <v>4</v>
      </c>
      <c r="DK11" s="115"/>
      <c r="DL11" s="115">
        <v>9</v>
      </c>
      <c r="DM11" s="115"/>
      <c r="DO11" s="53"/>
      <c r="DP11" s="53"/>
      <c r="DQ11" s="116">
        <v>1</v>
      </c>
      <c r="DR11" s="116">
        <v>3</v>
      </c>
      <c r="DS11" s="116"/>
      <c r="DT11" s="116"/>
      <c r="DU11" s="117"/>
      <c r="DV11" s="117"/>
      <c r="DW11" s="118"/>
      <c r="DX11" s="118"/>
      <c r="DY11" s="118"/>
      <c r="DZ11" s="118"/>
      <c r="EA11" s="119"/>
      <c r="EB11" s="119"/>
      <c r="EC11" s="119"/>
      <c r="ED11" s="120">
        <v>2</v>
      </c>
      <c r="EE11" s="120">
        <v>1</v>
      </c>
      <c r="EF11" s="120"/>
      <c r="EG11" s="120"/>
      <c r="EH11" s="120">
        <v>2</v>
      </c>
      <c r="EI11" s="120">
        <v>3</v>
      </c>
      <c r="EJ11" s="60">
        <v>4</v>
      </c>
      <c r="EM11" s="383" t="s">
        <v>545</v>
      </c>
      <c r="EN11" s="42">
        <v>1</v>
      </c>
      <c r="EO11" s="44">
        <v>1</v>
      </c>
      <c r="ES11" s="51">
        <v>2</v>
      </c>
      <c r="ET11" s="52">
        <v>1</v>
      </c>
      <c r="FC11" s="383" t="s">
        <v>545</v>
      </c>
      <c r="FI11" s="51">
        <v>3</v>
      </c>
      <c r="FL11" s="55">
        <v>1</v>
      </c>
      <c r="FP11" s="59">
        <v>2</v>
      </c>
      <c r="FS11" s="383" t="s">
        <v>545</v>
      </c>
      <c r="FT11" s="42">
        <v>1</v>
      </c>
      <c r="FU11" s="44">
        <v>3</v>
      </c>
      <c r="FY11" s="51">
        <v>2</v>
      </c>
      <c r="FZ11" s="52">
        <v>3</v>
      </c>
      <c r="GB11" s="55">
        <v>2</v>
      </c>
      <c r="GD11" s="57">
        <v>1</v>
      </c>
      <c r="GF11" s="59">
        <v>2</v>
      </c>
    </row>
    <row r="12" spans="1:189" ht="15.75" thickBot="1" x14ac:dyDescent="0.3">
      <c r="A12" s="422" t="s">
        <v>526</v>
      </c>
      <c r="B12" t="s">
        <v>754</v>
      </c>
      <c r="D12" s="383" t="s">
        <v>545</v>
      </c>
      <c r="F12" s="112"/>
      <c r="G12" s="112"/>
      <c r="H12" s="112"/>
      <c r="I12" s="112"/>
      <c r="J12" s="112"/>
      <c r="K12" s="112"/>
      <c r="L12" s="45"/>
      <c r="M12" s="45"/>
      <c r="O12" s="47"/>
      <c r="R12" s="48"/>
      <c r="S12" s="113"/>
      <c r="T12" s="114">
        <v>1</v>
      </c>
      <c r="U12" s="114"/>
      <c r="V12" s="114"/>
      <c r="W12" s="115"/>
      <c r="X12" s="115">
        <v>1</v>
      </c>
      <c r="Y12" s="115"/>
      <c r="AA12" s="53"/>
      <c r="AB12" s="53"/>
      <c r="AC12" s="116"/>
      <c r="AD12" s="116"/>
      <c r="AE12" s="116"/>
      <c r="AF12" s="116">
        <v>2</v>
      </c>
      <c r="AG12" s="117"/>
      <c r="AH12" s="117"/>
      <c r="AI12" s="118"/>
      <c r="AJ12" s="118"/>
      <c r="AK12" s="118"/>
      <c r="AL12" s="118"/>
      <c r="AM12" s="119"/>
      <c r="AN12" s="119"/>
      <c r="AO12" s="119"/>
      <c r="AP12" s="120"/>
      <c r="AQ12" s="120"/>
      <c r="AR12" s="120"/>
      <c r="AS12" s="120"/>
      <c r="AT12" s="120">
        <v>3</v>
      </c>
      <c r="AU12" s="120"/>
      <c r="AV12" s="60"/>
      <c r="AX12" s="386" t="s">
        <v>545</v>
      </c>
      <c r="AY12" s="93"/>
      <c r="AZ12" s="94"/>
      <c r="BA12" s="94"/>
      <c r="BB12" s="94"/>
      <c r="BC12" s="94"/>
      <c r="BD12" s="94"/>
      <c r="BE12" s="94"/>
      <c r="BF12" s="95">
        <v>1</v>
      </c>
      <c r="BG12" s="95">
        <v>1</v>
      </c>
      <c r="BH12" s="95"/>
      <c r="BI12" s="96"/>
      <c r="BJ12" s="96"/>
      <c r="BK12" s="97"/>
      <c r="BL12" s="97"/>
      <c r="BM12" s="98"/>
      <c r="BN12" s="99">
        <v>2</v>
      </c>
      <c r="BO12" s="99"/>
      <c r="BP12" s="99"/>
      <c r="BQ12" s="100"/>
      <c r="BR12" s="100">
        <v>14</v>
      </c>
      <c r="BS12" s="100"/>
      <c r="BT12" s="101"/>
      <c r="BU12" s="101"/>
      <c r="BV12" s="101"/>
      <c r="BW12" s="102">
        <v>2</v>
      </c>
      <c r="BX12" s="102"/>
      <c r="BY12" s="102"/>
      <c r="BZ12" s="102"/>
      <c r="CA12" s="103"/>
      <c r="CB12" s="103"/>
      <c r="CC12" s="104"/>
      <c r="CD12" s="104"/>
      <c r="CE12" s="104"/>
      <c r="CF12" s="104"/>
      <c r="CG12" s="105"/>
      <c r="CH12" s="105"/>
      <c r="CI12" s="105"/>
      <c r="CJ12" s="106"/>
      <c r="CK12" s="106">
        <v>2</v>
      </c>
      <c r="CL12" s="106"/>
      <c r="CM12" s="106"/>
      <c r="CN12" s="106">
        <v>1</v>
      </c>
      <c r="CO12" s="106"/>
      <c r="CP12" s="87">
        <v>4</v>
      </c>
      <c r="CR12" s="385" t="s">
        <v>545</v>
      </c>
      <c r="CS12" s="341"/>
      <c r="CT12" s="342"/>
      <c r="CU12" s="342">
        <v>2</v>
      </c>
      <c r="CV12" s="342"/>
      <c r="CW12" s="342"/>
      <c r="CX12" s="342"/>
      <c r="CY12" s="342"/>
      <c r="CZ12" s="331">
        <v>1</v>
      </c>
      <c r="DA12" s="331">
        <v>1</v>
      </c>
      <c r="DB12" s="331"/>
      <c r="DC12" s="343"/>
      <c r="DD12" s="343"/>
      <c r="DE12" s="344"/>
      <c r="DF12" s="344"/>
      <c r="DG12" s="345"/>
      <c r="DH12" s="332">
        <v>8</v>
      </c>
      <c r="DI12" s="332"/>
      <c r="DJ12" s="332">
        <v>5</v>
      </c>
      <c r="DK12" s="346"/>
      <c r="DL12" s="346">
        <v>2</v>
      </c>
      <c r="DM12" s="346"/>
      <c r="DN12" s="333"/>
      <c r="DO12" s="333"/>
      <c r="DP12" s="333"/>
      <c r="DQ12" s="347"/>
      <c r="DR12" s="347"/>
      <c r="DS12" s="347"/>
      <c r="DT12" s="347"/>
      <c r="DU12" s="348"/>
      <c r="DV12" s="348"/>
      <c r="DW12" s="349"/>
      <c r="DX12" s="349"/>
      <c r="DY12" s="349"/>
      <c r="DZ12" s="349"/>
      <c r="EA12" s="350">
        <v>1</v>
      </c>
      <c r="EB12" s="350">
        <v>1</v>
      </c>
      <c r="EC12" s="350"/>
      <c r="ED12" s="351"/>
      <c r="EE12" s="351"/>
      <c r="EF12" s="351"/>
      <c r="EG12" s="351"/>
      <c r="EH12" s="351">
        <v>5</v>
      </c>
      <c r="EI12" s="351"/>
      <c r="EJ12" s="330">
        <v>1</v>
      </c>
      <c r="EM12" s="383" t="s">
        <v>545</v>
      </c>
      <c r="EO12" s="44">
        <v>1</v>
      </c>
      <c r="ER12" s="50">
        <v>1</v>
      </c>
      <c r="ES12" s="51">
        <v>3</v>
      </c>
      <c r="ET12" s="52">
        <v>2</v>
      </c>
      <c r="FC12" s="386" t="s">
        <v>545</v>
      </c>
      <c r="FD12" s="93">
        <v>1</v>
      </c>
      <c r="FE12" s="95">
        <v>2</v>
      </c>
      <c r="FF12" s="96">
        <v>1</v>
      </c>
      <c r="FG12" s="97"/>
      <c r="FH12" s="98">
        <v>1</v>
      </c>
      <c r="FI12" s="99">
        <v>2</v>
      </c>
      <c r="FJ12" s="100">
        <v>2</v>
      </c>
      <c r="FK12" s="101"/>
      <c r="FL12" s="102"/>
      <c r="FM12" s="103"/>
      <c r="FN12" s="104"/>
      <c r="FO12" s="105">
        <v>1</v>
      </c>
      <c r="FP12" s="106">
        <v>3</v>
      </c>
      <c r="FQ12" s="394">
        <v>1</v>
      </c>
      <c r="FS12" s="386" t="s">
        <v>545</v>
      </c>
      <c r="FT12" s="93">
        <v>2</v>
      </c>
      <c r="FU12" s="95">
        <v>2</v>
      </c>
      <c r="FV12" s="96"/>
      <c r="FW12" s="97"/>
      <c r="FX12" s="98"/>
      <c r="FY12" s="99">
        <v>3</v>
      </c>
      <c r="FZ12" s="100">
        <v>2</v>
      </c>
      <c r="GA12" s="101"/>
      <c r="GB12" s="102">
        <v>2</v>
      </c>
      <c r="GC12" s="103"/>
      <c r="GD12" s="104">
        <v>1</v>
      </c>
      <c r="GE12" s="105"/>
      <c r="GF12" s="106">
        <v>1</v>
      </c>
      <c r="GG12" s="394">
        <v>2</v>
      </c>
    </row>
    <row r="13" spans="1:189" x14ac:dyDescent="0.25">
      <c r="A13" s="423" t="s">
        <v>527</v>
      </c>
      <c r="B13" t="s">
        <v>755</v>
      </c>
      <c r="D13" s="383" t="s">
        <v>545</v>
      </c>
      <c r="F13" s="112"/>
      <c r="G13" s="112"/>
      <c r="H13" s="112"/>
      <c r="I13" s="112"/>
      <c r="J13" s="112"/>
      <c r="K13" s="112"/>
      <c r="L13" s="45"/>
      <c r="M13" s="45"/>
      <c r="O13" s="47"/>
      <c r="R13" s="48"/>
      <c r="S13" s="113"/>
      <c r="T13" s="114"/>
      <c r="U13" s="114"/>
      <c r="V13" s="114"/>
      <c r="W13" s="115"/>
      <c r="X13" s="115">
        <v>1</v>
      </c>
      <c r="Y13" s="115"/>
      <c r="AA13" s="53"/>
      <c r="AB13" s="53"/>
      <c r="AC13" s="116"/>
      <c r="AD13" s="116">
        <v>1</v>
      </c>
      <c r="AE13" s="116"/>
      <c r="AF13" s="116">
        <v>1</v>
      </c>
      <c r="AG13" s="117"/>
      <c r="AH13" s="117"/>
      <c r="AI13" s="118"/>
      <c r="AJ13" s="118"/>
      <c r="AK13" s="118"/>
      <c r="AL13" s="118"/>
      <c r="AM13" s="119"/>
      <c r="AN13" s="119"/>
      <c r="AO13" s="119"/>
      <c r="AP13" s="120"/>
      <c r="AQ13" s="120"/>
      <c r="AR13" s="120"/>
      <c r="AS13" s="120"/>
      <c r="AT13" s="120">
        <v>4</v>
      </c>
      <c r="AU13" s="120"/>
      <c r="AV13" s="60"/>
      <c r="AX13" s="383" t="s">
        <v>545</v>
      </c>
      <c r="BN13" s="51">
        <v>3</v>
      </c>
      <c r="BR13" s="52">
        <v>2</v>
      </c>
      <c r="CC13" s="57">
        <v>2</v>
      </c>
      <c r="CG13" s="58">
        <v>1</v>
      </c>
      <c r="CH13" s="58">
        <v>1</v>
      </c>
      <c r="CP13" s="36">
        <v>1</v>
      </c>
      <c r="CR13" s="383" t="s">
        <v>581</v>
      </c>
      <c r="CT13" s="43">
        <v>4</v>
      </c>
      <c r="DF13" s="48"/>
      <c r="DG13" s="50">
        <v>1</v>
      </c>
      <c r="DH13" s="114">
        <v>3</v>
      </c>
      <c r="DI13" s="114"/>
      <c r="DJ13" s="114">
        <v>1</v>
      </c>
      <c r="DK13" s="52">
        <v>1</v>
      </c>
      <c r="DL13" s="52">
        <v>3</v>
      </c>
      <c r="DR13" s="55">
        <v>2</v>
      </c>
      <c r="DX13" s="57">
        <v>1</v>
      </c>
      <c r="EB13" s="58">
        <v>1</v>
      </c>
      <c r="ED13" s="59">
        <v>5</v>
      </c>
      <c r="EE13" s="59">
        <v>2</v>
      </c>
      <c r="EH13" s="59">
        <v>3</v>
      </c>
      <c r="EJ13" s="36">
        <v>20</v>
      </c>
      <c r="EM13" s="383" t="s">
        <v>545</v>
      </c>
      <c r="EO13" s="44">
        <v>1</v>
      </c>
      <c r="ER13" s="50">
        <v>1</v>
      </c>
      <c r="ES13" s="51">
        <v>2</v>
      </c>
      <c r="ET13" s="52">
        <v>2</v>
      </c>
      <c r="FC13" s="383" t="s">
        <v>545</v>
      </c>
      <c r="FI13" s="51">
        <v>3</v>
      </c>
      <c r="FN13" s="57">
        <v>1</v>
      </c>
      <c r="FP13" s="59">
        <v>1</v>
      </c>
      <c r="FQ13" s="391">
        <v>2</v>
      </c>
      <c r="FS13" s="383" t="s">
        <v>545</v>
      </c>
      <c r="FT13" s="42">
        <v>2</v>
      </c>
      <c r="FX13" s="50">
        <v>1</v>
      </c>
      <c r="FY13" s="51">
        <v>3</v>
      </c>
      <c r="FZ13" s="52">
        <v>1</v>
      </c>
      <c r="GD13" s="57">
        <v>2</v>
      </c>
      <c r="GE13" s="58">
        <v>1</v>
      </c>
      <c r="GF13" s="59">
        <v>2</v>
      </c>
    </row>
    <row r="14" spans="1:189" x14ac:dyDescent="0.25">
      <c r="A14" s="424" t="s">
        <v>528</v>
      </c>
      <c r="B14" t="s">
        <v>756</v>
      </c>
      <c r="D14" s="383" t="s">
        <v>545</v>
      </c>
      <c r="F14" s="112"/>
      <c r="G14" s="112"/>
      <c r="H14" s="112"/>
      <c r="I14" s="112"/>
      <c r="J14" s="112"/>
      <c r="K14" s="112"/>
      <c r="L14" s="45"/>
      <c r="M14" s="45"/>
      <c r="O14" s="47"/>
      <c r="R14" s="48"/>
      <c r="S14" s="113"/>
      <c r="T14" s="114">
        <v>1</v>
      </c>
      <c r="U14" s="114"/>
      <c r="V14" s="114">
        <v>2</v>
      </c>
      <c r="W14" s="115"/>
      <c r="X14" s="115"/>
      <c r="Y14" s="115"/>
      <c r="AA14" s="53"/>
      <c r="AB14" s="53"/>
      <c r="AC14" s="116"/>
      <c r="AD14" s="116">
        <v>1</v>
      </c>
      <c r="AE14" s="116"/>
      <c r="AF14" s="116"/>
      <c r="AG14" s="117"/>
      <c r="AH14" s="117"/>
      <c r="AI14" s="118"/>
      <c r="AJ14" s="118"/>
      <c r="AK14" s="118"/>
      <c r="AL14" s="118"/>
      <c r="AM14" s="119"/>
      <c r="AN14" s="119"/>
      <c r="AO14" s="119"/>
      <c r="AP14" s="120"/>
      <c r="AQ14" s="120"/>
      <c r="AR14" s="120"/>
      <c r="AS14" s="120"/>
      <c r="AT14" s="120">
        <v>2</v>
      </c>
      <c r="AU14" s="120"/>
      <c r="AV14" s="60"/>
      <c r="AX14" s="383" t="s">
        <v>545</v>
      </c>
      <c r="AZ14" s="112"/>
      <c r="BA14" s="112">
        <v>7</v>
      </c>
      <c r="BB14" s="112"/>
      <c r="BC14" s="112"/>
      <c r="BD14" s="112"/>
      <c r="BE14" s="112"/>
      <c r="BF14" s="45"/>
      <c r="BG14" s="45"/>
      <c r="BI14" s="47"/>
      <c r="BL14" s="48"/>
      <c r="BM14" s="113">
        <v>1</v>
      </c>
      <c r="BN14" s="114">
        <v>4</v>
      </c>
      <c r="BO14" s="114"/>
      <c r="BP14" s="114"/>
      <c r="BQ14" s="115"/>
      <c r="BR14" s="115">
        <v>2</v>
      </c>
      <c r="BS14" s="115"/>
      <c r="BU14" s="53"/>
      <c r="BV14" s="53"/>
      <c r="BW14" s="116"/>
      <c r="BX14" s="116"/>
      <c r="BY14" s="116"/>
      <c r="BZ14" s="116"/>
      <c r="CA14" s="117"/>
      <c r="CB14" s="117"/>
      <c r="CC14" s="118"/>
      <c r="CD14" s="118"/>
      <c r="CE14" s="118"/>
      <c r="CF14" s="118"/>
      <c r="CG14" s="119"/>
      <c r="CH14" s="119"/>
      <c r="CI14" s="119"/>
      <c r="CJ14" s="120"/>
      <c r="CK14" s="120"/>
      <c r="CL14" s="120"/>
      <c r="CM14" s="120"/>
      <c r="CN14" s="120">
        <v>6</v>
      </c>
      <c r="CO14" s="120"/>
      <c r="CP14" s="60"/>
      <c r="CR14" s="383" t="s">
        <v>581</v>
      </c>
      <c r="DH14" s="51">
        <v>3</v>
      </c>
      <c r="DJ14" s="51">
        <v>2</v>
      </c>
      <c r="DL14" s="52">
        <v>3</v>
      </c>
      <c r="DR14" s="55">
        <v>1</v>
      </c>
      <c r="DW14" s="57">
        <v>2</v>
      </c>
      <c r="EB14" s="58">
        <v>1</v>
      </c>
      <c r="ED14" s="59">
        <v>4</v>
      </c>
      <c r="EH14" s="59">
        <v>5</v>
      </c>
      <c r="EJ14" s="36">
        <v>11</v>
      </c>
      <c r="EM14" s="383" t="s">
        <v>545</v>
      </c>
      <c r="ER14" s="50">
        <v>1</v>
      </c>
      <c r="ES14" s="51">
        <v>3</v>
      </c>
      <c r="FC14" s="383" t="s">
        <v>545</v>
      </c>
      <c r="FD14" s="42">
        <v>1</v>
      </c>
      <c r="FE14" s="45">
        <v>2</v>
      </c>
      <c r="FF14" s="47"/>
      <c r="FH14" s="113"/>
      <c r="FI14" s="114">
        <v>3</v>
      </c>
      <c r="FJ14" s="115">
        <v>2</v>
      </c>
      <c r="FL14" s="116">
        <v>2</v>
      </c>
      <c r="FM14" s="117"/>
      <c r="FN14" s="118"/>
      <c r="FO14" s="119"/>
      <c r="FP14" s="120">
        <v>1</v>
      </c>
      <c r="FQ14" s="392"/>
      <c r="FS14" s="383" t="s">
        <v>545</v>
      </c>
      <c r="FT14" s="42">
        <v>1</v>
      </c>
      <c r="FU14" s="45">
        <v>2</v>
      </c>
      <c r="FV14" s="47"/>
      <c r="FX14" s="113"/>
      <c r="FY14" s="114">
        <v>3</v>
      </c>
      <c r="FZ14" s="115">
        <v>1</v>
      </c>
      <c r="GB14" s="116"/>
      <c r="GC14" s="117"/>
      <c r="GD14" s="118">
        <v>1</v>
      </c>
      <c r="GE14" s="119">
        <v>1</v>
      </c>
      <c r="GF14" s="120">
        <v>3</v>
      </c>
      <c r="GG14" s="392">
        <v>1</v>
      </c>
    </row>
    <row r="15" spans="1:189" x14ac:dyDescent="0.25">
      <c r="A15" s="425" t="s">
        <v>529</v>
      </c>
      <c r="B15" t="s">
        <v>757</v>
      </c>
      <c r="D15" s="383" t="s">
        <v>545</v>
      </c>
      <c r="F15" s="112"/>
      <c r="G15" s="112"/>
      <c r="H15" s="112"/>
      <c r="I15" s="112"/>
      <c r="J15" s="112"/>
      <c r="K15" s="112"/>
      <c r="L15" s="45"/>
      <c r="M15" s="45"/>
      <c r="O15" s="47"/>
      <c r="R15" s="48"/>
      <c r="S15" s="113"/>
      <c r="T15" s="114">
        <v>3</v>
      </c>
      <c r="U15" s="114"/>
      <c r="V15" s="114">
        <v>2</v>
      </c>
      <c r="W15" s="115"/>
      <c r="X15" s="115"/>
      <c r="Y15" s="115"/>
      <c r="AA15" s="53"/>
      <c r="AB15" s="53"/>
      <c r="AC15" s="116"/>
      <c r="AD15" s="116"/>
      <c r="AE15" s="116"/>
      <c r="AF15" s="116"/>
      <c r="AG15" s="117"/>
      <c r="AH15" s="117"/>
      <c r="AI15" s="118"/>
      <c r="AJ15" s="118"/>
      <c r="AK15" s="118"/>
      <c r="AL15" s="118"/>
      <c r="AM15" s="119"/>
      <c r="AN15" s="119"/>
      <c r="AO15" s="119"/>
      <c r="AP15" s="120"/>
      <c r="AQ15" s="120"/>
      <c r="AR15" s="120"/>
      <c r="AS15" s="120"/>
      <c r="AT15" s="120">
        <v>1</v>
      </c>
      <c r="AU15" s="120"/>
      <c r="AV15" s="60"/>
      <c r="AX15" s="383" t="s">
        <v>545</v>
      </c>
      <c r="BA15" s="43">
        <v>3</v>
      </c>
      <c r="BL15" s="48"/>
      <c r="BN15" s="114">
        <v>4</v>
      </c>
      <c r="BO15" s="114"/>
      <c r="BP15" s="114"/>
      <c r="BR15" s="52">
        <v>1</v>
      </c>
      <c r="CC15" s="57">
        <v>2</v>
      </c>
      <c r="CG15" s="58">
        <v>1</v>
      </c>
      <c r="CR15" s="384" t="s">
        <v>581</v>
      </c>
      <c r="CS15" s="109"/>
      <c r="CT15" s="112">
        <v>2</v>
      </c>
      <c r="CU15" s="112">
        <v>1</v>
      </c>
      <c r="CV15" s="112"/>
      <c r="CW15" s="112"/>
      <c r="CX15" s="112"/>
      <c r="CY15" s="112"/>
      <c r="CZ15" s="45"/>
      <c r="DA15" s="45"/>
      <c r="DC15" s="47"/>
      <c r="DF15" s="48"/>
      <c r="DG15" s="113">
        <v>1</v>
      </c>
      <c r="DH15" s="114">
        <v>9</v>
      </c>
      <c r="DI15" s="114"/>
      <c r="DJ15" s="114"/>
      <c r="DK15" s="115"/>
      <c r="DL15" s="115">
        <v>1</v>
      </c>
      <c r="DM15" s="115"/>
      <c r="DO15" s="53"/>
      <c r="DP15" s="53"/>
      <c r="DQ15" s="116"/>
      <c r="DR15" s="116">
        <v>3</v>
      </c>
      <c r="DS15" s="116"/>
      <c r="DT15" s="116"/>
      <c r="DU15" s="117"/>
      <c r="DV15" s="117"/>
      <c r="DW15" s="118"/>
      <c r="DX15" s="118"/>
      <c r="DY15" s="118"/>
      <c r="DZ15" s="118"/>
      <c r="EA15" s="119"/>
      <c r="EB15" s="119">
        <v>1</v>
      </c>
      <c r="EC15" s="119"/>
      <c r="ED15" s="120">
        <v>9</v>
      </c>
      <c r="EE15" s="120">
        <v>1</v>
      </c>
      <c r="EF15" s="120"/>
      <c r="EG15" s="120"/>
      <c r="EH15" s="120">
        <v>3</v>
      </c>
      <c r="EI15" s="120"/>
      <c r="EJ15" s="60">
        <v>9</v>
      </c>
      <c r="EM15" s="383" t="s">
        <v>545</v>
      </c>
      <c r="ES15" s="51">
        <v>2</v>
      </c>
      <c r="EZ15" s="59">
        <v>1</v>
      </c>
      <c r="FC15" s="383" t="s">
        <v>545</v>
      </c>
      <c r="FD15" s="42">
        <v>2</v>
      </c>
      <c r="FE15" s="44">
        <v>2</v>
      </c>
      <c r="FI15" s="51">
        <v>3</v>
      </c>
      <c r="FJ15" s="52">
        <v>1</v>
      </c>
      <c r="FP15" s="59">
        <v>1</v>
      </c>
      <c r="FQ15" s="392">
        <v>2</v>
      </c>
      <c r="FS15" s="383" t="s">
        <v>545</v>
      </c>
      <c r="FY15" s="114">
        <v>3</v>
      </c>
      <c r="GD15" s="57">
        <v>3</v>
      </c>
      <c r="GE15" s="58">
        <v>3</v>
      </c>
      <c r="GF15" s="59">
        <v>1</v>
      </c>
      <c r="GG15" s="391">
        <v>1</v>
      </c>
    </row>
    <row r="16" spans="1:189" x14ac:dyDescent="0.25">
      <c r="A16" s="426" t="s">
        <v>530</v>
      </c>
      <c r="B16" t="s">
        <v>758</v>
      </c>
      <c r="D16" s="383" t="s">
        <v>545</v>
      </c>
      <c r="F16" s="112"/>
      <c r="G16" s="112"/>
      <c r="H16" s="112"/>
      <c r="I16" s="112"/>
      <c r="J16" s="112"/>
      <c r="K16" s="112"/>
      <c r="L16" s="45"/>
      <c r="M16" s="45"/>
      <c r="O16" s="47"/>
      <c r="R16" s="48"/>
      <c r="S16" s="113"/>
      <c r="T16" s="114">
        <v>3</v>
      </c>
      <c r="U16" s="114"/>
      <c r="V16" s="114"/>
      <c r="W16" s="115"/>
      <c r="X16" s="115"/>
      <c r="Y16" s="115"/>
      <c r="AA16" s="53"/>
      <c r="AB16" s="53"/>
      <c r="AC16" s="116"/>
      <c r="AD16" s="116"/>
      <c r="AE16" s="116"/>
      <c r="AF16" s="116"/>
      <c r="AG16" s="117"/>
      <c r="AH16" s="117"/>
      <c r="AI16" s="118"/>
      <c r="AJ16" s="118"/>
      <c r="AK16" s="118"/>
      <c r="AL16" s="118"/>
      <c r="AM16" s="119"/>
      <c r="AN16" s="119"/>
      <c r="AO16" s="119"/>
      <c r="AP16" s="120"/>
      <c r="AQ16" s="120"/>
      <c r="AR16" s="120"/>
      <c r="AS16" s="120"/>
      <c r="AT16" s="120">
        <v>2</v>
      </c>
      <c r="AU16" s="120"/>
      <c r="AV16" s="60"/>
      <c r="AX16" s="383" t="s">
        <v>545</v>
      </c>
      <c r="BA16" s="43">
        <v>1</v>
      </c>
      <c r="BG16" s="44">
        <v>1</v>
      </c>
      <c r="BL16" s="48"/>
      <c r="BN16" s="114">
        <v>4</v>
      </c>
      <c r="BO16" s="114"/>
      <c r="BP16" s="114"/>
      <c r="BR16" s="52">
        <v>3</v>
      </c>
      <c r="CH16" s="58">
        <v>1</v>
      </c>
      <c r="CJ16" s="59">
        <v>1</v>
      </c>
      <c r="CN16" s="59">
        <v>5</v>
      </c>
      <c r="CP16">
        <v>1</v>
      </c>
      <c r="CR16" s="384" t="s">
        <v>581</v>
      </c>
      <c r="CS16" s="109"/>
      <c r="CT16" s="112">
        <v>1</v>
      </c>
      <c r="CU16" s="112"/>
      <c r="CV16" s="112"/>
      <c r="CW16" s="112"/>
      <c r="CX16" s="112"/>
      <c r="CY16" s="112"/>
      <c r="CZ16" s="45"/>
      <c r="DA16" s="45">
        <v>1</v>
      </c>
      <c r="DC16" s="47"/>
      <c r="DF16" s="48"/>
      <c r="DG16" s="113"/>
      <c r="DH16" s="114">
        <v>3</v>
      </c>
      <c r="DI16" s="114"/>
      <c r="DJ16" s="114"/>
      <c r="DK16" s="115"/>
      <c r="DL16" s="115">
        <v>3</v>
      </c>
      <c r="DM16" s="115"/>
      <c r="DO16" s="53"/>
      <c r="DP16" s="53"/>
      <c r="DQ16" s="116"/>
      <c r="DR16" s="116">
        <v>3</v>
      </c>
      <c r="DS16" s="116"/>
      <c r="DT16" s="116"/>
      <c r="DU16" s="117"/>
      <c r="DV16" s="117"/>
      <c r="DW16" s="118"/>
      <c r="DX16" s="118"/>
      <c r="DY16" s="118"/>
      <c r="DZ16" s="118"/>
      <c r="EA16" s="119"/>
      <c r="EB16" s="119">
        <v>2</v>
      </c>
      <c r="EC16" s="119"/>
      <c r="ED16" s="120">
        <v>3</v>
      </c>
      <c r="EE16" s="120">
        <v>1</v>
      </c>
      <c r="EF16" s="120"/>
      <c r="EG16" s="120"/>
      <c r="EH16" s="120">
        <v>2</v>
      </c>
      <c r="EI16" s="120"/>
      <c r="EJ16" s="36">
        <v>11</v>
      </c>
      <c r="EM16" s="383" t="s">
        <v>545</v>
      </c>
      <c r="ES16" s="51">
        <v>2</v>
      </c>
      <c r="ET16" s="52">
        <v>1</v>
      </c>
      <c r="EY16" s="58">
        <v>1</v>
      </c>
      <c r="EZ16" s="59">
        <v>1</v>
      </c>
      <c r="FC16" s="383" t="s">
        <v>545</v>
      </c>
      <c r="FD16" s="42">
        <v>1</v>
      </c>
      <c r="FE16" s="44">
        <v>2</v>
      </c>
      <c r="FI16" s="51">
        <v>2</v>
      </c>
      <c r="FJ16" s="52">
        <v>3</v>
      </c>
      <c r="FL16" s="55">
        <v>1</v>
      </c>
      <c r="FN16" s="57">
        <v>1</v>
      </c>
      <c r="FP16" s="59">
        <v>2</v>
      </c>
      <c r="FS16" s="383" t="s">
        <v>545</v>
      </c>
      <c r="FT16" s="42">
        <v>2</v>
      </c>
      <c r="FX16" s="50">
        <v>1</v>
      </c>
      <c r="FY16" s="114">
        <v>2</v>
      </c>
      <c r="FZ16" s="52">
        <v>1</v>
      </c>
      <c r="GD16" s="57">
        <v>2</v>
      </c>
      <c r="GE16" s="58">
        <v>2</v>
      </c>
      <c r="GF16" s="59">
        <v>2</v>
      </c>
    </row>
    <row r="17" spans="4:189" x14ac:dyDescent="0.25">
      <c r="D17" s="383" t="s">
        <v>545</v>
      </c>
      <c r="F17" s="112"/>
      <c r="G17" s="112"/>
      <c r="H17" s="112"/>
      <c r="I17" s="112"/>
      <c r="J17" s="112"/>
      <c r="K17" s="112"/>
      <c r="L17" s="45"/>
      <c r="M17" s="45">
        <v>1</v>
      </c>
      <c r="O17" s="47">
        <v>1</v>
      </c>
      <c r="R17" s="48"/>
      <c r="S17" s="113"/>
      <c r="T17" s="114">
        <v>1</v>
      </c>
      <c r="U17" s="114"/>
      <c r="V17" s="114"/>
      <c r="W17" s="115"/>
      <c r="X17" s="115"/>
      <c r="Y17" s="115"/>
      <c r="AA17" s="53"/>
      <c r="AB17" s="53"/>
      <c r="AC17" s="116"/>
      <c r="AD17" s="116"/>
      <c r="AE17" s="116"/>
      <c r="AF17" s="116"/>
      <c r="AG17" s="117"/>
      <c r="AH17" s="117"/>
      <c r="AI17" s="118"/>
      <c r="AJ17" s="118"/>
      <c r="AK17" s="118"/>
      <c r="AL17" s="118"/>
      <c r="AM17" s="119"/>
      <c r="AN17" s="119"/>
      <c r="AO17" s="119"/>
      <c r="AP17" s="120">
        <v>1</v>
      </c>
      <c r="AQ17" s="120"/>
      <c r="AR17" s="120"/>
      <c r="AS17" s="120"/>
      <c r="AT17" s="120">
        <v>3</v>
      </c>
      <c r="AU17" s="120"/>
      <c r="AV17" s="60"/>
      <c r="AX17" s="386" t="s">
        <v>545</v>
      </c>
      <c r="AY17" s="93"/>
      <c r="AZ17" s="94"/>
      <c r="BA17" s="94"/>
      <c r="BB17" s="94"/>
      <c r="BC17" s="94"/>
      <c r="BD17" s="94"/>
      <c r="BE17" s="94"/>
      <c r="BF17" s="95"/>
      <c r="BG17" s="95">
        <v>1</v>
      </c>
      <c r="BH17" s="95"/>
      <c r="BI17" s="96"/>
      <c r="BJ17" s="96"/>
      <c r="BK17" s="97"/>
      <c r="BL17" s="97"/>
      <c r="BM17" s="98"/>
      <c r="BN17" s="99">
        <v>4</v>
      </c>
      <c r="BO17" s="99"/>
      <c r="BP17" s="99"/>
      <c r="BQ17" s="100"/>
      <c r="BR17" s="100"/>
      <c r="BS17" s="100"/>
      <c r="BT17" s="101"/>
      <c r="BU17" s="101"/>
      <c r="BV17" s="101"/>
      <c r="BW17" s="102"/>
      <c r="BX17" s="102"/>
      <c r="BY17" s="102"/>
      <c r="BZ17" s="102"/>
      <c r="CA17" s="103"/>
      <c r="CB17" s="103"/>
      <c r="CC17" s="104"/>
      <c r="CD17" s="104"/>
      <c r="CE17" s="104"/>
      <c r="CF17" s="104"/>
      <c r="CG17" s="105"/>
      <c r="CH17" s="105"/>
      <c r="CI17" s="105"/>
      <c r="CJ17" s="106"/>
      <c r="CK17" s="106"/>
      <c r="CL17" s="106"/>
      <c r="CM17" s="106"/>
      <c r="CN17" s="106">
        <v>5</v>
      </c>
      <c r="CO17" s="106"/>
      <c r="CP17" s="87"/>
      <c r="CR17" s="384" t="s">
        <v>581</v>
      </c>
      <c r="CS17" s="109"/>
      <c r="CT17" s="112"/>
      <c r="CU17" s="112"/>
      <c r="CV17" s="112"/>
      <c r="CW17" s="112"/>
      <c r="CX17" s="112">
        <v>1</v>
      </c>
      <c r="CY17" s="112"/>
      <c r="CZ17" s="45"/>
      <c r="DA17" s="45"/>
      <c r="DC17" s="47"/>
      <c r="DF17" s="48"/>
      <c r="DG17" s="113"/>
      <c r="DH17" s="114">
        <v>8</v>
      </c>
      <c r="DI17" s="114"/>
      <c r="DJ17" s="114"/>
      <c r="DK17" s="115">
        <v>1</v>
      </c>
      <c r="DL17" s="115"/>
      <c r="DM17" s="115"/>
      <c r="DO17" s="53"/>
      <c r="DP17" s="53"/>
      <c r="DQ17" s="116">
        <v>3</v>
      </c>
      <c r="DR17" s="116">
        <v>1</v>
      </c>
      <c r="DS17" s="116"/>
      <c r="DT17" s="116"/>
      <c r="DU17" s="117"/>
      <c r="DV17" s="117"/>
      <c r="DW17" s="118"/>
      <c r="DX17" s="118"/>
      <c r="DY17" s="118"/>
      <c r="DZ17" s="118"/>
      <c r="EA17" s="119">
        <v>1</v>
      </c>
      <c r="EB17" s="119"/>
      <c r="EC17" s="119">
        <v>2</v>
      </c>
      <c r="ED17" s="120">
        <v>6</v>
      </c>
      <c r="EE17" s="120"/>
      <c r="EF17" s="120"/>
      <c r="EG17" s="120"/>
      <c r="EH17" s="120">
        <v>10</v>
      </c>
      <c r="EI17" s="120"/>
      <c r="EJ17" s="36">
        <v>17</v>
      </c>
      <c r="EM17" s="383" t="s">
        <v>545</v>
      </c>
      <c r="ES17" s="51">
        <v>2</v>
      </c>
      <c r="EZ17" s="59">
        <v>2</v>
      </c>
      <c r="FC17" s="383" t="s">
        <v>545</v>
      </c>
      <c r="FE17" s="44">
        <v>2</v>
      </c>
      <c r="FI17" s="51">
        <v>2</v>
      </c>
      <c r="FJ17" s="52">
        <v>3</v>
      </c>
      <c r="FL17" s="55">
        <v>2</v>
      </c>
      <c r="FP17" s="59">
        <v>2</v>
      </c>
      <c r="FQ17" s="391">
        <v>1</v>
      </c>
      <c r="FS17" s="386" t="s">
        <v>545</v>
      </c>
      <c r="FT17" s="93">
        <v>1</v>
      </c>
      <c r="FU17" s="95">
        <v>2</v>
      </c>
      <c r="FV17" s="96"/>
      <c r="FW17" s="97"/>
      <c r="FX17" s="98">
        <v>1</v>
      </c>
      <c r="FY17" s="99">
        <v>3</v>
      </c>
      <c r="FZ17" s="100"/>
      <c r="GA17" s="101"/>
      <c r="GB17" s="102"/>
      <c r="GC17" s="103"/>
      <c r="GD17" s="104">
        <v>1</v>
      </c>
      <c r="GE17" s="105">
        <v>1</v>
      </c>
      <c r="GF17" s="106">
        <v>3</v>
      </c>
      <c r="GG17" s="394">
        <v>1</v>
      </c>
    </row>
    <row r="18" spans="4:189" x14ac:dyDescent="0.25">
      <c r="D18" s="383" t="s">
        <v>545</v>
      </c>
      <c r="F18" s="112"/>
      <c r="G18" s="112"/>
      <c r="H18" s="112"/>
      <c r="I18" s="112"/>
      <c r="J18" s="112"/>
      <c r="K18" s="112"/>
      <c r="L18" s="45"/>
      <c r="M18" s="45"/>
      <c r="O18" s="47"/>
      <c r="R18" s="48"/>
      <c r="S18" s="113">
        <v>1</v>
      </c>
      <c r="T18" s="114">
        <v>2</v>
      </c>
      <c r="U18" s="114"/>
      <c r="V18" s="114"/>
      <c r="W18" s="115"/>
      <c r="X18" s="115">
        <v>1</v>
      </c>
      <c r="Y18" s="115"/>
      <c r="AA18" s="53"/>
      <c r="AB18" s="53"/>
      <c r="AC18" s="116"/>
      <c r="AD18" s="116"/>
      <c r="AE18" s="116"/>
      <c r="AF18" s="116"/>
      <c r="AG18" s="117"/>
      <c r="AH18" s="117"/>
      <c r="AI18" s="118"/>
      <c r="AJ18" s="118"/>
      <c r="AK18" s="118"/>
      <c r="AL18" s="118"/>
      <c r="AM18" s="119">
        <v>1</v>
      </c>
      <c r="AN18" s="119"/>
      <c r="AO18" s="119"/>
      <c r="AP18" s="120"/>
      <c r="AQ18" s="120"/>
      <c r="AR18" s="120"/>
      <c r="AS18" s="120"/>
      <c r="AT18" s="120">
        <v>2</v>
      </c>
      <c r="AU18" s="120"/>
      <c r="AV18" s="60"/>
      <c r="AX18" s="383" t="s">
        <v>545</v>
      </c>
      <c r="BL18" s="48"/>
      <c r="BM18" s="50">
        <v>1</v>
      </c>
      <c r="BN18" s="114"/>
      <c r="BO18" s="114"/>
      <c r="BP18" s="114"/>
      <c r="BR18" s="52">
        <v>4</v>
      </c>
      <c r="CC18" s="57">
        <v>2</v>
      </c>
      <c r="CH18" s="58">
        <v>1</v>
      </c>
      <c r="CK18" s="59">
        <v>2</v>
      </c>
      <c r="CN18" s="59">
        <v>5</v>
      </c>
      <c r="CP18">
        <v>1</v>
      </c>
      <c r="CR18" s="384" t="s">
        <v>581</v>
      </c>
      <c r="CS18" s="109"/>
      <c r="CT18" s="112"/>
      <c r="CU18" s="112"/>
      <c r="CV18" s="112"/>
      <c r="CW18" s="112"/>
      <c r="CX18" s="112"/>
      <c r="CY18" s="112"/>
      <c r="CZ18" s="45"/>
      <c r="DA18" s="45">
        <v>1</v>
      </c>
      <c r="DC18" s="47"/>
      <c r="DD18" s="47">
        <v>1</v>
      </c>
      <c r="DF18" s="48"/>
      <c r="DG18" s="113"/>
      <c r="DH18" s="114">
        <v>5</v>
      </c>
      <c r="DI18" s="114"/>
      <c r="DJ18" s="114">
        <v>3</v>
      </c>
      <c r="DK18" s="115"/>
      <c r="DL18" s="115">
        <v>2</v>
      </c>
      <c r="DM18" s="115"/>
      <c r="DO18" s="53"/>
      <c r="DP18" s="53"/>
      <c r="DQ18" s="116">
        <v>1</v>
      </c>
      <c r="DR18" s="116">
        <v>1</v>
      </c>
      <c r="DS18" s="116"/>
      <c r="DT18" s="116"/>
      <c r="DU18" s="117"/>
      <c r="DV18" s="117"/>
      <c r="DW18" s="118"/>
      <c r="DX18" s="118"/>
      <c r="DY18" s="118"/>
      <c r="DZ18" s="118"/>
      <c r="EA18" s="119"/>
      <c r="EB18" s="119">
        <v>1</v>
      </c>
      <c r="EC18" s="119">
        <v>1</v>
      </c>
      <c r="ED18" s="120">
        <v>4</v>
      </c>
      <c r="EE18" s="120">
        <v>3</v>
      </c>
      <c r="EF18" s="120"/>
      <c r="EG18" s="120"/>
      <c r="EH18" s="120">
        <v>8</v>
      </c>
      <c r="EI18" s="120"/>
      <c r="EJ18" s="36">
        <v>11</v>
      </c>
      <c r="EM18" s="383" t="s">
        <v>545</v>
      </c>
      <c r="ES18" s="51">
        <v>1</v>
      </c>
      <c r="ET18" s="52">
        <v>1</v>
      </c>
      <c r="EV18" s="55">
        <v>2</v>
      </c>
      <c r="EZ18" s="59">
        <v>1</v>
      </c>
      <c r="FC18" s="383" t="s">
        <v>545</v>
      </c>
      <c r="FE18" s="44">
        <v>2</v>
      </c>
      <c r="FI18" s="51">
        <v>3</v>
      </c>
      <c r="FJ18" s="52">
        <v>2</v>
      </c>
      <c r="FL18" s="55">
        <v>1</v>
      </c>
      <c r="FP18" s="59">
        <v>1</v>
      </c>
      <c r="FQ18" s="391">
        <v>2</v>
      </c>
      <c r="FS18" s="383" t="s">
        <v>545</v>
      </c>
      <c r="FT18" s="42">
        <v>1</v>
      </c>
      <c r="FU18" s="44">
        <v>1</v>
      </c>
      <c r="FY18" s="114">
        <v>4</v>
      </c>
      <c r="FZ18" s="52">
        <v>3</v>
      </c>
      <c r="GB18" s="55">
        <v>1</v>
      </c>
      <c r="GF18" s="59">
        <v>2</v>
      </c>
      <c r="GG18" s="391">
        <v>1</v>
      </c>
    </row>
    <row r="19" spans="4:189" x14ac:dyDescent="0.25">
      <c r="D19" s="383" t="s">
        <v>545</v>
      </c>
      <c r="F19" s="112"/>
      <c r="G19" s="112"/>
      <c r="H19" s="112"/>
      <c r="I19" s="112"/>
      <c r="J19" s="112"/>
      <c r="K19" s="112"/>
      <c r="L19" s="45"/>
      <c r="M19" s="45">
        <v>1</v>
      </c>
      <c r="O19" s="47">
        <v>1</v>
      </c>
      <c r="R19" s="48"/>
      <c r="S19" s="113"/>
      <c r="T19" s="114">
        <v>1</v>
      </c>
      <c r="U19" s="114"/>
      <c r="V19" s="114"/>
      <c r="W19" s="115"/>
      <c r="X19" s="115"/>
      <c r="Y19" s="115"/>
      <c r="AA19" s="53"/>
      <c r="AB19" s="53"/>
      <c r="AC19" s="116"/>
      <c r="AD19" s="116"/>
      <c r="AE19" s="116"/>
      <c r="AF19" s="116"/>
      <c r="AG19" s="117"/>
      <c r="AH19" s="117"/>
      <c r="AI19" s="118"/>
      <c r="AJ19" s="118"/>
      <c r="AK19" s="118"/>
      <c r="AL19" s="118"/>
      <c r="AM19" s="119">
        <v>1</v>
      </c>
      <c r="AN19" s="119"/>
      <c r="AO19" s="119"/>
      <c r="AP19" s="120">
        <v>1</v>
      </c>
      <c r="AQ19" s="120"/>
      <c r="AR19" s="120"/>
      <c r="AS19" s="120"/>
      <c r="AT19" s="120">
        <v>2</v>
      </c>
      <c r="AU19" s="120"/>
      <c r="AV19" s="60"/>
      <c r="AX19" s="383" t="s">
        <v>545</v>
      </c>
      <c r="AZ19" s="112"/>
      <c r="BA19" s="112"/>
      <c r="BB19" s="112"/>
      <c r="BC19" s="112"/>
      <c r="BD19" s="112"/>
      <c r="BE19" s="112"/>
      <c r="BF19" s="45">
        <v>1</v>
      </c>
      <c r="BG19" s="45">
        <v>1</v>
      </c>
      <c r="BI19" s="47"/>
      <c r="BL19" s="48"/>
      <c r="BM19" s="113"/>
      <c r="BN19" s="114">
        <v>4</v>
      </c>
      <c r="BO19" s="114"/>
      <c r="BP19" s="114"/>
      <c r="BQ19" s="115"/>
      <c r="BR19" s="115">
        <v>2</v>
      </c>
      <c r="BS19" s="115"/>
      <c r="BU19" s="53"/>
      <c r="BV19" s="53"/>
      <c r="BW19" s="116">
        <v>1</v>
      </c>
      <c r="BX19" s="116"/>
      <c r="BY19" s="116"/>
      <c r="BZ19" s="116"/>
      <c r="CA19" s="117"/>
      <c r="CB19" s="117"/>
      <c r="CC19" s="118"/>
      <c r="CD19" s="118"/>
      <c r="CE19" s="118"/>
      <c r="CF19" s="118"/>
      <c r="CG19" s="119"/>
      <c r="CH19" s="119"/>
      <c r="CI19" s="119"/>
      <c r="CJ19" s="120"/>
      <c r="CK19" s="120">
        <v>1</v>
      </c>
      <c r="CL19" s="120"/>
      <c r="CM19" s="120"/>
      <c r="CN19" s="120"/>
      <c r="CO19" s="120">
        <v>3</v>
      </c>
      <c r="CP19" s="60">
        <v>1</v>
      </c>
      <c r="CR19" s="384" t="s">
        <v>581</v>
      </c>
      <c r="CS19" s="109">
        <v>1</v>
      </c>
      <c r="CT19" s="112"/>
      <c r="CU19" s="112"/>
      <c r="CV19" s="112"/>
      <c r="CW19" s="112"/>
      <c r="CX19" s="112"/>
      <c r="CY19" s="112"/>
      <c r="CZ19" s="45"/>
      <c r="DA19" s="45"/>
      <c r="DC19" s="47"/>
      <c r="DF19" s="48"/>
      <c r="DG19" s="113"/>
      <c r="DH19" s="114">
        <v>7</v>
      </c>
      <c r="DI19" s="114"/>
      <c r="DJ19" s="114"/>
      <c r="DK19" s="115"/>
      <c r="DL19" s="115"/>
      <c r="DM19" s="115"/>
      <c r="DO19" s="53"/>
      <c r="DP19" s="53"/>
      <c r="DQ19" s="116">
        <v>4</v>
      </c>
      <c r="DR19" s="116">
        <v>2</v>
      </c>
      <c r="DS19" s="116"/>
      <c r="DT19" s="116"/>
      <c r="DU19" s="117"/>
      <c r="DV19" s="117"/>
      <c r="DW19" s="118">
        <v>1</v>
      </c>
      <c r="DX19" s="118"/>
      <c r="DY19" s="118"/>
      <c r="DZ19" s="118"/>
      <c r="EA19" s="119"/>
      <c r="EB19" s="119"/>
      <c r="EC19" s="119">
        <v>1</v>
      </c>
      <c r="ED19" s="120">
        <v>1</v>
      </c>
      <c r="EE19" s="120">
        <v>2</v>
      </c>
      <c r="EF19" s="120"/>
      <c r="EG19" s="120"/>
      <c r="EH19" s="120">
        <v>4</v>
      </c>
      <c r="EI19" s="120"/>
      <c r="EJ19" s="36">
        <v>14</v>
      </c>
      <c r="EM19" s="383" t="s">
        <v>545</v>
      </c>
      <c r="ES19" s="51">
        <v>2</v>
      </c>
      <c r="EV19" s="55">
        <v>1</v>
      </c>
      <c r="EZ19" s="59">
        <v>2</v>
      </c>
      <c r="FC19" s="383" t="s">
        <v>545</v>
      </c>
      <c r="FD19" s="42">
        <v>1</v>
      </c>
      <c r="FE19" s="44">
        <v>2</v>
      </c>
      <c r="FI19" s="51">
        <v>1</v>
      </c>
      <c r="FJ19" s="52">
        <v>3</v>
      </c>
      <c r="FL19" s="55">
        <v>2</v>
      </c>
      <c r="FN19" s="57">
        <v>1</v>
      </c>
      <c r="FP19" s="59">
        <v>2</v>
      </c>
      <c r="FS19" s="383" t="s">
        <v>545</v>
      </c>
      <c r="FT19" s="42">
        <v>1</v>
      </c>
      <c r="FU19" s="44">
        <v>1</v>
      </c>
      <c r="FY19" s="114">
        <v>3</v>
      </c>
      <c r="FZ19" s="52">
        <v>2</v>
      </c>
      <c r="GD19" s="57">
        <v>2</v>
      </c>
      <c r="GE19" s="58">
        <v>2</v>
      </c>
      <c r="GF19" s="59">
        <v>1</v>
      </c>
      <c r="GG19" s="391">
        <v>1</v>
      </c>
    </row>
    <row r="20" spans="4:189" x14ac:dyDescent="0.25">
      <c r="D20" s="383" t="s">
        <v>545</v>
      </c>
      <c r="F20" s="112">
        <v>1</v>
      </c>
      <c r="G20" s="112"/>
      <c r="H20" s="112"/>
      <c r="I20" s="112"/>
      <c r="J20" s="112"/>
      <c r="K20" s="112"/>
      <c r="L20" s="45">
        <v>1</v>
      </c>
      <c r="M20" s="45"/>
      <c r="O20" s="47"/>
      <c r="R20" s="48"/>
      <c r="S20" s="113"/>
      <c r="T20" s="114">
        <v>2</v>
      </c>
      <c r="U20" s="114"/>
      <c r="V20" s="114"/>
      <c r="W20" s="115">
        <v>1</v>
      </c>
      <c r="X20" s="115"/>
      <c r="Y20" s="115"/>
      <c r="AA20" s="53"/>
      <c r="AB20" s="53"/>
      <c r="AC20" s="116"/>
      <c r="AD20" s="116"/>
      <c r="AE20" s="116"/>
      <c r="AF20" s="116"/>
      <c r="AG20" s="117"/>
      <c r="AH20" s="117"/>
      <c r="AI20" s="118"/>
      <c r="AJ20" s="118"/>
      <c r="AK20" s="118"/>
      <c r="AL20" s="118"/>
      <c r="AM20" s="119"/>
      <c r="AN20" s="119"/>
      <c r="AO20" s="119"/>
      <c r="AP20" s="120"/>
      <c r="AQ20" s="120"/>
      <c r="AR20" s="120"/>
      <c r="AS20" s="120"/>
      <c r="AT20" s="120"/>
      <c r="AU20" s="120"/>
      <c r="AV20" s="60"/>
      <c r="AX20" s="383" t="s">
        <v>545</v>
      </c>
      <c r="BA20" s="43">
        <v>1</v>
      </c>
      <c r="BL20" s="48"/>
      <c r="BN20" s="114">
        <v>3</v>
      </c>
      <c r="BO20" s="114"/>
      <c r="BP20" s="114">
        <v>4</v>
      </c>
      <c r="BR20" s="52">
        <v>7</v>
      </c>
      <c r="BX20" s="55">
        <v>3</v>
      </c>
      <c r="CJ20" s="59">
        <v>2</v>
      </c>
      <c r="CN20" s="59">
        <v>2</v>
      </c>
      <c r="CP20" s="36">
        <v>3</v>
      </c>
      <c r="CR20" s="384" t="s">
        <v>581</v>
      </c>
      <c r="CS20" s="109">
        <v>1</v>
      </c>
      <c r="CT20" s="112"/>
      <c r="CU20" s="112"/>
      <c r="CV20" s="112"/>
      <c r="CW20" s="112"/>
      <c r="CX20" s="112"/>
      <c r="CY20" s="112"/>
      <c r="CZ20" s="45"/>
      <c r="DA20" s="45"/>
      <c r="DC20" s="47"/>
      <c r="DF20" s="48"/>
      <c r="DG20" s="113"/>
      <c r="DH20" s="114">
        <v>5</v>
      </c>
      <c r="DI20" s="114"/>
      <c r="DJ20" s="114"/>
      <c r="DK20" s="115"/>
      <c r="DL20" s="115"/>
      <c r="DM20" s="115"/>
      <c r="DO20" s="53"/>
      <c r="DP20" s="53">
        <v>1</v>
      </c>
      <c r="DQ20" s="116">
        <v>1</v>
      </c>
      <c r="DR20" s="116"/>
      <c r="DS20" s="116"/>
      <c r="DT20" s="116">
        <v>3</v>
      </c>
      <c r="DU20" s="117"/>
      <c r="DV20" s="117"/>
      <c r="DW20" s="118"/>
      <c r="DX20" s="118"/>
      <c r="DY20" s="118"/>
      <c r="DZ20" s="118"/>
      <c r="EA20" s="119">
        <v>1</v>
      </c>
      <c r="EB20" s="119">
        <v>1</v>
      </c>
      <c r="EC20" s="119"/>
      <c r="ED20" s="120">
        <v>3</v>
      </c>
      <c r="EE20" s="120">
        <v>2</v>
      </c>
      <c r="EF20" s="120"/>
      <c r="EG20" s="120"/>
      <c r="EH20" s="120">
        <v>10</v>
      </c>
      <c r="EI20" s="120"/>
      <c r="EJ20" s="60">
        <v>13</v>
      </c>
      <c r="EM20" s="383" t="s">
        <v>545</v>
      </c>
      <c r="ES20" s="51">
        <v>2</v>
      </c>
      <c r="EZ20" s="59">
        <v>1</v>
      </c>
      <c r="FC20" s="383" t="s">
        <v>545</v>
      </c>
      <c r="FE20" s="44">
        <v>2</v>
      </c>
      <c r="FI20" s="51">
        <v>2</v>
      </c>
      <c r="FJ20" s="52">
        <v>2</v>
      </c>
      <c r="FP20" s="59">
        <v>2</v>
      </c>
      <c r="FS20" s="383" t="s">
        <v>545</v>
      </c>
      <c r="FU20" s="44">
        <v>2</v>
      </c>
      <c r="FX20" s="50">
        <v>1</v>
      </c>
      <c r="FY20" s="114">
        <v>1</v>
      </c>
      <c r="FZ20" s="52">
        <v>2</v>
      </c>
      <c r="GD20" s="57">
        <v>2</v>
      </c>
      <c r="GE20" s="58">
        <v>1</v>
      </c>
      <c r="GF20" s="59">
        <v>3</v>
      </c>
      <c r="GG20" s="391">
        <v>1</v>
      </c>
    </row>
    <row r="21" spans="4:189" x14ac:dyDescent="0.25">
      <c r="D21" s="383" t="s">
        <v>545</v>
      </c>
      <c r="F21" s="112"/>
      <c r="G21" s="112"/>
      <c r="H21" s="112"/>
      <c r="I21" s="112"/>
      <c r="J21" s="112"/>
      <c r="K21" s="112"/>
      <c r="L21" s="45"/>
      <c r="M21" s="45">
        <v>1</v>
      </c>
      <c r="O21" s="47"/>
      <c r="R21" s="48"/>
      <c r="S21" s="113">
        <v>1</v>
      </c>
      <c r="T21" s="114">
        <v>2</v>
      </c>
      <c r="U21" s="114"/>
      <c r="V21" s="114"/>
      <c r="W21" s="115">
        <v>1</v>
      </c>
      <c r="X21" s="115">
        <v>1</v>
      </c>
      <c r="Y21" s="115"/>
      <c r="AA21" s="53"/>
      <c r="AB21" s="53"/>
      <c r="AC21" s="116"/>
      <c r="AD21" s="116"/>
      <c r="AE21" s="116"/>
      <c r="AF21" s="116"/>
      <c r="AG21" s="117"/>
      <c r="AH21" s="117"/>
      <c r="AI21" s="118"/>
      <c r="AJ21" s="118"/>
      <c r="AK21" s="118"/>
      <c r="AL21" s="118"/>
      <c r="AM21" s="119"/>
      <c r="AN21" s="119"/>
      <c r="AO21" s="119"/>
      <c r="AP21" s="120"/>
      <c r="AQ21" s="120"/>
      <c r="AR21" s="120"/>
      <c r="AS21" s="120"/>
      <c r="AT21" s="120"/>
      <c r="AU21" s="120"/>
      <c r="AV21" s="60"/>
      <c r="AX21" s="383" t="s">
        <v>545</v>
      </c>
      <c r="BA21" s="43">
        <v>1</v>
      </c>
      <c r="BF21" s="44">
        <v>1</v>
      </c>
      <c r="BL21" s="48"/>
      <c r="BN21" s="114">
        <v>4</v>
      </c>
      <c r="BO21" s="114"/>
      <c r="BP21" s="114">
        <v>3</v>
      </c>
      <c r="BR21" s="52">
        <v>1</v>
      </c>
      <c r="CH21" s="58">
        <v>1</v>
      </c>
      <c r="CN21" s="59">
        <v>2</v>
      </c>
      <c r="CP21" s="36">
        <v>1</v>
      </c>
      <c r="CR21" s="383" t="s">
        <v>581</v>
      </c>
      <c r="CS21" s="42">
        <v>1</v>
      </c>
      <c r="CT21" s="43">
        <v>1</v>
      </c>
      <c r="CZ21" s="44">
        <v>1</v>
      </c>
      <c r="DA21" s="44">
        <v>1</v>
      </c>
      <c r="DH21" s="51">
        <v>5</v>
      </c>
      <c r="DK21" s="52">
        <v>1</v>
      </c>
      <c r="DT21" s="55">
        <v>2</v>
      </c>
      <c r="DX21" s="57">
        <v>1</v>
      </c>
      <c r="ED21" s="59">
        <v>1</v>
      </c>
      <c r="EE21" s="59">
        <v>3</v>
      </c>
      <c r="EH21" s="59">
        <v>2</v>
      </c>
      <c r="EJ21" s="36">
        <v>19</v>
      </c>
      <c r="EM21" s="383" t="s">
        <v>545</v>
      </c>
      <c r="EO21" s="44">
        <v>1</v>
      </c>
      <c r="EP21" s="46">
        <v>1</v>
      </c>
      <c r="ES21" s="51">
        <v>1</v>
      </c>
      <c r="EY21" s="58">
        <v>1</v>
      </c>
      <c r="EZ21" s="59">
        <v>3</v>
      </c>
      <c r="FA21" s="391">
        <v>1</v>
      </c>
      <c r="FC21" s="383" t="s">
        <v>545</v>
      </c>
      <c r="FD21" s="42">
        <v>1</v>
      </c>
      <c r="FE21" s="44">
        <v>1</v>
      </c>
      <c r="FI21" s="51">
        <v>3</v>
      </c>
      <c r="FJ21" s="52">
        <v>2</v>
      </c>
      <c r="FL21" s="55">
        <v>2</v>
      </c>
      <c r="FP21" s="59">
        <v>1</v>
      </c>
      <c r="FQ21" s="391">
        <v>1</v>
      </c>
      <c r="FS21" s="383" t="s">
        <v>545</v>
      </c>
      <c r="FT21" s="42">
        <v>1</v>
      </c>
      <c r="FU21" s="44">
        <v>1</v>
      </c>
      <c r="FY21" s="114">
        <v>3</v>
      </c>
      <c r="FZ21" s="52">
        <v>2</v>
      </c>
      <c r="GB21" s="55">
        <v>1</v>
      </c>
      <c r="GF21" s="59">
        <v>3</v>
      </c>
      <c r="GG21" s="391">
        <v>1</v>
      </c>
    </row>
    <row r="22" spans="4:189" ht="15.75" thickBot="1" x14ac:dyDescent="0.3">
      <c r="D22" s="383" t="s">
        <v>545</v>
      </c>
      <c r="F22" s="112"/>
      <c r="G22" s="112"/>
      <c r="H22" s="112"/>
      <c r="I22" s="112"/>
      <c r="J22" s="112"/>
      <c r="K22" s="112"/>
      <c r="L22" s="45"/>
      <c r="M22" s="45"/>
      <c r="O22" s="47"/>
      <c r="R22" s="48"/>
      <c r="S22" s="113"/>
      <c r="T22" s="114">
        <v>3</v>
      </c>
      <c r="U22" s="114">
        <v>1</v>
      </c>
      <c r="V22" s="114"/>
      <c r="W22" s="115"/>
      <c r="X22" s="115"/>
      <c r="Y22" s="115"/>
      <c r="AA22" s="53"/>
      <c r="AB22" s="53"/>
      <c r="AC22" s="116"/>
      <c r="AD22" s="116"/>
      <c r="AE22" s="116"/>
      <c r="AF22" s="116"/>
      <c r="AG22" s="117"/>
      <c r="AH22" s="117"/>
      <c r="AI22" s="118"/>
      <c r="AJ22" s="118"/>
      <c r="AK22" s="118"/>
      <c r="AL22" s="118"/>
      <c r="AM22" s="119"/>
      <c r="AN22" s="119"/>
      <c r="AO22" s="119"/>
      <c r="AP22" s="120"/>
      <c r="AQ22" s="120"/>
      <c r="AR22" s="120"/>
      <c r="AS22" s="120"/>
      <c r="AT22" s="120"/>
      <c r="AU22" s="120"/>
      <c r="AV22" s="60">
        <v>6</v>
      </c>
      <c r="AX22" s="385" t="s">
        <v>545</v>
      </c>
      <c r="AY22" s="341"/>
      <c r="AZ22" s="342"/>
      <c r="BA22" s="342">
        <v>1</v>
      </c>
      <c r="BB22" s="342"/>
      <c r="BC22" s="342"/>
      <c r="BD22" s="342"/>
      <c r="BE22" s="342"/>
      <c r="BF22" s="331"/>
      <c r="BG22" s="331">
        <v>1</v>
      </c>
      <c r="BH22" s="331"/>
      <c r="BI22" s="343"/>
      <c r="BJ22" s="343"/>
      <c r="BK22" s="344"/>
      <c r="BL22" s="344"/>
      <c r="BM22" s="345"/>
      <c r="BN22" s="332">
        <v>4</v>
      </c>
      <c r="BO22" s="332"/>
      <c r="BP22" s="332">
        <v>2</v>
      </c>
      <c r="BQ22" s="346"/>
      <c r="BR22" s="346">
        <v>1</v>
      </c>
      <c r="BS22" s="346"/>
      <c r="BT22" s="333"/>
      <c r="BU22" s="333"/>
      <c r="BV22" s="333"/>
      <c r="BW22" s="347"/>
      <c r="BX22" s="347"/>
      <c r="BY22" s="347"/>
      <c r="BZ22" s="347"/>
      <c r="CA22" s="348"/>
      <c r="CB22" s="348"/>
      <c r="CC22" s="349"/>
      <c r="CD22" s="349"/>
      <c r="CE22" s="349"/>
      <c r="CF22" s="349"/>
      <c r="CG22" s="350">
        <v>1</v>
      </c>
      <c r="CH22" s="350"/>
      <c r="CI22" s="350"/>
      <c r="CJ22" s="351"/>
      <c r="CK22" s="351"/>
      <c r="CL22" s="351"/>
      <c r="CM22" s="351"/>
      <c r="CN22" s="351">
        <v>3</v>
      </c>
      <c r="CO22" s="351"/>
      <c r="CP22" s="330"/>
      <c r="CR22" s="385" t="s">
        <v>581</v>
      </c>
      <c r="CS22" s="341">
        <v>1</v>
      </c>
      <c r="CT22" s="342"/>
      <c r="CU22" s="342"/>
      <c r="CV22" s="342"/>
      <c r="CW22" s="342"/>
      <c r="CX22" s="342"/>
      <c r="CY22" s="342"/>
      <c r="CZ22" s="331">
        <v>1</v>
      </c>
      <c r="DA22" s="331">
        <v>1</v>
      </c>
      <c r="DB22" s="331"/>
      <c r="DC22" s="343"/>
      <c r="DD22" s="343">
        <v>1</v>
      </c>
      <c r="DE22" s="344"/>
      <c r="DF22" s="344"/>
      <c r="DG22" s="345"/>
      <c r="DH22" s="332">
        <v>2</v>
      </c>
      <c r="DI22" s="332"/>
      <c r="DJ22" s="332"/>
      <c r="DK22" s="346"/>
      <c r="DL22" s="346">
        <v>2</v>
      </c>
      <c r="DM22" s="346"/>
      <c r="DN22" s="333"/>
      <c r="DO22" s="333"/>
      <c r="DP22" s="333"/>
      <c r="DQ22" s="347">
        <v>1</v>
      </c>
      <c r="DR22" s="347">
        <v>1</v>
      </c>
      <c r="DS22" s="347"/>
      <c r="DT22" s="347">
        <v>2</v>
      </c>
      <c r="DU22" s="348"/>
      <c r="DV22" s="348"/>
      <c r="DW22" s="349">
        <v>1</v>
      </c>
      <c r="DX22" s="349">
        <v>1</v>
      </c>
      <c r="DY22" s="349"/>
      <c r="DZ22" s="349"/>
      <c r="EA22" s="350"/>
      <c r="EB22" s="350">
        <v>1</v>
      </c>
      <c r="EC22" s="350"/>
      <c r="ED22" s="351">
        <v>5</v>
      </c>
      <c r="EE22" s="351">
        <v>2</v>
      </c>
      <c r="EF22" s="351"/>
      <c r="EG22" s="351"/>
      <c r="EH22" s="351">
        <v>1</v>
      </c>
      <c r="EI22" s="351"/>
      <c r="EJ22" s="330">
        <v>10</v>
      </c>
      <c r="EM22" s="383" t="s">
        <v>545</v>
      </c>
      <c r="EN22" s="65">
        <v>1</v>
      </c>
      <c r="EO22" s="67">
        <v>1</v>
      </c>
      <c r="EP22" s="68"/>
      <c r="EQ22" s="69"/>
      <c r="ER22" s="70">
        <v>1</v>
      </c>
      <c r="ES22" s="71">
        <v>2</v>
      </c>
      <c r="ET22" s="72">
        <v>2</v>
      </c>
      <c r="EU22" s="73"/>
      <c r="EV22" s="74"/>
      <c r="EW22" s="75"/>
      <c r="EX22" s="76"/>
      <c r="EY22" s="77"/>
      <c r="EZ22" s="78">
        <v>1</v>
      </c>
      <c r="FA22" s="393"/>
      <c r="FC22" s="386" t="s">
        <v>545</v>
      </c>
      <c r="FD22" s="93">
        <v>1</v>
      </c>
      <c r="FE22" s="95">
        <v>1</v>
      </c>
      <c r="FF22" s="96"/>
      <c r="FG22" s="97"/>
      <c r="FH22" s="98"/>
      <c r="FI22" s="99">
        <v>3</v>
      </c>
      <c r="FJ22" s="100"/>
      <c r="FK22" s="101"/>
      <c r="FL22" s="102"/>
      <c r="FM22" s="103"/>
      <c r="FN22" s="104">
        <v>1</v>
      </c>
      <c r="FO22" s="105"/>
      <c r="FP22" s="106">
        <v>1</v>
      </c>
      <c r="FQ22" s="394">
        <v>2</v>
      </c>
      <c r="FS22" s="385" t="s">
        <v>545</v>
      </c>
      <c r="FT22" s="341">
        <v>1</v>
      </c>
      <c r="FU22" s="331">
        <v>1</v>
      </c>
      <c r="FV22" s="343"/>
      <c r="FW22" s="344"/>
      <c r="FX22" s="345"/>
      <c r="FY22" s="332">
        <v>3</v>
      </c>
      <c r="FZ22" s="346">
        <v>2</v>
      </c>
      <c r="GA22" s="333"/>
      <c r="GB22" s="347"/>
      <c r="GC22" s="348"/>
      <c r="GD22" s="349">
        <v>1</v>
      </c>
      <c r="GE22" s="350">
        <v>2</v>
      </c>
      <c r="GF22" s="351">
        <v>2</v>
      </c>
      <c r="GG22" s="395">
        <v>1</v>
      </c>
    </row>
    <row r="23" spans="4:189" x14ac:dyDescent="0.25">
      <c r="D23" s="387" t="s">
        <v>545</v>
      </c>
      <c r="E23" s="369">
        <v>1</v>
      </c>
      <c r="F23" s="370">
        <v>1</v>
      </c>
      <c r="G23" s="370"/>
      <c r="H23" s="370"/>
      <c r="I23" s="370"/>
      <c r="J23" s="370"/>
      <c r="K23" s="370"/>
      <c r="L23" s="371">
        <v>1</v>
      </c>
      <c r="M23" s="371"/>
      <c r="N23" s="371"/>
      <c r="O23" s="372"/>
      <c r="P23" s="372"/>
      <c r="Q23" s="373"/>
      <c r="R23" s="373"/>
      <c r="S23" s="374"/>
      <c r="T23" s="375">
        <v>2</v>
      </c>
      <c r="U23" s="375"/>
      <c r="V23" s="375"/>
      <c r="W23" s="376"/>
      <c r="X23" s="376"/>
      <c r="Y23" s="376"/>
      <c r="Z23" s="272"/>
      <c r="AA23" s="272"/>
      <c r="AB23" s="272"/>
      <c r="AC23" s="377"/>
      <c r="AD23" s="377"/>
      <c r="AE23" s="377"/>
      <c r="AF23" s="377"/>
      <c r="AG23" s="378"/>
      <c r="AH23" s="378"/>
      <c r="AI23" s="379"/>
      <c r="AJ23" s="379"/>
      <c r="AK23" s="379"/>
      <c r="AL23" s="379"/>
      <c r="AM23" s="380"/>
      <c r="AN23" s="380"/>
      <c r="AO23" s="380"/>
      <c r="AP23" s="381"/>
      <c r="AQ23" s="381"/>
      <c r="AR23" s="381"/>
      <c r="AS23" s="381"/>
      <c r="AT23" s="381"/>
      <c r="AU23" s="381"/>
      <c r="AV23" s="382">
        <v>2</v>
      </c>
      <c r="AX23" s="383" t="s">
        <v>581</v>
      </c>
      <c r="AZ23" s="43">
        <v>2</v>
      </c>
      <c r="BL23" s="48"/>
      <c r="BM23" s="50">
        <v>1</v>
      </c>
      <c r="BN23" s="114">
        <v>1</v>
      </c>
      <c r="BO23" s="114"/>
      <c r="BP23" s="114">
        <v>1</v>
      </c>
      <c r="BQ23" s="52">
        <v>1</v>
      </c>
      <c r="BR23" s="52">
        <v>2</v>
      </c>
      <c r="BX23" s="55">
        <v>1</v>
      </c>
      <c r="CD23" s="57">
        <v>1</v>
      </c>
      <c r="CJ23" s="59">
        <v>3</v>
      </c>
      <c r="CK23" s="59">
        <v>1</v>
      </c>
      <c r="CN23" s="59">
        <v>1</v>
      </c>
      <c r="CP23" s="36">
        <v>11</v>
      </c>
      <c r="CR23" s="383" t="s">
        <v>583</v>
      </c>
      <c r="CS23" s="42">
        <v>1</v>
      </c>
      <c r="CU23" s="43">
        <v>1</v>
      </c>
      <c r="CZ23" s="44">
        <v>2</v>
      </c>
      <c r="DA23" s="44">
        <v>5</v>
      </c>
      <c r="DH23" s="51">
        <v>140</v>
      </c>
      <c r="DQ23" s="55">
        <v>15</v>
      </c>
      <c r="DR23" s="55">
        <v>1</v>
      </c>
      <c r="DT23" s="55">
        <v>4</v>
      </c>
      <c r="DX23" s="57">
        <v>1</v>
      </c>
      <c r="EA23" s="58">
        <v>1</v>
      </c>
      <c r="ED23" s="59">
        <v>1</v>
      </c>
      <c r="EE23" s="59">
        <v>4</v>
      </c>
      <c r="EJ23" s="36">
        <v>95</v>
      </c>
      <c r="EM23" s="383" t="s">
        <v>545</v>
      </c>
      <c r="ES23" s="51">
        <v>2</v>
      </c>
      <c r="EZ23" s="59">
        <v>1</v>
      </c>
      <c r="FA23" s="391">
        <v>2</v>
      </c>
      <c r="FC23" s="383" t="s">
        <v>545</v>
      </c>
      <c r="FD23" s="42">
        <v>2</v>
      </c>
      <c r="FH23" s="50">
        <v>1</v>
      </c>
      <c r="FI23" s="51">
        <v>3</v>
      </c>
      <c r="FJ23" s="52">
        <v>1</v>
      </c>
      <c r="FP23" s="59">
        <v>2</v>
      </c>
      <c r="FS23" s="383" t="s">
        <v>581</v>
      </c>
      <c r="FT23" s="42">
        <v>2</v>
      </c>
      <c r="FX23" s="50">
        <v>1</v>
      </c>
      <c r="FY23" s="114">
        <v>2</v>
      </c>
      <c r="FZ23" s="52">
        <v>2</v>
      </c>
      <c r="GB23" s="55">
        <v>2</v>
      </c>
      <c r="GD23" s="57">
        <v>1</v>
      </c>
      <c r="GE23" s="58">
        <v>1</v>
      </c>
      <c r="GF23" s="59">
        <v>4</v>
      </c>
      <c r="GG23" s="391">
        <v>2</v>
      </c>
    </row>
    <row r="24" spans="4:189" x14ac:dyDescent="0.25">
      <c r="D24" s="383" t="s">
        <v>545</v>
      </c>
      <c r="F24" s="112"/>
      <c r="G24" s="112"/>
      <c r="H24" s="112"/>
      <c r="I24" s="112"/>
      <c r="J24" s="112"/>
      <c r="K24" s="112"/>
      <c r="L24" s="45"/>
      <c r="M24" s="45"/>
      <c r="O24" s="47"/>
      <c r="R24" s="48"/>
      <c r="S24" s="113"/>
      <c r="T24" s="114">
        <v>2</v>
      </c>
      <c r="U24" s="114"/>
      <c r="V24" s="114"/>
      <c r="W24" s="115"/>
      <c r="X24" s="115"/>
      <c r="Y24" s="115"/>
      <c r="AA24" s="53"/>
      <c r="AB24" s="53"/>
      <c r="AC24" s="116"/>
      <c r="AD24" s="116"/>
      <c r="AE24" s="116"/>
      <c r="AF24" s="116"/>
      <c r="AG24" s="117"/>
      <c r="AH24" s="117"/>
      <c r="AI24" s="118"/>
      <c r="AJ24" s="118"/>
      <c r="AK24" s="118"/>
      <c r="AL24" s="118"/>
      <c r="AM24" s="119"/>
      <c r="AN24" s="119"/>
      <c r="AO24" s="119"/>
      <c r="AP24" s="120"/>
      <c r="AQ24" s="120"/>
      <c r="AR24" s="120"/>
      <c r="AS24" s="120"/>
      <c r="AT24" s="120">
        <v>1</v>
      </c>
      <c r="AU24" s="120"/>
      <c r="AV24" s="60">
        <v>2</v>
      </c>
      <c r="AX24" s="383" t="s">
        <v>581</v>
      </c>
      <c r="AZ24" s="112">
        <v>2</v>
      </c>
      <c r="BA24" s="112"/>
      <c r="BB24" s="112"/>
      <c r="BC24" s="112"/>
      <c r="BD24" s="112"/>
      <c r="BE24" s="112"/>
      <c r="BF24" s="45"/>
      <c r="BG24" s="45"/>
      <c r="BI24" s="47"/>
      <c r="BL24" s="48"/>
      <c r="BM24" s="113"/>
      <c r="BN24" s="114">
        <v>2</v>
      </c>
      <c r="BO24" s="114"/>
      <c r="BP24" s="114"/>
      <c r="BQ24" s="115"/>
      <c r="BR24" s="115">
        <v>1</v>
      </c>
      <c r="BS24" s="115"/>
      <c r="BU24" s="53"/>
      <c r="BV24" s="53"/>
      <c r="BW24" s="116"/>
      <c r="BX24" s="116">
        <v>1</v>
      </c>
      <c r="BY24" s="116"/>
      <c r="BZ24" s="116"/>
      <c r="CA24" s="117"/>
      <c r="CB24" s="117"/>
      <c r="CC24" s="118"/>
      <c r="CD24" s="118"/>
      <c r="CE24" s="118"/>
      <c r="CF24" s="118"/>
      <c r="CG24" s="119"/>
      <c r="CH24" s="119">
        <v>1</v>
      </c>
      <c r="CI24" s="119"/>
      <c r="CJ24" s="120">
        <v>2</v>
      </c>
      <c r="CK24" s="120">
        <v>1</v>
      </c>
      <c r="CL24" s="120"/>
      <c r="CM24" s="120"/>
      <c r="CN24" s="120">
        <v>2</v>
      </c>
      <c r="CO24" s="120"/>
      <c r="CP24" s="36">
        <v>9</v>
      </c>
      <c r="CR24" s="383" t="s">
        <v>583</v>
      </c>
      <c r="CS24" s="42">
        <v>2</v>
      </c>
      <c r="CT24" s="112"/>
      <c r="CU24" s="112"/>
      <c r="CV24" s="112"/>
      <c r="CW24" s="112"/>
      <c r="CX24" s="112"/>
      <c r="CY24" s="112"/>
      <c r="CZ24" s="45">
        <v>1</v>
      </c>
      <c r="DA24" s="45">
        <v>4</v>
      </c>
      <c r="DC24" s="47"/>
      <c r="DD24" s="47">
        <v>1</v>
      </c>
      <c r="DF24" s="48"/>
      <c r="DG24" s="113">
        <v>1</v>
      </c>
      <c r="DH24" s="114">
        <v>78</v>
      </c>
      <c r="DI24" s="114"/>
      <c r="DJ24" s="114">
        <v>1</v>
      </c>
      <c r="DK24" s="115"/>
      <c r="DL24" s="115">
        <v>1</v>
      </c>
      <c r="DM24" s="115"/>
      <c r="DO24" s="53"/>
      <c r="DP24" s="53"/>
      <c r="DQ24" s="116">
        <v>14</v>
      </c>
      <c r="DR24" s="116">
        <v>2</v>
      </c>
      <c r="DS24" s="116"/>
      <c r="DT24" s="116">
        <v>4</v>
      </c>
      <c r="DU24" s="117"/>
      <c r="DV24" s="117"/>
      <c r="DW24" s="118">
        <v>2</v>
      </c>
      <c r="DX24" s="118"/>
      <c r="DY24" s="118"/>
      <c r="DZ24" s="118"/>
      <c r="EA24" s="119">
        <v>1</v>
      </c>
      <c r="EB24" s="119">
        <v>1</v>
      </c>
      <c r="EC24" s="119"/>
      <c r="ED24" s="120"/>
      <c r="EE24" s="120">
        <v>2</v>
      </c>
      <c r="EF24" s="120"/>
      <c r="EG24" s="120"/>
      <c r="EH24" s="120">
        <v>1</v>
      </c>
      <c r="EI24" s="120"/>
      <c r="EJ24" s="36">
        <v>102</v>
      </c>
      <c r="EM24" s="383" t="s">
        <v>545</v>
      </c>
      <c r="ES24" s="51">
        <v>2</v>
      </c>
      <c r="EX24" s="57">
        <v>1</v>
      </c>
      <c r="FA24" s="391">
        <v>1</v>
      </c>
      <c r="FC24" s="383" t="s">
        <v>545</v>
      </c>
      <c r="FD24" s="42">
        <v>1</v>
      </c>
      <c r="FI24" s="51">
        <v>2</v>
      </c>
      <c r="FJ24" s="52">
        <v>1</v>
      </c>
      <c r="FN24" s="57">
        <v>2</v>
      </c>
      <c r="FO24" s="58">
        <v>1</v>
      </c>
      <c r="FS24" s="383" t="s">
        <v>581</v>
      </c>
      <c r="FU24" s="45"/>
      <c r="FV24" s="47"/>
      <c r="FX24" s="113"/>
      <c r="FY24" s="114">
        <v>3</v>
      </c>
      <c r="FZ24" s="115">
        <v>1</v>
      </c>
      <c r="GB24" s="116">
        <v>1</v>
      </c>
      <c r="GC24" s="117"/>
      <c r="GD24" s="118">
        <v>1</v>
      </c>
      <c r="GE24" s="119">
        <v>1</v>
      </c>
      <c r="GF24" s="120">
        <v>2</v>
      </c>
      <c r="GG24" s="392">
        <v>2</v>
      </c>
    </row>
    <row r="25" spans="4:189" x14ac:dyDescent="0.25">
      <c r="D25" s="383" t="s">
        <v>545</v>
      </c>
      <c r="F25" s="112"/>
      <c r="G25" s="112"/>
      <c r="H25" s="112"/>
      <c r="I25" s="112"/>
      <c r="J25" s="112"/>
      <c r="K25" s="112"/>
      <c r="L25" s="45"/>
      <c r="M25" s="45"/>
      <c r="O25" s="47"/>
      <c r="R25" s="48"/>
      <c r="S25" s="113"/>
      <c r="T25" s="114">
        <v>3</v>
      </c>
      <c r="U25" s="114"/>
      <c r="V25" s="114"/>
      <c r="W25" s="115"/>
      <c r="X25" s="115"/>
      <c r="Y25" s="115"/>
      <c r="AA25" s="53"/>
      <c r="AB25" s="53"/>
      <c r="AC25" s="116"/>
      <c r="AD25" s="116"/>
      <c r="AE25" s="116"/>
      <c r="AF25" s="116"/>
      <c r="AG25" s="117"/>
      <c r="AH25" s="117"/>
      <c r="AI25" s="118">
        <v>1</v>
      </c>
      <c r="AJ25" s="118"/>
      <c r="AK25" s="118"/>
      <c r="AL25" s="118"/>
      <c r="AM25" s="119"/>
      <c r="AN25" s="119"/>
      <c r="AO25" s="119"/>
      <c r="AP25" s="120"/>
      <c r="AQ25" s="120"/>
      <c r="AR25" s="120"/>
      <c r="AS25" s="120"/>
      <c r="AT25" s="120"/>
      <c r="AU25" s="120"/>
      <c r="AV25" s="36">
        <v>1</v>
      </c>
      <c r="AX25" s="383" t="s">
        <v>581</v>
      </c>
      <c r="BN25" s="51">
        <v>1</v>
      </c>
      <c r="BP25" s="51">
        <v>2</v>
      </c>
      <c r="BR25" s="52">
        <v>3</v>
      </c>
      <c r="BX25" s="55">
        <v>1</v>
      </c>
      <c r="CC25" s="57">
        <v>1</v>
      </c>
      <c r="CJ25" s="59">
        <v>1</v>
      </c>
      <c r="CN25" s="59">
        <v>2</v>
      </c>
      <c r="CP25" s="36">
        <v>6</v>
      </c>
      <c r="CR25" s="384" t="s">
        <v>583</v>
      </c>
      <c r="CS25" s="109">
        <v>4</v>
      </c>
      <c r="CT25" s="112">
        <v>1</v>
      </c>
      <c r="CU25" s="112">
        <v>1</v>
      </c>
      <c r="CV25" s="112"/>
      <c r="CW25" s="112"/>
      <c r="CX25" s="112"/>
      <c r="CY25" s="112"/>
      <c r="CZ25" s="45">
        <v>1</v>
      </c>
      <c r="DA25" s="45">
        <v>1</v>
      </c>
      <c r="DC25" s="47"/>
      <c r="DF25" s="48"/>
      <c r="DG25" s="113"/>
      <c r="DH25" s="114">
        <v>36</v>
      </c>
      <c r="DI25" s="114"/>
      <c r="DJ25" s="114"/>
      <c r="DK25" s="115"/>
      <c r="DL25" s="115">
        <v>1</v>
      </c>
      <c r="DM25" s="115"/>
      <c r="DO25" s="53"/>
      <c r="DP25" s="53"/>
      <c r="DQ25" s="116">
        <v>10</v>
      </c>
      <c r="DR25" s="116"/>
      <c r="DS25" s="116"/>
      <c r="DT25" s="116">
        <v>4</v>
      </c>
      <c r="DU25" s="117"/>
      <c r="DV25" s="117"/>
      <c r="DW25" s="118"/>
      <c r="DX25" s="118">
        <v>1</v>
      </c>
      <c r="DY25" s="118"/>
      <c r="DZ25" s="118"/>
      <c r="EA25" s="119"/>
      <c r="EB25" s="119"/>
      <c r="EC25" s="119">
        <v>1</v>
      </c>
      <c r="ED25" s="120"/>
      <c r="EE25" s="120">
        <v>2</v>
      </c>
      <c r="EF25" s="120"/>
      <c r="EG25" s="120"/>
      <c r="EH25" s="120">
        <v>2</v>
      </c>
      <c r="EI25" s="120"/>
      <c r="EJ25" s="36">
        <v>62</v>
      </c>
      <c r="EM25" s="383" t="s">
        <v>545</v>
      </c>
      <c r="EN25" s="42">
        <v>1</v>
      </c>
      <c r="EO25" s="45"/>
      <c r="EP25" s="47"/>
      <c r="ER25" s="113"/>
      <c r="ES25" s="114">
        <v>3</v>
      </c>
      <c r="ET25" s="115">
        <v>1</v>
      </c>
      <c r="EV25" s="116"/>
      <c r="EW25" s="117"/>
      <c r="EX25" s="118"/>
      <c r="EY25" s="119"/>
      <c r="EZ25" s="120">
        <v>1</v>
      </c>
      <c r="FA25" s="392"/>
      <c r="FC25" s="383" t="s">
        <v>545</v>
      </c>
      <c r="FD25" s="42">
        <v>1</v>
      </c>
      <c r="FE25" s="45">
        <v>1</v>
      </c>
      <c r="FF25" s="47"/>
      <c r="FH25" s="113"/>
      <c r="FI25" s="114">
        <v>2</v>
      </c>
      <c r="FJ25" s="115">
        <v>1</v>
      </c>
      <c r="FL25" s="116"/>
      <c r="FM25" s="117"/>
      <c r="FN25" s="118"/>
      <c r="FO25" s="119">
        <v>1</v>
      </c>
      <c r="FP25" s="120">
        <v>2</v>
      </c>
      <c r="FQ25" s="392">
        <v>1</v>
      </c>
      <c r="FS25" s="383" t="s">
        <v>581</v>
      </c>
      <c r="FT25" s="42">
        <v>2</v>
      </c>
      <c r="FX25" s="50">
        <v>1</v>
      </c>
      <c r="FY25" s="51">
        <v>4</v>
      </c>
      <c r="FZ25" s="52">
        <v>1</v>
      </c>
      <c r="GB25" s="55">
        <v>2</v>
      </c>
      <c r="GD25" s="57">
        <v>1</v>
      </c>
      <c r="GF25" s="59">
        <v>4</v>
      </c>
      <c r="GG25" s="392">
        <v>2</v>
      </c>
    </row>
    <row r="26" spans="4:189" x14ac:dyDescent="0.25">
      <c r="D26" s="383" t="s">
        <v>545</v>
      </c>
      <c r="E26" s="42">
        <v>1</v>
      </c>
      <c r="F26" s="112"/>
      <c r="G26" s="112"/>
      <c r="H26" s="112"/>
      <c r="I26" s="112"/>
      <c r="J26" s="112"/>
      <c r="K26" s="112"/>
      <c r="L26" s="45"/>
      <c r="M26" s="45"/>
      <c r="O26" s="47"/>
      <c r="R26" s="48"/>
      <c r="S26" s="113"/>
      <c r="T26" s="114">
        <v>4</v>
      </c>
      <c r="U26" s="114"/>
      <c r="V26" s="114">
        <v>1</v>
      </c>
      <c r="W26" s="115"/>
      <c r="X26" s="115">
        <v>2</v>
      </c>
      <c r="Y26" s="115"/>
      <c r="AA26" s="53"/>
      <c r="AB26" s="53"/>
      <c r="AC26" s="116"/>
      <c r="AD26" s="116"/>
      <c r="AE26" s="116"/>
      <c r="AF26" s="116"/>
      <c r="AG26" s="117"/>
      <c r="AH26" s="117"/>
      <c r="AI26" s="118"/>
      <c r="AJ26" s="118"/>
      <c r="AK26" s="118"/>
      <c r="AL26" s="118"/>
      <c r="AM26" s="119"/>
      <c r="AN26" s="119"/>
      <c r="AO26" s="119"/>
      <c r="AP26" s="120"/>
      <c r="AQ26" s="120"/>
      <c r="AR26" s="120"/>
      <c r="AS26" s="120"/>
      <c r="AT26" s="120">
        <v>1</v>
      </c>
      <c r="AU26" s="120"/>
      <c r="AV26" s="60"/>
      <c r="AX26" s="383" t="s">
        <v>581</v>
      </c>
      <c r="BN26" s="51">
        <v>2</v>
      </c>
      <c r="CC26" s="57">
        <v>1</v>
      </c>
      <c r="CH26" s="58">
        <v>1</v>
      </c>
      <c r="CJ26" s="59">
        <v>3</v>
      </c>
      <c r="CN26" s="59">
        <v>3</v>
      </c>
      <c r="CP26" s="36">
        <v>5</v>
      </c>
      <c r="CR26" s="384" t="s">
        <v>583</v>
      </c>
      <c r="CS26" s="109">
        <v>1</v>
      </c>
      <c r="CT26" s="112"/>
      <c r="CU26" s="112">
        <v>2</v>
      </c>
      <c r="CV26" s="112"/>
      <c r="CW26" s="112"/>
      <c r="CX26" s="112"/>
      <c r="CY26" s="112"/>
      <c r="CZ26" s="45">
        <v>4</v>
      </c>
      <c r="DA26" s="45">
        <v>2</v>
      </c>
      <c r="DC26" s="47"/>
      <c r="DF26" s="48"/>
      <c r="DG26" s="113"/>
      <c r="DH26" s="114">
        <v>16</v>
      </c>
      <c r="DI26" s="114"/>
      <c r="DJ26" s="114"/>
      <c r="DK26" s="115"/>
      <c r="DL26" s="115"/>
      <c r="DM26" s="115"/>
      <c r="DO26" s="53"/>
      <c r="DP26" s="53"/>
      <c r="DQ26" s="116">
        <v>21</v>
      </c>
      <c r="DR26" s="116"/>
      <c r="DS26" s="116"/>
      <c r="DT26" s="116">
        <v>2</v>
      </c>
      <c r="DU26" s="117"/>
      <c r="DV26" s="117"/>
      <c r="DW26" s="118"/>
      <c r="DX26" s="118">
        <v>1</v>
      </c>
      <c r="DY26" s="118"/>
      <c r="DZ26" s="118"/>
      <c r="EA26" s="119"/>
      <c r="EB26" s="119">
        <v>1</v>
      </c>
      <c r="EC26" s="119"/>
      <c r="ED26" s="120"/>
      <c r="EE26" s="120">
        <v>1</v>
      </c>
      <c r="EF26" s="120"/>
      <c r="EG26" s="120"/>
      <c r="EH26" s="120">
        <v>12</v>
      </c>
      <c r="EI26" s="120"/>
      <c r="EJ26" s="36">
        <v>17</v>
      </c>
      <c r="EM26" s="383" t="s">
        <v>545</v>
      </c>
      <c r="EO26" s="45">
        <v>2</v>
      </c>
      <c r="EP26" s="47"/>
      <c r="ER26" s="113"/>
      <c r="ES26" s="114">
        <v>1</v>
      </c>
      <c r="ET26" s="115">
        <v>1</v>
      </c>
      <c r="EV26" s="116">
        <v>2</v>
      </c>
      <c r="EW26" s="117"/>
      <c r="EX26" s="118"/>
      <c r="EY26" s="119"/>
      <c r="EZ26" s="120">
        <v>1</v>
      </c>
      <c r="FA26" s="392"/>
      <c r="FC26" s="383" t="s">
        <v>545</v>
      </c>
      <c r="FE26" s="44">
        <v>1</v>
      </c>
      <c r="FI26" s="114">
        <v>3</v>
      </c>
      <c r="FN26" s="57">
        <v>1</v>
      </c>
      <c r="FP26" s="59">
        <v>2</v>
      </c>
      <c r="FQ26" s="391">
        <v>1</v>
      </c>
      <c r="FS26" s="383" t="s">
        <v>581</v>
      </c>
      <c r="FT26" s="42">
        <v>1</v>
      </c>
      <c r="FU26" s="44">
        <v>1</v>
      </c>
      <c r="FY26" s="51">
        <v>3</v>
      </c>
      <c r="FZ26" s="52">
        <v>1</v>
      </c>
      <c r="GB26" s="55">
        <v>2</v>
      </c>
      <c r="GE26" s="58">
        <v>1</v>
      </c>
      <c r="GF26" s="59">
        <v>3</v>
      </c>
      <c r="GG26" s="392">
        <v>2</v>
      </c>
    </row>
    <row r="27" spans="4:189" x14ac:dyDescent="0.25">
      <c r="D27" s="383" t="s">
        <v>545</v>
      </c>
      <c r="F27" s="112"/>
      <c r="G27" s="112"/>
      <c r="H27" s="112"/>
      <c r="I27" s="112"/>
      <c r="J27" s="112"/>
      <c r="K27" s="112"/>
      <c r="L27" s="45">
        <v>1</v>
      </c>
      <c r="M27" s="45">
        <v>1</v>
      </c>
      <c r="O27" s="47"/>
      <c r="R27" s="48"/>
      <c r="S27" s="113"/>
      <c r="T27" s="114">
        <v>1</v>
      </c>
      <c r="U27" s="114"/>
      <c r="V27" s="114"/>
      <c r="W27" s="115"/>
      <c r="X27" s="115">
        <v>1</v>
      </c>
      <c r="Y27" s="115"/>
      <c r="AA27" s="53"/>
      <c r="AB27" s="53"/>
      <c r="AC27" s="116">
        <v>1</v>
      </c>
      <c r="AD27" s="116">
        <v>1</v>
      </c>
      <c r="AE27" s="116"/>
      <c r="AF27" s="116"/>
      <c r="AG27" s="117"/>
      <c r="AH27" s="117"/>
      <c r="AI27" s="118"/>
      <c r="AJ27" s="118"/>
      <c r="AK27" s="118"/>
      <c r="AL27" s="118"/>
      <c r="AM27" s="119"/>
      <c r="AN27" s="119"/>
      <c r="AO27" s="119"/>
      <c r="AP27" s="120"/>
      <c r="AQ27" s="120"/>
      <c r="AR27" s="120"/>
      <c r="AS27" s="120"/>
      <c r="AT27" s="120">
        <v>2</v>
      </c>
      <c r="AU27" s="120"/>
      <c r="AV27" s="60"/>
      <c r="AX27" s="386" t="s">
        <v>581</v>
      </c>
      <c r="AY27" s="93"/>
      <c r="AZ27" s="94">
        <v>1</v>
      </c>
      <c r="BA27" s="94">
        <v>1</v>
      </c>
      <c r="BB27" s="94"/>
      <c r="BC27" s="94"/>
      <c r="BD27" s="94"/>
      <c r="BE27" s="94"/>
      <c r="BF27" s="95"/>
      <c r="BG27" s="95"/>
      <c r="BH27" s="95"/>
      <c r="BI27" s="96"/>
      <c r="BJ27" s="96"/>
      <c r="BK27" s="97"/>
      <c r="BL27" s="97"/>
      <c r="BM27" s="98">
        <v>1</v>
      </c>
      <c r="BN27" s="99">
        <v>4</v>
      </c>
      <c r="BO27" s="99"/>
      <c r="BP27" s="99"/>
      <c r="BQ27" s="100"/>
      <c r="BR27" s="100"/>
      <c r="BS27" s="100"/>
      <c r="BT27" s="101"/>
      <c r="BU27" s="101"/>
      <c r="BV27" s="101"/>
      <c r="BW27" s="102"/>
      <c r="BX27" s="102">
        <v>1</v>
      </c>
      <c r="BY27" s="102"/>
      <c r="BZ27" s="102"/>
      <c r="CA27" s="103"/>
      <c r="CB27" s="103"/>
      <c r="CC27" s="104"/>
      <c r="CD27" s="104"/>
      <c r="CE27" s="104"/>
      <c r="CF27" s="104"/>
      <c r="CG27" s="105"/>
      <c r="CH27" s="105"/>
      <c r="CI27" s="105"/>
      <c r="CJ27" s="106">
        <v>3</v>
      </c>
      <c r="CK27" s="106"/>
      <c r="CL27" s="106"/>
      <c r="CM27" s="106"/>
      <c r="CN27" s="106">
        <v>1</v>
      </c>
      <c r="CO27" s="106"/>
      <c r="CP27" s="87">
        <v>4</v>
      </c>
      <c r="CR27" s="384" t="s">
        <v>583</v>
      </c>
      <c r="CS27" s="109"/>
      <c r="CT27" s="112"/>
      <c r="CU27" s="112"/>
      <c r="CV27" s="112"/>
      <c r="CW27" s="112"/>
      <c r="CX27" s="112"/>
      <c r="CY27" s="112"/>
      <c r="CZ27" s="45">
        <v>1</v>
      </c>
      <c r="DA27" s="45">
        <v>5</v>
      </c>
      <c r="DC27" s="47"/>
      <c r="DF27" s="48"/>
      <c r="DG27" s="113"/>
      <c r="DH27" s="114">
        <v>21</v>
      </c>
      <c r="DI27" s="114"/>
      <c r="DJ27" s="114">
        <v>1</v>
      </c>
      <c r="DK27" s="115"/>
      <c r="DL27" s="115"/>
      <c r="DM27" s="115"/>
      <c r="DO27" s="53"/>
      <c r="DP27" s="53"/>
      <c r="DQ27" s="116">
        <v>13</v>
      </c>
      <c r="DR27" s="116">
        <v>1</v>
      </c>
      <c r="DS27" s="116"/>
      <c r="DT27" s="116">
        <v>1</v>
      </c>
      <c r="DU27" s="117"/>
      <c r="DV27" s="117"/>
      <c r="DW27" s="118">
        <v>1</v>
      </c>
      <c r="DX27" s="118"/>
      <c r="DY27" s="118"/>
      <c r="DZ27" s="118"/>
      <c r="EA27" s="119"/>
      <c r="EB27" s="119"/>
      <c r="EC27" s="119">
        <v>1</v>
      </c>
      <c r="ED27" s="120"/>
      <c r="EE27" s="120">
        <v>4</v>
      </c>
      <c r="EF27" s="120"/>
      <c r="EG27" s="120"/>
      <c r="EH27" s="120">
        <v>3</v>
      </c>
      <c r="EI27" s="120"/>
      <c r="EJ27" s="36">
        <v>18</v>
      </c>
      <c r="EM27" s="383" t="s">
        <v>545</v>
      </c>
      <c r="EN27" s="42">
        <v>2</v>
      </c>
      <c r="EO27" s="44">
        <v>1</v>
      </c>
      <c r="ES27" s="51">
        <v>3</v>
      </c>
      <c r="FA27" s="392">
        <v>2</v>
      </c>
      <c r="FC27" s="383" t="s">
        <v>545</v>
      </c>
      <c r="FI27" s="114">
        <v>2</v>
      </c>
      <c r="FN27" s="57">
        <v>2</v>
      </c>
      <c r="FO27" s="58">
        <v>2</v>
      </c>
      <c r="FP27" s="59">
        <v>1</v>
      </c>
      <c r="FQ27" s="391">
        <v>1</v>
      </c>
      <c r="FS27" s="386" t="s">
        <v>581</v>
      </c>
      <c r="FT27" s="93">
        <v>1</v>
      </c>
      <c r="FU27" s="95"/>
      <c r="FV27" s="96"/>
      <c r="FW27" s="97"/>
      <c r="FX27" s="98"/>
      <c r="FY27" s="99">
        <v>2</v>
      </c>
      <c r="FZ27" s="100">
        <v>2</v>
      </c>
      <c r="GA27" s="101"/>
      <c r="GB27" s="102">
        <v>3</v>
      </c>
      <c r="GC27" s="103"/>
      <c r="GD27" s="104"/>
      <c r="GE27" s="105">
        <v>1</v>
      </c>
      <c r="GF27" s="106">
        <v>4</v>
      </c>
      <c r="GG27" s="394">
        <v>2</v>
      </c>
    </row>
    <row r="28" spans="4:189" x14ac:dyDescent="0.25">
      <c r="D28" s="383" t="s">
        <v>545</v>
      </c>
      <c r="F28" s="112"/>
      <c r="G28" s="112"/>
      <c r="H28" s="112"/>
      <c r="I28" s="112"/>
      <c r="J28" s="112"/>
      <c r="K28" s="112"/>
      <c r="L28" s="45"/>
      <c r="M28" s="45">
        <v>1</v>
      </c>
      <c r="O28" s="47"/>
      <c r="R28" s="48"/>
      <c r="S28" s="113"/>
      <c r="T28" s="114">
        <v>1</v>
      </c>
      <c r="U28" s="114"/>
      <c r="V28" s="114">
        <v>1</v>
      </c>
      <c r="W28" s="115"/>
      <c r="X28" s="115">
        <v>1</v>
      </c>
      <c r="Y28" s="115"/>
      <c r="AA28" s="53"/>
      <c r="AB28" s="53"/>
      <c r="AC28" s="116"/>
      <c r="AD28" s="116"/>
      <c r="AE28" s="116"/>
      <c r="AF28" s="116"/>
      <c r="AG28" s="117"/>
      <c r="AH28" s="117"/>
      <c r="AI28" s="118"/>
      <c r="AJ28" s="118"/>
      <c r="AK28" s="118"/>
      <c r="AL28" s="118"/>
      <c r="AM28" s="119"/>
      <c r="AN28" s="119"/>
      <c r="AO28" s="119"/>
      <c r="AP28" s="120"/>
      <c r="AQ28" s="120"/>
      <c r="AR28" s="120"/>
      <c r="AS28" s="120"/>
      <c r="AT28" s="120">
        <v>2</v>
      </c>
      <c r="AU28" s="120"/>
      <c r="AV28" s="60"/>
      <c r="AX28" s="383" t="s">
        <v>581</v>
      </c>
      <c r="AZ28" s="43">
        <v>1</v>
      </c>
      <c r="BN28" s="51">
        <v>5</v>
      </c>
      <c r="BR28" s="52">
        <v>1</v>
      </c>
      <c r="BX28" s="55">
        <v>2</v>
      </c>
      <c r="CH28" s="58">
        <v>1</v>
      </c>
      <c r="CJ28" s="59">
        <v>6</v>
      </c>
      <c r="CK28" s="59">
        <v>1</v>
      </c>
      <c r="CN28" s="59">
        <v>2</v>
      </c>
      <c r="CP28" s="36">
        <v>5</v>
      </c>
      <c r="CR28" s="384" t="s">
        <v>583</v>
      </c>
      <c r="CS28" s="109">
        <v>2</v>
      </c>
      <c r="CT28" s="112"/>
      <c r="CU28" s="112"/>
      <c r="CV28" s="112"/>
      <c r="CW28" s="112"/>
      <c r="CX28" s="112"/>
      <c r="CY28" s="112"/>
      <c r="CZ28" s="45">
        <v>1</v>
      </c>
      <c r="DA28" s="45">
        <v>1</v>
      </c>
      <c r="DC28" s="47"/>
      <c r="DF28" s="48"/>
      <c r="DG28" s="113"/>
      <c r="DH28" s="114">
        <v>17</v>
      </c>
      <c r="DI28" s="114"/>
      <c r="DJ28" s="114">
        <v>2</v>
      </c>
      <c r="DK28" s="115"/>
      <c r="DL28" s="115"/>
      <c r="DM28" s="115"/>
      <c r="DO28" s="53"/>
      <c r="DP28" s="53"/>
      <c r="DQ28" s="116">
        <v>16</v>
      </c>
      <c r="DR28" s="116">
        <v>1</v>
      </c>
      <c r="DS28" s="116"/>
      <c r="DT28" s="116">
        <v>2</v>
      </c>
      <c r="DU28" s="117"/>
      <c r="DV28" s="117"/>
      <c r="DW28" s="118"/>
      <c r="DX28" s="118"/>
      <c r="DY28" s="118"/>
      <c r="DZ28" s="118"/>
      <c r="EA28" s="119"/>
      <c r="EB28" s="119"/>
      <c r="EC28" s="119"/>
      <c r="ED28" s="120"/>
      <c r="EE28" s="120">
        <v>2</v>
      </c>
      <c r="EF28" s="120"/>
      <c r="EG28" s="120"/>
      <c r="EH28" s="120">
        <v>13</v>
      </c>
      <c r="EI28" s="120"/>
      <c r="EJ28" s="36">
        <v>28</v>
      </c>
      <c r="EM28" s="383" t="s">
        <v>545</v>
      </c>
      <c r="EO28" s="44">
        <v>1</v>
      </c>
      <c r="ES28" s="51">
        <v>2</v>
      </c>
      <c r="ET28" s="52">
        <v>1</v>
      </c>
      <c r="EZ28" s="59">
        <v>1</v>
      </c>
      <c r="FA28" s="392"/>
      <c r="FC28" s="383" t="s">
        <v>545</v>
      </c>
      <c r="FI28" s="114">
        <v>2</v>
      </c>
      <c r="FN28" s="57">
        <v>2</v>
      </c>
      <c r="FO28" s="58">
        <v>2</v>
      </c>
      <c r="FP28" s="59">
        <v>1</v>
      </c>
      <c r="FS28" s="383" t="s">
        <v>581</v>
      </c>
      <c r="FT28" s="42">
        <v>1</v>
      </c>
      <c r="FY28" s="51">
        <v>2</v>
      </c>
      <c r="FZ28" s="52">
        <v>1</v>
      </c>
      <c r="GB28" s="55">
        <v>3</v>
      </c>
      <c r="GE28" s="58">
        <v>1</v>
      </c>
      <c r="GF28" s="59">
        <v>4</v>
      </c>
      <c r="GG28" s="391">
        <v>2</v>
      </c>
    </row>
    <row r="29" spans="4:189" ht="15.75" thickBot="1" x14ac:dyDescent="0.3">
      <c r="D29" s="383" t="s">
        <v>545</v>
      </c>
      <c r="F29" s="112"/>
      <c r="G29" s="112"/>
      <c r="H29" s="112"/>
      <c r="I29" s="112"/>
      <c r="J29" s="112"/>
      <c r="K29" s="112"/>
      <c r="L29" s="45"/>
      <c r="M29" s="45"/>
      <c r="O29" s="47"/>
      <c r="R29" s="48"/>
      <c r="S29" s="113"/>
      <c r="T29" s="114">
        <v>3</v>
      </c>
      <c r="U29" s="114"/>
      <c r="V29" s="114"/>
      <c r="W29" s="115"/>
      <c r="X29" s="115">
        <v>4</v>
      </c>
      <c r="Y29" s="115"/>
      <c r="AA29" s="53"/>
      <c r="AB29" s="53"/>
      <c r="AC29" s="116"/>
      <c r="AD29" s="116"/>
      <c r="AE29" s="116"/>
      <c r="AF29" s="116"/>
      <c r="AG29" s="117"/>
      <c r="AH29" s="117"/>
      <c r="AI29" s="118"/>
      <c r="AJ29" s="118"/>
      <c r="AK29" s="118"/>
      <c r="AL29" s="118"/>
      <c r="AM29" s="119"/>
      <c r="AN29" s="119"/>
      <c r="AO29" s="119"/>
      <c r="AP29" s="120"/>
      <c r="AQ29" s="120"/>
      <c r="AR29" s="120"/>
      <c r="AS29" s="120"/>
      <c r="AT29" s="120">
        <v>2</v>
      </c>
      <c r="AU29" s="120"/>
      <c r="AV29" s="60"/>
      <c r="AX29" s="383" t="s">
        <v>581</v>
      </c>
      <c r="AZ29" s="112">
        <v>1</v>
      </c>
      <c r="BA29" s="112"/>
      <c r="BB29" s="112"/>
      <c r="BC29" s="112"/>
      <c r="BD29" s="112"/>
      <c r="BE29" s="112"/>
      <c r="BF29" s="45"/>
      <c r="BG29" s="45">
        <v>1</v>
      </c>
      <c r="BI29" s="47"/>
      <c r="BL29" s="48"/>
      <c r="BM29" s="113"/>
      <c r="BN29" s="114">
        <v>1</v>
      </c>
      <c r="BO29" s="114"/>
      <c r="BP29" s="114"/>
      <c r="BQ29" s="115"/>
      <c r="BR29" s="115">
        <v>1</v>
      </c>
      <c r="BS29" s="115"/>
      <c r="BU29" s="53"/>
      <c r="BV29" s="53"/>
      <c r="BW29" s="116"/>
      <c r="BX29" s="116">
        <v>1</v>
      </c>
      <c r="BY29" s="116"/>
      <c r="BZ29" s="116"/>
      <c r="CA29" s="117"/>
      <c r="CB29" s="117"/>
      <c r="CC29" s="118"/>
      <c r="CD29" s="118"/>
      <c r="CE29" s="118"/>
      <c r="CF29" s="118"/>
      <c r="CG29" s="119"/>
      <c r="CH29" s="119">
        <v>1</v>
      </c>
      <c r="CI29" s="119"/>
      <c r="CJ29" s="120">
        <v>2</v>
      </c>
      <c r="CK29" s="120"/>
      <c r="CL29" s="120"/>
      <c r="CM29" s="120"/>
      <c r="CN29" s="120">
        <v>1</v>
      </c>
      <c r="CO29" s="120"/>
      <c r="CP29" s="36">
        <v>7</v>
      </c>
      <c r="CR29" s="385" t="s">
        <v>583</v>
      </c>
      <c r="CS29" s="341">
        <v>1</v>
      </c>
      <c r="CT29" s="342"/>
      <c r="CU29" s="342"/>
      <c r="CV29" s="342"/>
      <c r="CW29" s="342"/>
      <c r="CX29" s="342"/>
      <c r="CY29" s="342"/>
      <c r="CZ29" s="331"/>
      <c r="DA29" s="331"/>
      <c r="DB29" s="331"/>
      <c r="DC29" s="343"/>
      <c r="DD29" s="343"/>
      <c r="DE29" s="344"/>
      <c r="DF29" s="344"/>
      <c r="DG29" s="345"/>
      <c r="DH29" s="332">
        <v>5</v>
      </c>
      <c r="DI29" s="332"/>
      <c r="DJ29" s="332">
        <v>1</v>
      </c>
      <c r="DK29" s="346"/>
      <c r="DL29" s="346"/>
      <c r="DM29" s="346"/>
      <c r="DN29" s="333"/>
      <c r="DO29" s="333"/>
      <c r="DP29" s="333"/>
      <c r="DQ29" s="347">
        <v>19</v>
      </c>
      <c r="DR29" s="347"/>
      <c r="DS29" s="347"/>
      <c r="DT29" s="347">
        <v>5</v>
      </c>
      <c r="DU29" s="348"/>
      <c r="DV29" s="348"/>
      <c r="DW29" s="349"/>
      <c r="DX29" s="349"/>
      <c r="DY29" s="349"/>
      <c r="DZ29" s="349">
        <v>1</v>
      </c>
      <c r="EA29" s="350"/>
      <c r="EB29" s="350"/>
      <c r="EC29" s="350"/>
      <c r="ED29" s="351">
        <v>1</v>
      </c>
      <c r="EE29" s="351">
        <v>3</v>
      </c>
      <c r="EF29" s="351"/>
      <c r="EG29" s="351"/>
      <c r="EH29" s="351">
        <v>16</v>
      </c>
      <c r="EI29" s="351"/>
      <c r="EJ29" s="329">
        <v>36</v>
      </c>
      <c r="EM29" s="383" t="s">
        <v>545</v>
      </c>
      <c r="ES29" s="51">
        <v>2</v>
      </c>
      <c r="ET29" s="52">
        <v>2</v>
      </c>
      <c r="EZ29" s="59">
        <v>1</v>
      </c>
      <c r="FC29" s="383" t="s">
        <v>545</v>
      </c>
      <c r="FD29" s="42">
        <v>2</v>
      </c>
      <c r="FH29" s="50">
        <v>1</v>
      </c>
      <c r="FI29" s="114">
        <v>2</v>
      </c>
      <c r="FJ29" s="52">
        <v>1</v>
      </c>
      <c r="FN29" s="57">
        <v>1</v>
      </c>
      <c r="FO29" s="58">
        <v>1</v>
      </c>
      <c r="FP29" s="59">
        <v>2</v>
      </c>
      <c r="FS29" s="383" t="s">
        <v>581</v>
      </c>
      <c r="FT29" s="42">
        <v>1</v>
      </c>
      <c r="FU29" s="45">
        <v>1</v>
      </c>
      <c r="FV29" s="47"/>
      <c r="FX29" s="113"/>
      <c r="FY29" s="114">
        <v>3</v>
      </c>
      <c r="FZ29" s="115">
        <v>1</v>
      </c>
      <c r="GB29" s="116">
        <v>2</v>
      </c>
      <c r="GC29" s="117"/>
      <c r="GD29" s="118"/>
      <c r="GE29" s="119">
        <v>1</v>
      </c>
      <c r="GF29" s="120">
        <v>3</v>
      </c>
      <c r="GG29" s="392">
        <v>2</v>
      </c>
    </row>
    <row r="30" spans="4:189" x14ac:dyDescent="0.25">
      <c r="D30" s="383" t="s">
        <v>545</v>
      </c>
      <c r="F30" s="112"/>
      <c r="G30" s="112">
        <v>1</v>
      </c>
      <c r="H30" s="112"/>
      <c r="I30" s="112"/>
      <c r="J30" s="112"/>
      <c r="K30" s="112"/>
      <c r="L30" s="45">
        <v>1</v>
      </c>
      <c r="M30" s="45"/>
      <c r="N30" s="45">
        <v>1</v>
      </c>
      <c r="O30" s="47"/>
      <c r="R30" s="48"/>
      <c r="S30" s="113"/>
      <c r="T30" s="114"/>
      <c r="U30" s="114"/>
      <c r="V30" s="114"/>
      <c r="W30" s="115"/>
      <c r="X30" s="115">
        <v>2</v>
      </c>
      <c r="Y30" s="115"/>
      <c r="AA30" s="53"/>
      <c r="AB30" s="53"/>
      <c r="AC30" s="116">
        <v>1</v>
      </c>
      <c r="AD30" s="116"/>
      <c r="AE30" s="116"/>
      <c r="AF30" s="116"/>
      <c r="AG30" s="117"/>
      <c r="AH30" s="117"/>
      <c r="AI30" s="118">
        <v>1</v>
      </c>
      <c r="AJ30" s="118"/>
      <c r="AK30" s="118"/>
      <c r="AL30" s="118"/>
      <c r="AM30" s="119"/>
      <c r="AN30" s="119"/>
      <c r="AO30" s="119"/>
      <c r="AP30" s="120">
        <v>1</v>
      </c>
      <c r="AQ30" s="120"/>
      <c r="AR30" s="120"/>
      <c r="AS30" s="120"/>
      <c r="AT30" s="120">
        <v>1</v>
      </c>
      <c r="AU30" s="120"/>
      <c r="AV30" s="60"/>
      <c r="AX30" s="383" t="s">
        <v>581</v>
      </c>
      <c r="BN30" s="51">
        <v>2</v>
      </c>
      <c r="BR30" s="52">
        <v>2</v>
      </c>
      <c r="BX30" s="55">
        <v>2</v>
      </c>
      <c r="CH30" s="58">
        <v>1</v>
      </c>
      <c r="CJ30" s="59">
        <v>1</v>
      </c>
      <c r="CK30" s="59">
        <v>1</v>
      </c>
      <c r="CN30" s="59">
        <v>1</v>
      </c>
      <c r="CP30" s="36">
        <v>4</v>
      </c>
      <c r="CR30" s="383" t="s">
        <v>584</v>
      </c>
      <c r="CS30" s="42">
        <v>8</v>
      </c>
      <c r="CU30" s="43">
        <v>2</v>
      </c>
      <c r="CW30" s="43">
        <v>2</v>
      </c>
      <c r="CX30" s="43">
        <v>1</v>
      </c>
      <c r="CZ30" s="44">
        <v>12</v>
      </c>
      <c r="DA30" s="44">
        <v>10</v>
      </c>
      <c r="DH30" s="51">
        <v>13</v>
      </c>
      <c r="DR30" s="55">
        <v>6</v>
      </c>
      <c r="DT30" s="55">
        <v>39</v>
      </c>
      <c r="EB30" s="58">
        <v>1</v>
      </c>
      <c r="EC30" s="58">
        <v>2</v>
      </c>
      <c r="ED30" s="59">
        <v>3</v>
      </c>
      <c r="EE30" s="59">
        <v>3</v>
      </c>
      <c r="EJ30" s="36">
        <v>8</v>
      </c>
      <c r="EM30" s="383" t="s">
        <v>545</v>
      </c>
      <c r="EN30" s="42">
        <v>1</v>
      </c>
      <c r="EO30" s="44">
        <v>2</v>
      </c>
      <c r="ET30" s="52">
        <v>2</v>
      </c>
      <c r="EV30" s="55">
        <v>1</v>
      </c>
      <c r="EX30" s="57">
        <v>1</v>
      </c>
      <c r="EZ30" s="59">
        <v>2</v>
      </c>
      <c r="FC30" s="383" t="s">
        <v>545</v>
      </c>
      <c r="FD30" s="42">
        <v>1</v>
      </c>
      <c r="FE30" s="44">
        <v>1</v>
      </c>
      <c r="FH30" s="50">
        <v>1</v>
      </c>
      <c r="FI30" s="114">
        <v>3</v>
      </c>
      <c r="FN30" s="57">
        <v>1</v>
      </c>
      <c r="FO30" s="58">
        <v>1</v>
      </c>
      <c r="FS30" s="383" t="s">
        <v>581</v>
      </c>
      <c r="FT30" s="42">
        <v>1</v>
      </c>
      <c r="FY30" s="51">
        <v>4</v>
      </c>
      <c r="FZ30" s="52">
        <v>2</v>
      </c>
      <c r="GB30" s="55">
        <v>3</v>
      </c>
      <c r="GE30" s="58">
        <v>1</v>
      </c>
      <c r="GF30" s="59">
        <v>4</v>
      </c>
      <c r="GG30" s="392">
        <v>2</v>
      </c>
    </row>
    <row r="31" spans="4:189" x14ac:dyDescent="0.25">
      <c r="D31" s="383" t="s">
        <v>545</v>
      </c>
      <c r="F31" s="112"/>
      <c r="G31" s="112"/>
      <c r="H31" s="112"/>
      <c r="I31" s="112"/>
      <c r="J31" s="112"/>
      <c r="K31" s="112"/>
      <c r="L31" s="45">
        <v>1</v>
      </c>
      <c r="M31" s="45"/>
      <c r="O31" s="47"/>
      <c r="R31" s="48"/>
      <c r="S31" s="113"/>
      <c r="T31" s="114"/>
      <c r="U31" s="114"/>
      <c r="V31" s="114"/>
      <c r="W31" s="115"/>
      <c r="X31" s="115">
        <v>2</v>
      </c>
      <c r="Y31" s="115"/>
      <c r="AA31" s="53"/>
      <c r="AB31" s="53"/>
      <c r="AC31" s="116">
        <v>2</v>
      </c>
      <c r="AD31" s="116"/>
      <c r="AE31" s="116"/>
      <c r="AF31" s="116"/>
      <c r="AG31" s="117"/>
      <c r="AH31" s="117"/>
      <c r="AI31" s="118"/>
      <c r="AJ31" s="118"/>
      <c r="AK31" s="118"/>
      <c r="AL31" s="118"/>
      <c r="AM31" s="119"/>
      <c r="AN31" s="119"/>
      <c r="AO31" s="119"/>
      <c r="AP31" s="120"/>
      <c r="AQ31" s="120">
        <v>2</v>
      </c>
      <c r="AR31" s="120"/>
      <c r="AS31" s="120"/>
      <c r="AT31" s="120"/>
      <c r="AU31" s="120"/>
      <c r="AV31" s="60">
        <v>4</v>
      </c>
      <c r="AX31" s="383" t="s">
        <v>581</v>
      </c>
      <c r="BD31" s="43">
        <v>1</v>
      </c>
      <c r="BN31" s="51">
        <v>3</v>
      </c>
      <c r="BQ31" s="52">
        <v>1</v>
      </c>
      <c r="BW31" s="55">
        <v>2</v>
      </c>
      <c r="BX31" s="55">
        <v>1</v>
      </c>
      <c r="CG31" s="58">
        <v>1</v>
      </c>
      <c r="CN31" s="59">
        <v>4</v>
      </c>
      <c r="CP31" s="36">
        <v>9</v>
      </c>
      <c r="CR31" s="383" t="s">
        <v>584</v>
      </c>
      <c r="CS31" s="42">
        <v>5</v>
      </c>
      <c r="CT31" s="112"/>
      <c r="CU31" s="112"/>
      <c r="CV31" s="112"/>
      <c r="CW31" s="112"/>
      <c r="CX31" s="112"/>
      <c r="CY31" s="112"/>
      <c r="CZ31" s="45">
        <v>13</v>
      </c>
      <c r="DA31" s="45"/>
      <c r="DC31" s="47"/>
      <c r="DF31" s="48"/>
      <c r="DG31" s="113"/>
      <c r="DH31" s="114">
        <v>9</v>
      </c>
      <c r="DI31" s="114"/>
      <c r="DJ31" s="114">
        <v>1</v>
      </c>
      <c r="DK31" s="115"/>
      <c r="DL31" s="115"/>
      <c r="DM31" s="115"/>
      <c r="DO31" s="53"/>
      <c r="DP31" s="53"/>
      <c r="DQ31" s="116"/>
      <c r="DR31" s="116">
        <v>3</v>
      </c>
      <c r="DS31" s="116"/>
      <c r="DT31" s="116">
        <v>19</v>
      </c>
      <c r="DU31" s="117"/>
      <c r="DV31" s="117"/>
      <c r="DW31" s="118"/>
      <c r="DX31" s="118"/>
      <c r="DY31" s="118"/>
      <c r="DZ31" s="118"/>
      <c r="EA31" s="119"/>
      <c r="EB31" s="119">
        <v>1</v>
      </c>
      <c r="EC31" s="119"/>
      <c r="ED31" s="120">
        <v>1</v>
      </c>
      <c r="EE31" s="120">
        <v>3</v>
      </c>
      <c r="EF31" s="120"/>
      <c r="EG31" s="120"/>
      <c r="EH31" s="120">
        <v>1</v>
      </c>
      <c r="EI31" s="120"/>
      <c r="EJ31" s="36">
        <v>10</v>
      </c>
      <c r="EM31" s="383" t="s">
        <v>545</v>
      </c>
      <c r="EO31" s="44">
        <v>1</v>
      </c>
      <c r="ET31" s="52">
        <v>1</v>
      </c>
      <c r="EV31" s="55">
        <v>2</v>
      </c>
      <c r="EZ31" s="59">
        <v>1</v>
      </c>
      <c r="FA31" s="391">
        <v>1</v>
      </c>
      <c r="FC31" s="386" t="s">
        <v>545</v>
      </c>
      <c r="FD31" s="93"/>
      <c r="FE31" s="95">
        <v>1</v>
      </c>
      <c r="FF31" s="96"/>
      <c r="FG31" s="97"/>
      <c r="FH31" s="98"/>
      <c r="FI31" s="99">
        <v>3</v>
      </c>
      <c r="FJ31" s="100"/>
      <c r="FK31" s="101"/>
      <c r="FL31" s="102"/>
      <c r="FM31" s="103"/>
      <c r="FN31" s="104"/>
      <c r="FO31" s="105"/>
      <c r="FP31" s="106">
        <v>3</v>
      </c>
      <c r="FQ31" s="394">
        <v>1</v>
      </c>
      <c r="FS31" s="383" t="s">
        <v>581</v>
      </c>
      <c r="FT31" s="42">
        <v>1</v>
      </c>
      <c r="FU31" s="44">
        <v>1</v>
      </c>
      <c r="FY31" s="51">
        <v>3</v>
      </c>
      <c r="FZ31" s="52">
        <v>2</v>
      </c>
      <c r="GB31" s="55">
        <v>2</v>
      </c>
      <c r="GE31" s="58">
        <v>2</v>
      </c>
      <c r="GF31" s="59">
        <v>3</v>
      </c>
      <c r="GG31" s="391">
        <v>2</v>
      </c>
    </row>
    <row r="32" spans="4:189" x14ac:dyDescent="0.25">
      <c r="D32" s="383" t="s">
        <v>545</v>
      </c>
      <c r="F32" s="112"/>
      <c r="G32" s="112"/>
      <c r="H32" s="112"/>
      <c r="I32" s="112"/>
      <c r="J32" s="112"/>
      <c r="K32" s="112"/>
      <c r="L32" s="45"/>
      <c r="M32" s="45">
        <v>1</v>
      </c>
      <c r="O32" s="47"/>
      <c r="R32" s="48"/>
      <c r="S32" s="113"/>
      <c r="T32" s="114">
        <v>2</v>
      </c>
      <c r="U32" s="114"/>
      <c r="V32" s="114"/>
      <c r="W32" s="115"/>
      <c r="X32" s="115">
        <v>12</v>
      </c>
      <c r="Y32" s="115"/>
      <c r="AA32" s="53"/>
      <c r="AB32" s="53"/>
      <c r="AC32" s="116"/>
      <c r="AD32" s="116"/>
      <c r="AE32" s="116"/>
      <c r="AF32" s="116"/>
      <c r="AG32" s="117"/>
      <c r="AH32" s="117"/>
      <c r="AI32" s="118"/>
      <c r="AJ32" s="118"/>
      <c r="AK32" s="118"/>
      <c r="AL32" s="118"/>
      <c r="AM32" s="119"/>
      <c r="AN32" s="119"/>
      <c r="AO32" s="119"/>
      <c r="AP32" s="120"/>
      <c r="AQ32" s="120"/>
      <c r="AR32" s="120"/>
      <c r="AS32" s="120"/>
      <c r="AT32" s="120">
        <v>1</v>
      </c>
      <c r="AU32" s="120"/>
      <c r="AV32" s="60"/>
      <c r="AX32" s="386" t="s">
        <v>581</v>
      </c>
      <c r="AY32" s="93"/>
      <c r="AZ32" s="94"/>
      <c r="BA32" s="94"/>
      <c r="BB32" s="94"/>
      <c r="BC32" s="94"/>
      <c r="BD32" s="94"/>
      <c r="BE32" s="94"/>
      <c r="BF32" s="95"/>
      <c r="BG32" s="95"/>
      <c r="BH32" s="95"/>
      <c r="BI32" s="96"/>
      <c r="BJ32" s="96"/>
      <c r="BK32" s="97"/>
      <c r="BL32" s="97"/>
      <c r="BM32" s="98"/>
      <c r="BN32" s="99">
        <v>5</v>
      </c>
      <c r="BO32" s="99"/>
      <c r="BP32" s="99"/>
      <c r="BQ32" s="100"/>
      <c r="BR32" s="100"/>
      <c r="BS32" s="100"/>
      <c r="BT32" s="101"/>
      <c r="BU32" s="101"/>
      <c r="BV32" s="101"/>
      <c r="BW32" s="102">
        <v>1</v>
      </c>
      <c r="BX32" s="102"/>
      <c r="BY32" s="102"/>
      <c r="BZ32" s="102"/>
      <c r="CA32" s="103"/>
      <c r="CB32" s="103"/>
      <c r="CC32" s="104"/>
      <c r="CD32" s="104"/>
      <c r="CE32" s="104"/>
      <c r="CF32" s="104"/>
      <c r="CG32" s="105"/>
      <c r="CH32" s="105"/>
      <c r="CI32" s="105">
        <v>2</v>
      </c>
      <c r="CJ32" s="106">
        <v>6</v>
      </c>
      <c r="CK32" s="106"/>
      <c r="CL32" s="106"/>
      <c r="CM32" s="106"/>
      <c r="CN32" s="106">
        <v>6</v>
      </c>
      <c r="CO32" s="106"/>
      <c r="CP32" s="87">
        <v>8</v>
      </c>
      <c r="CR32" s="384" t="s">
        <v>584</v>
      </c>
      <c r="CS32" s="109">
        <v>5</v>
      </c>
      <c r="CT32" s="112">
        <v>3</v>
      </c>
      <c r="CU32" s="112">
        <v>2</v>
      </c>
      <c r="CV32" s="112"/>
      <c r="CW32" s="112">
        <v>1</v>
      </c>
      <c r="CX32" s="112"/>
      <c r="CY32" s="112"/>
      <c r="CZ32" s="45">
        <v>16</v>
      </c>
      <c r="DA32" s="45">
        <v>3</v>
      </c>
      <c r="DC32" s="47"/>
      <c r="DF32" s="48"/>
      <c r="DG32" s="113"/>
      <c r="DH32" s="114">
        <v>16</v>
      </c>
      <c r="DI32" s="114"/>
      <c r="DJ32" s="114">
        <v>11</v>
      </c>
      <c r="DK32" s="115"/>
      <c r="DL32" s="115">
        <v>1</v>
      </c>
      <c r="DM32" s="115"/>
      <c r="DO32" s="53"/>
      <c r="DP32" s="53"/>
      <c r="DQ32" s="116"/>
      <c r="DR32" s="116">
        <v>6</v>
      </c>
      <c r="DS32" s="116"/>
      <c r="DT32" s="116">
        <v>19</v>
      </c>
      <c r="DU32" s="117">
        <v>2</v>
      </c>
      <c r="DV32" s="117"/>
      <c r="DW32" s="118"/>
      <c r="DX32" s="118"/>
      <c r="DY32" s="118">
        <v>1</v>
      </c>
      <c r="DZ32" s="118"/>
      <c r="EA32" s="119">
        <v>2</v>
      </c>
      <c r="EB32" s="119"/>
      <c r="EC32" s="119"/>
      <c r="ED32" s="120">
        <v>1</v>
      </c>
      <c r="EE32" s="120"/>
      <c r="EF32" s="120"/>
      <c r="EG32" s="120"/>
      <c r="EH32" s="120">
        <v>2</v>
      </c>
      <c r="EI32" s="120"/>
      <c r="EJ32" s="36">
        <v>9</v>
      </c>
      <c r="EM32" s="383" t="s">
        <v>545</v>
      </c>
      <c r="EO32" s="44">
        <v>1</v>
      </c>
      <c r="ES32" s="51">
        <v>2</v>
      </c>
      <c r="ET32" s="52">
        <v>2</v>
      </c>
      <c r="EZ32" s="59">
        <v>1</v>
      </c>
      <c r="FC32" s="383" t="s">
        <v>545</v>
      </c>
      <c r="FI32" s="114">
        <v>2</v>
      </c>
      <c r="FJ32" s="52">
        <v>3</v>
      </c>
      <c r="FL32" s="55">
        <v>1</v>
      </c>
      <c r="FP32" s="59">
        <v>2</v>
      </c>
      <c r="FQ32" s="391">
        <v>1</v>
      </c>
      <c r="FS32" s="386" t="s">
        <v>581</v>
      </c>
      <c r="FT32" s="93">
        <v>1</v>
      </c>
      <c r="FU32" s="95"/>
      <c r="FV32" s="96"/>
      <c r="FW32" s="97"/>
      <c r="FX32" s="98"/>
      <c r="FY32" s="99">
        <v>3</v>
      </c>
      <c r="FZ32" s="100">
        <v>1</v>
      </c>
      <c r="GA32" s="101"/>
      <c r="GB32" s="102">
        <v>3</v>
      </c>
      <c r="GC32" s="103"/>
      <c r="GD32" s="104"/>
      <c r="GE32" s="105">
        <v>1</v>
      </c>
      <c r="GF32" s="106">
        <v>4</v>
      </c>
      <c r="GG32" s="394">
        <v>2</v>
      </c>
    </row>
    <row r="33" spans="4:189" x14ac:dyDescent="0.25">
      <c r="D33" s="383" t="s">
        <v>545</v>
      </c>
      <c r="F33" s="112"/>
      <c r="G33" s="112"/>
      <c r="H33" s="112"/>
      <c r="I33" s="112"/>
      <c r="J33" s="112"/>
      <c r="K33" s="112"/>
      <c r="L33" s="45">
        <v>1</v>
      </c>
      <c r="M33" s="45"/>
      <c r="O33" s="47"/>
      <c r="R33" s="48"/>
      <c r="S33" s="113"/>
      <c r="T33" s="114">
        <v>1</v>
      </c>
      <c r="U33" s="114"/>
      <c r="V33" s="114"/>
      <c r="W33" s="115"/>
      <c r="X33" s="115">
        <v>2</v>
      </c>
      <c r="Y33" s="115"/>
      <c r="AA33" s="53"/>
      <c r="AB33" s="53"/>
      <c r="AC33" s="116">
        <v>1</v>
      </c>
      <c r="AD33" s="116"/>
      <c r="AE33" s="116"/>
      <c r="AF33" s="116"/>
      <c r="AG33" s="117"/>
      <c r="AH33" s="117"/>
      <c r="AI33" s="118"/>
      <c r="AJ33" s="118"/>
      <c r="AK33" s="118"/>
      <c r="AL33" s="118"/>
      <c r="AM33" s="119"/>
      <c r="AN33" s="119"/>
      <c r="AO33" s="119"/>
      <c r="AP33" s="120"/>
      <c r="AQ33" s="120"/>
      <c r="AR33" s="120"/>
      <c r="AS33" s="120"/>
      <c r="AT33" s="120"/>
      <c r="AU33" s="120"/>
      <c r="AV33" s="60">
        <v>1</v>
      </c>
      <c r="AX33" s="383" t="s">
        <v>581</v>
      </c>
      <c r="BN33" s="51">
        <v>4</v>
      </c>
      <c r="BP33" s="51">
        <v>2</v>
      </c>
      <c r="BR33" s="52">
        <v>1</v>
      </c>
      <c r="BW33" s="55">
        <v>1</v>
      </c>
      <c r="BX33" s="55">
        <v>1</v>
      </c>
      <c r="CJ33" s="59">
        <v>2</v>
      </c>
      <c r="CK33" s="59">
        <v>1</v>
      </c>
      <c r="CN33" s="59">
        <v>3</v>
      </c>
      <c r="CP33" s="36">
        <v>4</v>
      </c>
      <c r="CR33" s="384" t="s">
        <v>584</v>
      </c>
      <c r="CS33" s="109">
        <v>1</v>
      </c>
      <c r="CT33" s="112">
        <v>11</v>
      </c>
      <c r="CU33" s="112"/>
      <c r="CV33" s="112"/>
      <c r="CW33" s="112">
        <v>1</v>
      </c>
      <c r="CX33" s="112"/>
      <c r="CY33" s="112"/>
      <c r="CZ33" s="45">
        <v>10</v>
      </c>
      <c r="DA33" s="45">
        <v>1</v>
      </c>
      <c r="DC33" s="47">
        <v>1</v>
      </c>
      <c r="DF33" s="48"/>
      <c r="DG33" s="113"/>
      <c r="DH33" s="114">
        <v>3</v>
      </c>
      <c r="DI33" s="114"/>
      <c r="DJ33" s="114">
        <v>23</v>
      </c>
      <c r="DK33" s="115"/>
      <c r="DL33" s="115">
        <v>1</v>
      </c>
      <c r="DM33" s="115"/>
      <c r="DO33" s="53"/>
      <c r="DP33" s="53">
        <v>1</v>
      </c>
      <c r="DQ33" s="116">
        <v>1</v>
      </c>
      <c r="DR33" s="116">
        <v>2</v>
      </c>
      <c r="DS33" s="116"/>
      <c r="DT33" s="116">
        <v>13</v>
      </c>
      <c r="DU33" s="117">
        <v>15</v>
      </c>
      <c r="DV33" s="117"/>
      <c r="DW33" s="118"/>
      <c r="DX33" s="118"/>
      <c r="DY33" s="118"/>
      <c r="DZ33" s="118"/>
      <c r="EA33" s="119">
        <v>1</v>
      </c>
      <c r="EB33" s="119">
        <v>1</v>
      </c>
      <c r="EC33" s="119">
        <v>1</v>
      </c>
      <c r="ED33" s="120">
        <v>2</v>
      </c>
      <c r="EE33" s="120">
        <v>2</v>
      </c>
      <c r="EF33" s="120"/>
      <c r="EG33" s="120"/>
      <c r="EH33" s="120">
        <v>3</v>
      </c>
      <c r="EI33" s="120"/>
      <c r="EJ33" s="36">
        <v>6</v>
      </c>
      <c r="EM33" s="383" t="s">
        <v>545</v>
      </c>
      <c r="EO33" s="44">
        <v>1</v>
      </c>
      <c r="ES33" s="51">
        <v>2</v>
      </c>
      <c r="ET33" s="52">
        <v>1</v>
      </c>
      <c r="EZ33" s="59">
        <v>1</v>
      </c>
      <c r="FA33" s="391">
        <v>1</v>
      </c>
      <c r="FC33" s="383" t="s">
        <v>545</v>
      </c>
      <c r="FD33" s="42">
        <v>1</v>
      </c>
      <c r="FE33" s="44">
        <v>1</v>
      </c>
      <c r="FI33" s="114">
        <v>4</v>
      </c>
      <c r="FJ33" s="52">
        <v>1</v>
      </c>
      <c r="FL33" s="55">
        <v>1</v>
      </c>
      <c r="FP33" s="59">
        <v>2</v>
      </c>
      <c r="FQ33" s="391">
        <v>1</v>
      </c>
      <c r="FS33" s="383" t="s">
        <v>581</v>
      </c>
      <c r="FU33" s="44">
        <v>1</v>
      </c>
      <c r="FY33" s="51">
        <v>4</v>
      </c>
      <c r="FZ33" s="52">
        <v>1</v>
      </c>
      <c r="GB33" s="55">
        <v>3</v>
      </c>
      <c r="GF33" s="59">
        <v>5</v>
      </c>
      <c r="GG33" s="391">
        <v>2</v>
      </c>
    </row>
    <row r="34" spans="4:189" x14ac:dyDescent="0.25">
      <c r="D34" s="383" t="s">
        <v>545</v>
      </c>
      <c r="F34" s="112"/>
      <c r="G34" s="112">
        <v>1</v>
      </c>
      <c r="H34" s="112"/>
      <c r="I34" s="112"/>
      <c r="J34" s="112"/>
      <c r="K34" s="112"/>
      <c r="L34" s="45"/>
      <c r="M34" s="45"/>
      <c r="O34" s="47"/>
      <c r="R34" s="48"/>
      <c r="S34" s="113"/>
      <c r="T34" s="114"/>
      <c r="U34" s="114"/>
      <c r="V34" s="114"/>
      <c r="W34" s="115"/>
      <c r="X34" s="115">
        <v>3</v>
      </c>
      <c r="Y34" s="115"/>
      <c r="AA34" s="53"/>
      <c r="AB34" s="53"/>
      <c r="AC34" s="116">
        <v>2</v>
      </c>
      <c r="AD34" s="116"/>
      <c r="AE34" s="116"/>
      <c r="AF34" s="116"/>
      <c r="AG34" s="117"/>
      <c r="AH34" s="117"/>
      <c r="AI34" s="118"/>
      <c r="AJ34" s="118"/>
      <c r="AK34" s="118"/>
      <c r="AL34" s="118"/>
      <c r="AM34" s="119"/>
      <c r="AN34" s="119"/>
      <c r="AO34" s="119"/>
      <c r="AP34" s="120">
        <v>1</v>
      </c>
      <c r="AQ34" s="120">
        <v>2</v>
      </c>
      <c r="AR34" s="120"/>
      <c r="AS34" s="120"/>
      <c r="AT34" s="120"/>
      <c r="AU34" s="120"/>
      <c r="AV34" s="60"/>
      <c r="AX34" s="383" t="s">
        <v>581</v>
      </c>
      <c r="AZ34" s="112"/>
      <c r="BA34" s="112"/>
      <c r="BB34" s="112"/>
      <c r="BC34" s="112"/>
      <c r="BD34" s="112"/>
      <c r="BE34" s="112"/>
      <c r="BF34" s="45"/>
      <c r="BG34" s="45">
        <v>1</v>
      </c>
      <c r="BI34" s="47"/>
      <c r="BJ34" s="47">
        <v>1</v>
      </c>
      <c r="BL34" s="48"/>
      <c r="BM34" s="113"/>
      <c r="BN34" s="114">
        <v>1</v>
      </c>
      <c r="BO34" s="114"/>
      <c r="BP34" s="114">
        <v>1</v>
      </c>
      <c r="BQ34" s="115"/>
      <c r="BR34" s="115">
        <v>1</v>
      </c>
      <c r="BS34" s="115"/>
      <c r="BU34" s="53"/>
      <c r="BV34" s="53"/>
      <c r="BW34" s="116"/>
      <c r="BX34" s="116"/>
      <c r="BY34" s="116"/>
      <c r="BZ34" s="116"/>
      <c r="CA34" s="117"/>
      <c r="CB34" s="117"/>
      <c r="CC34" s="118"/>
      <c r="CD34" s="118"/>
      <c r="CE34" s="118"/>
      <c r="CF34" s="118"/>
      <c r="CG34" s="119"/>
      <c r="CH34" s="119">
        <v>1</v>
      </c>
      <c r="CI34" s="119">
        <v>1</v>
      </c>
      <c r="CJ34" s="120">
        <v>2</v>
      </c>
      <c r="CK34" s="120">
        <v>2</v>
      </c>
      <c r="CL34" s="120"/>
      <c r="CM34" s="120"/>
      <c r="CN34" s="120">
        <v>5</v>
      </c>
      <c r="CO34" s="120"/>
      <c r="CP34" s="36">
        <v>7</v>
      </c>
      <c r="CR34" s="384" t="s">
        <v>584</v>
      </c>
      <c r="CS34" s="109">
        <v>3</v>
      </c>
      <c r="CT34" s="112">
        <v>3</v>
      </c>
      <c r="CU34" s="112"/>
      <c r="CV34" s="112"/>
      <c r="CW34" s="112"/>
      <c r="CX34" s="112"/>
      <c r="CY34" s="112"/>
      <c r="CZ34" s="45">
        <v>6</v>
      </c>
      <c r="DA34" s="45">
        <v>1</v>
      </c>
      <c r="DB34" s="45">
        <v>1</v>
      </c>
      <c r="DC34" s="47"/>
      <c r="DF34" s="48"/>
      <c r="DG34" s="113"/>
      <c r="DH34" s="114">
        <v>14</v>
      </c>
      <c r="DI34" s="114"/>
      <c r="DJ34" s="114">
        <v>24</v>
      </c>
      <c r="DK34" s="115"/>
      <c r="DL34" s="115"/>
      <c r="DM34" s="115"/>
      <c r="DO34" s="53"/>
      <c r="DP34" s="53"/>
      <c r="DQ34" s="116">
        <v>1</v>
      </c>
      <c r="DR34" s="116">
        <v>3</v>
      </c>
      <c r="DS34" s="116"/>
      <c r="DT34" s="116">
        <v>22</v>
      </c>
      <c r="DU34" s="117">
        <v>4</v>
      </c>
      <c r="DV34" s="117"/>
      <c r="DW34" s="118"/>
      <c r="DX34" s="118"/>
      <c r="DY34" s="118"/>
      <c r="DZ34" s="118"/>
      <c r="EA34" s="119"/>
      <c r="EB34" s="119"/>
      <c r="EC34" s="119"/>
      <c r="ED34" s="120">
        <v>2</v>
      </c>
      <c r="EE34" s="120"/>
      <c r="EF34" s="120"/>
      <c r="EG34" s="120"/>
      <c r="EH34" s="120"/>
      <c r="EI34" s="120"/>
      <c r="EJ34" s="60">
        <v>19</v>
      </c>
      <c r="EM34" s="383" t="s">
        <v>545</v>
      </c>
      <c r="EO34" s="44">
        <v>1</v>
      </c>
      <c r="ES34" s="51">
        <v>1</v>
      </c>
      <c r="ET34" s="52">
        <v>1</v>
      </c>
      <c r="EV34" s="55">
        <v>1</v>
      </c>
      <c r="FA34" s="391">
        <v>1</v>
      </c>
      <c r="FC34" s="383" t="s">
        <v>545</v>
      </c>
      <c r="FD34" s="42">
        <v>1</v>
      </c>
      <c r="FE34" s="45">
        <v>1</v>
      </c>
      <c r="FF34" s="47"/>
      <c r="FH34" s="113"/>
      <c r="FI34" s="114">
        <v>3</v>
      </c>
      <c r="FJ34" s="115">
        <v>2</v>
      </c>
      <c r="FL34" s="116"/>
      <c r="FM34" s="117"/>
      <c r="FN34" s="118"/>
      <c r="FO34" s="119">
        <v>2</v>
      </c>
      <c r="FP34" s="120"/>
      <c r="FQ34" s="392">
        <v>1</v>
      </c>
      <c r="FS34" s="383" t="s">
        <v>581</v>
      </c>
      <c r="FT34" s="42">
        <v>1</v>
      </c>
      <c r="FU34" s="45"/>
      <c r="FV34" s="47">
        <v>1</v>
      </c>
      <c r="FX34" s="113"/>
      <c r="FY34" s="114">
        <v>3</v>
      </c>
      <c r="FZ34" s="115">
        <v>1</v>
      </c>
      <c r="GB34" s="116">
        <v>2</v>
      </c>
      <c r="GC34" s="117"/>
      <c r="GD34" s="118">
        <v>1</v>
      </c>
      <c r="GE34" s="119">
        <v>2</v>
      </c>
      <c r="GF34" s="120">
        <v>4</v>
      </c>
      <c r="GG34" s="392">
        <v>2</v>
      </c>
    </row>
    <row r="35" spans="4:189" x14ac:dyDescent="0.25">
      <c r="D35" s="383" t="s">
        <v>545</v>
      </c>
      <c r="F35" s="112"/>
      <c r="G35" s="112"/>
      <c r="H35" s="112"/>
      <c r="I35" s="112"/>
      <c r="J35" s="112"/>
      <c r="K35" s="112"/>
      <c r="L35" s="45">
        <v>1</v>
      </c>
      <c r="M35" s="45"/>
      <c r="N35" s="45">
        <v>1</v>
      </c>
      <c r="O35" s="47"/>
      <c r="R35" s="48"/>
      <c r="S35" s="113"/>
      <c r="T35" s="114">
        <v>1</v>
      </c>
      <c r="U35" s="114"/>
      <c r="V35" s="114"/>
      <c r="W35" s="115"/>
      <c r="X35" s="115">
        <v>2</v>
      </c>
      <c r="Y35" s="115"/>
      <c r="AA35" s="53"/>
      <c r="AB35" s="53"/>
      <c r="AC35" s="116"/>
      <c r="AD35" s="116"/>
      <c r="AE35" s="116"/>
      <c r="AF35" s="116"/>
      <c r="AG35" s="117"/>
      <c r="AH35" s="117"/>
      <c r="AI35" s="118">
        <v>1</v>
      </c>
      <c r="AJ35" s="118"/>
      <c r="AK35" s="118"/>
      <c r="AL35" s="118"/>
      <c r="AM35" s="119"/>
      <c r="AN35" s="119"/>
      <c r="AO35" s="119"/>
      <c r="AP35" s="120"/>
      <c r="AQ35" s="120"/>
      <c r="AR35" s="120"/>
      <c r="AS35" s="120"/>
      <c r="AT35" s="120">
        <v>3</v>
      </c>
      <c r="AU35" s="120"/>
      <c r="AV35" s="60"/>
      <c r="AX35" s="383" t="s">
        <v>581</v>
      </c>
      <c r="AY35" s="42">
        <v>1</v>
      </c>
      <c r="BN35" s="51">
        <v>3</v>
      </c>
      <c r="BW35" s="55">
        <v>3</v>
      </c>
      <c r="CC35" s="57">
        <v>1</v>
      </c>
      <c r="CJ35" s="59">
        <v>1</v>
      </c>
      <c r="CK35" s="59">
        <v>2</v>
      </c>
      <c r="CN35" s="59">
        <v>2</v>
      </c>
      <c r="CP35" s="36">
        <v>3</v>
      </c>
      <c r="CR35" s="384" t="s">
        <v>584</v>
      </c>
      <c r="CS35" s="109">
        <v>5</v>
      </c>
      <c r="CT35" s="112"/>
      <c r="CU35" s="112"/>
      <c r="CV35" s="112"/>
      <c r="CW35" s="112"/>
      <c r="CX35" s="112"/>
      <c r="CY35" s="112"/>
      <c r="CZ35" s="45">
        <v>4</v>
      </c>
      <c r="DA35" s="45">
        <v>6</v>
      </c>
      <c r="DC35" s="47"/>
      <c r="DF35" s="48"/>
      <c r="DG35" s="113"/>
      <c r="DH35" s="114">
        <v>8</v>
      </c>
      <c r="DI35" s="114">
        <v>1</v>
      </c>
      <c r="DJ35" s="114">
        <v>15</v>
      </c>
      <c r="DK35" s="115"/>
      <c r="DL35" s="115"/>
      <c r="DM35" s="115"/>
      <c r="DO35" s="53"/>
      <c r="DP35" s="53"/>
      <c r="DQ35" s="116"/>
      <c r="DR35" s="116">
        <v>4</v>
      </c>
      <c r="DS35" s="116"/>
      <c r="DT35" s="116">
        <v>14</v>
      </c>
      <c r="DU35" s="117"/>
      <c r="DV35" s="117"/>
      <c r="DW35" s="118"/>
      <c r="DX35" s="118"/>
      <c r="DY35" s="118"/>
      <c r="DZ35" s="118"/>
      <c r="EA35" s="119"/>
      <c r="EB35" s="119"/>
      <c r="EC35" s="119"/>
      <c r="ED35" s="120">
        <v>1</v>
      </c>
      <c r="EE35" s="120"/>
      <c r="EF35" s="120"/>
      <c r="EG35" s="120"/>
      <c r="EH35" s="120">
        <v>3</v>
      </c>
      <c r="EI35" s="120"/>
      <c r="EJ35" s="36">
        <v>10</v>
      </c>
      <c r="EM35" s="383" t="s">
        <v>545</v>
      </c>
      <c r="EN35" s="42">
        <v>1</v>
      </c>
      <c r="ET35" s="52">
        <v>2</v>
      </c>
      <c r="EV35" s="55">
        <v>2</v>
      </c>
      <c r="EZ35" s="59">
        <v>2</v>
      </c>
      <c r="FC35" s="383" t="s">
        <v>545</v>
      </c>
      <c r="FI35" s="114">
        <v>3</v>
      </c>
      <c r="FJ35" s="52">
        <v>1</v>
      </c>
      <c r="FN35" s="57">
        <v>2</v>
      </c>
      <c r="FO35" s="58">
        <v>1</v>
      </c>
      <c r="FP35" s="59">
        <v>3</v>
      </c>
      <c r="FS35" s="383" t="s">
        <v>581</v>
      </c>
      <c r="FT35" s="42">
        <v>1</v>
      </c>
      <c r="FY35" s="51">
        <v>3</v>
      </c>
      <c r="GB35" s="55">
        <v>3</v>
      </c>
      <c r="GF35" s="59">
        <v>4</v>
      </c>
      <c r="GG35" s="391">
        <v>2</v>
      </c>
    </row>
    <row r="36" spans="4:189" x14ac:dyDescent="0.25">
      <c r="D36" s="383" t="s">
        <v>545</v>
      </c>
      <c r="F36" s="112"/>
      <c r="G36" s="112"/>
      <c r="H36" s="112"/>
      <c r="I36" s="112"/>
      <c r="J36" s="112"/>
      <c r="K36" s="112"/>
      <c r="L36" s="45"/>
      <c r="M36" s="45">
        <v>1</v>
      </c>
      <c r="O36" s="47"/>
      <c r="R36" s="48"/>
      <c r="S36" s="113"/>
      <c r="T36" s="114">
        <v>4</v>
      </c>
      <c r="U36" s="114"/>
      <c r="V36" s="114"/>
      <c r="W36" s="115"/>
      <c r="X36" s="115">
        <v>4</v>
      </c>
      <c r="Y36" s="115"/>
      <c r="AA36" s="53"/>
      <c r="AB36" s="53"/>
      <c r="AC36" s="116"/>
      <c r="AD36" s="116"/>
      <c r="AE36" s="116"/>
      <c r="AF36" s="116"/>
      <c r="AG36" s="117"/>
      <c r="AH36" s="117"/>
      <c r="AI36" s="118"/>
      <c r="AJ36" s="118"/>
      <c r="AK36" s="118"/>
      <c r="AL36" s="118"/>
      <c r="AM36" s="119"/>
      <c r="AN36" s="119"/>
      <c r="AO36" s="119"/>
      <c r="AP36" s="120"/>
      <c r="AQ36" s="120"/>
      <c r="AR36" s="120"/>
      <c r="AS36" s="120"/>
      <c r="AT36" s="120"/>
      <c r="AU36" s="120"/>
      <c r="AV36" s="60"/>
      <c r="AX36" s="383" t="s">
        <v>581</v>
      </c>
      <c r="BN36" s="51">
        <v>4</v>
      </c>
      <c r="BW36" s="55">
        <v>1</v>
      </c>
      <c r="BX36" s="55">
        <v>2</v>
      </c>
      <c r="CI36" s="58">
        <v>1</v>
      </c>
      <c r="CN36" s="59">
        <v>2</v>
      </c>
      <c r="CP36" s="36">
        <v>11</v>
      </c>
      <c r="CR36" s="384" t="s">
        <v>584</v>
      </c>
      <c r="CS36" s="109">
        <v>2</v>
      </c>
      <c r="CT36" s="112"/>
      <c r="CU36" s="112"/>
      <c r="CV36" s="112"/>
      <c r="CW36" s="112"/>
      <c r="CX36" s="112"/>
      <c r="CY36" s="112"/>
      <c r="CZ36" s="45">
        <v>9</v>
      </c>
      <c r="DA36" s="45">
        <v>2</v>
      </c>
      <c r="DC36" s="47"/>
      <c r="DF36" s="48"/>
      <c r="DG36" s="113">
        <v>1</v>
      </c>
      <c r="DH36" s="114">
        <v>7</v>
      </c>
      <c r="DI36" s="114"/>
      <c r="DJ36" s="114">
        <v>8</v>
      </c>
      <c r="DK36" s="115"/>
      <c r="DL36" s="115">
        <v>1</v>
      </c>
      <c r="DM36" s="115"/>
      <c r="DO36" s="53"/>
      <c r="DP36" s="53"/>
      <c r="DQ36" s="116"/>
      <c r="DR36" s="116">
        <v>2</v>
      </c>
      <c r="DS36" s="116"/>
      <c r="DT36" s="116">
        <v>14</v>
      </c>
      <c r="DU36" s="117"/>
      <c r="DV36" s="117"/>
      <c r="DW36" s="118"/>
      <c r="DX36" s="118"/>
      <c r="DY36" s="118"/>
      <c r="DZ36" s="118"/>
      <c r="EA36" s="119"/>
      <c r="EB36" s="119"/>
      <c r="EC36" s="119"/>
      <c r="ED36" s="120">
        <v>1</v>
      </c>
      <c r="EE36" s="120">
        <v>2</v>
      </c>
      <c r="EF36" s="120"/>
      <c r="EG36" s="120"/>
      <c r="EH36" s="120">
        <v>1</v>
      </c>
      <c r="EI36" s="120"/>
      <c r="EJ36" s="36">
        <v>6</v>
      </c>
      <c r="EM36" s="383" t="s">
        <v>545</v>
      </c>
      <c r="EO36" s="44">
        <v>2</v>
      </c>
      <c r="ES36" s="51">
        <v>1</v>
      </c>
      <c r="ET36" s="52">
        <v>2</v>
      </c>
      <c r="EX36" s="57">
        <v>1</v>
      </c>
      <c r="EZ36" s="59">
        <v>2</v>
      </c>
      <c r="FC36" s="383" t="s">
        <v>545</v>
      </c>
      <c r="FE36" s="44">
        <v>2</v>
      </c>
      <c r="FH36" s="50">
        <v>1</v>
      </c>
      <c r="FI36" s="114">
        <v>1</v>
      </c>
      <c r="FJ36" s="52">
        <v>2</v>
      </c>
      <c r="FN36" s="57">
        <v>1</v>
      </c>
      <c r="FP36" s="59">
        <v>2</v>
      </c>
      <c r="FQ36" s="391">
        <v>1</v>
      </c>
      <c r="FS36" s="383" t="s">
        <v>581</v>
      </c>
      <c r="FT36" s="42">
        <v>1</v>
      </c>
      <c r="FY36" s="51">
        <v>3</v>
      </c>
      <c r="GB36" s="55">
        <v>3</v>
      </c>
      <c r="GD36" s="57">
        <v>1</v>
      </c>
      <c r="GE36" s="58">
        <v>2</v>
      </c>
      <c r="GF36" s="59">
        <v>4</v>
      </c>
      <c r="GG36" s="391">
        <v>2</v>
      </c>
    </row>
    <row r="37" spans="4:189" x14ac:dyDescent="0.25">
      <c r="D37" s="383" t="s">
        <v>545</v>
      </c>
      <c r="F37" s="112"/>
      <c r="G37" s="112"/>
      <c r="H37" s="112"/>
      <c r="I37" s="112"/>
      <c r="J37" s="112"/>
      <c r="K37" s="112"/>
      <c r="L37" s="45"/>
      <c r="M37" s="45">
        <v>1</v>
      </c>
      <c r="O37" s="47"/>
      <c r="R37" s="48"/>
      <c r="S37" s="113"/>
      <c r="T37" s="114"/>
      <c r="U37" s="114"/>
      <c r="V37" s="114">
        <v>1</v>
      </c>
      <c r="W37" s="115"/>
      <c r="X37" s="115"/>
      <c r="Y37" s="115"/>
      <c r="AA37" s="53"/>
      <c r="AB37" s="53"/>
      <c r="AC37" s="116"/>
      <c r="AD37" s="116"/>
      <c r="AE37" s="116"/>
      <c r="AF37" s="116"/>
      <c r="AG37" s="117"/>
      <c r="AH37" s="117"/>
      <c r="AI37" s="118"/>
      <c r="AJ37" s="118"/>
      <c r="AK37" s="118"/>
      <c r="AL37" s="118"/>
      <c r="AM37" s="119"/>
      <c r="AN37" s="119"/>
      <c r="AO37" s="119"/>
      <c r="AP37" s="120"/>
      <c r="AQ37" s="120"/>
      <c r="AR37" s="120"/>
      <c r="AS37" s="120"/>
      <c r="AT37" s="120">
        <v>4</v>
      </c>
      <c r="AU37" s="120"/>
      <c r="AV37" s="60"/>
      <c r="AX37" s="386" t="s">
        <v>581</v>
      </c>
      <c r="AY37" s="93">
        <v>1</v>
      </c>
      <c r="AZ37" s="94"/>
      <c r="BA37" s="94"/>
      <c r="BB37" s="94"/>
      <c r="BC37" s="94"/>
      <c r="BD37" s="94"/>
      <c r="BE37" s="94"/>
      <c r="BF37" s="95"/>
      <c r="BG37" s="95"/>
      <c r="BH37" s="95"/>
      <c r="BI37" s="96"/>
      <c r="BJ37" s="96"/>
      <c r="BK37" s="97"/>
      <c r="BL37" s="97"/>
      <c r="BM37" s="98"/>
      <c r="BN37" s="99">
        <v>2</v>
      </c>
      <c r="BO37" s="99"/>
      <c r="BP37" s="99"/>
      <c r="BQ37" s="100"/>
      <c r="BR37" s="100"/>
      <c r="BS37" s="100"/>
      <c r="BT37" s="101"/>
      <c r="BU37" s="101"/>
      <c r="BV37" s="101"/>
      <c r="BW37" s="102"/>
      <c r="BX37" s="102"/>
      <c r="BY37" s="102"/>
      <c r="BZ37" s="102">
        <v>2</v>
      </c>
      <c r="CA37" s="103"/>
      <c r="CB37" s="103"/>
      <c r="CC37" s="104"/>
      <c r="CD37" s="104"/>
      <c r="CE37" s="104"/>
      <c r="CF37" s="104"/>
      <c r="CG37" s="105">
        <v>1</v>
      </c>
      <c r="CH37" s="105"/>
      <c r="CI37" s="105"/>
      <c r="CJ37" s="106">
        <v>3</v>
      </c>
      <c r="CK37" s="106"/>
      <c r="CL37" s="106"/>
      <c r="CM37" s="106"/>
      <c r="CN37" s="106">
        <v>5</v>
      </c>
      <c r="CO37" s="106"/>
      <c r="CP37" s="87">
        <v>8</v>
      </c>
      <c r="CR37" s="384" t="s">
        <v>584</v>
      </c>
      <c r="CS37" s="109">
        <v>16</v>
      </c>
      <c r="CT37" s="112"/>
      <c r="CU37" s="112">
        <v>1</v>
      </c>
      <c r="CV37" s="112"/>
      <c r="CW37" s="112">
        <v>1</v>
      </c>
      <c r="CX37" s="112">
        <v>1</v>
      </c>
      <c r="CY37" s="112"/>
      <c r="CZ37" s="45">
        <v>13</v>
      </c>
      <c r="DA37" s="45">
        <v>1</v>
      </c>
      <c r="DB37" s="45">
        <v>2</v>
      </c>
      <c r="DC37" s="47"/>
      <c r="DF37" s="48"/>
      <c r="DG37" s="113"/>
      <c r="DH37" s="114">
        <v>17</v>
      </c>
      <c r="DI37" s="114"/>
      <c r="DJ37" s="114">
        <v>2</v>
      </c>
      <c r="DK37" s="115"/>
      <c r="DL37" s="115"/>
      <c r="DM37" s="115"/>
      <c r="DO37" s="53"/>
      <c r="DP37" s="53"/>
      <c r="DQ37" s="116">
        <v>1</v>
      </c>
      <c r="DR37" s="116">
        <v>4</v>
      </c>
      <c r="DS37" s="116"/>
      <c r="DT37" s="116">
        <v>43</v>
      </c>
      <c r="DU37" s="117"/>
      <c r="DV37" s="117"/>
      <c r="DW37" s="118">
        <v>1</v>
      </c>
      <c r="DX37" s="118"/>
      <c r="DY37" s="118"/>
      <c r="DZ37" s="118"/>
      <c r="EA37" s="119"/>
      <c r="EB37" s="119">
        <v>1</v>
      </c>
      <c r="EC37" s="119"/>
      <c r="ED37" s="120"/>
      <c r="EE37" s="120"/>
      <c r="EF37" s="120"/>
      <c r="EG37" s="120"/>
      <c r="EH37" s="120"/>
      <c r="EI37" s="120"/>
      <c r="EJ37" s="36">
        <v>14</v>
      </c>
      <c r="EM37" s="383" t="s">
        <v>545</v>
      </c>
      <c r="EO37" s="44">
        <v>1</v>
      </c>
      <c r="ES37" s="51">
        <v>2</v>
      </c>
      <c r="ET37" s="52">
        <v>2</v>
      </c>
      <c r="FC37" s="383" t="s">
        <v>545</v>
      </c>
      <c r="FH37" s="50">
        <v>1</v>
      </c>
      <c r="FI37" s="114">
        <v>1</v>
      </c>
      <c r="FJ37" s="52">
        <v>2</v>
      </c>
      <c r="FN37" s="57">
        <v>2</v>
      </c>
      <c r="FO37" s="58">
        <v>1</v>
      </c>
      <c r="FP37" s="59">
        <v>3</v>
      </c>
      <c r="FQ37" s="391">
        <v>1</v>
      </c>
      <c r="FS37" s="386" t="s">
        <v>581</v>
      </c>
      <c r="FT37" s="93"/>
      <c r="FU37" s="95">
        <v>1</v>
      </c>
      <c r="FV37" s="96">
        <v>1</v>
      </c>
      <c r="FW37" s="97"/>
      <c r="FX37" s="98"/>
      <c r="FY37" s="99">
        <v>3</v>
      </c>
      <c r="FZ37" s="100">
        <v>1</v>
      </c>
      <c r="GA37" s="101"/>
      <c r="GB37" s="102">
        <v>2</v>
      </c>
      <c r="GC37" s="103"/>
      <c r="GD37" s="104"/>
      <c r="GE37" s="105">
        <v>2</v>
      </c>
      <c r="GF37" s="106">
        <v>4</v>
      </c>
      <c r="GG37" s="394">
        <v>2</v>
      </c>
    </row>
    <row r="38" spans="4:189" x14ac:dyDescent="0.25">
      <c r="D38" s="383" t="s">
        <v>545</v>
      </c>
      <c r="E38" s="42">
        <v>1</v>
      </c>
      <c r="F38" s="112"/>
      <c r="G38" s="112"/>
      <c r="H38" s="112"/>
      <c r="I38" s="112"/>
      <c r="J38" s="112"/>
      <c r="K38" s="112"/>
      <c r="L38" s="45">
        <v>1</v>
      </c>
      <c r="M38" s="45"/>
      <c r="O38" s="47"/>
      <c r="R38" s="48"/>
      <c r="S38" s="113"/>
      <c r="T38" s="114">
        <v>2</v>
      </c>
      <c r="U38" s="114"/>
      <c r="V38" s="114"/>
      <c r="W38" s="115"/>
      <c r="X38" s="115">
        <v>1</v>
      </c>
      <c r="Y38" s="115"/>
      <c r="AA38" s="53"/>
      <c r="AB38" s="53"/>
      <c r="AC38" s="116">
        <v>1</v>
      </c>
      <c r="AD38" s="116">
        <v>1</v>
      </c>
      <c r="AE38" s="116"/>
      <c r="AF38" s="116"/>
      <c r="AG38" s="117"/>
      <c r="AH38" s="117"/>
      <c r="AI38" s="118"/>
      <c r="AJ38" s="118"/>
      <c r="AK38" s="118"/>
      <c r="AL38" s="118"/>
      <c r="AM38" s="119"/>
      <c r="AN38" s="119"/>
      <c r="AO38" s="119"/>
      <c r="AP38" s="120"/>
      <c r="AQ38" s="120"/>
      <c r="AR38" s="120"/>
      <c r="AS38" s="120"/>
      <c r="AT38" s="120">
        <v>1</v>
      </c>
      <c r="AU38" s="120"/>
      <c r="AV38" s="60"/>
      <c r="AX38" s="383" t="s">
        <v>581</v>
      </c>
      <c r="BN38" s="51">
        <v>3</v>
      </c>
      <c r="BV38" s="54">
        <v>1</v>
      </c>
      <c r="BW38" s="55">
        <v>1</v>
      </c>
      <c r="BZ38" s="55">
        <v>1</v>
      </c>
      <c r="CH38" s="58">
        <v>1</v>
      </c>
      <c r="CK38" s="59">
        <v>2</v>
      </c>
      <c r="CN38" s="59">
        <v>5</v>
      </c>
      <c r="CP38" s="36">
        <v>5</v>
      </c>
      <c r="CR38" s="383" t="s">
        <v>584</v>
      </c>
      <c r="CS38" s="42">
        <v>13</v>
      </c>
      <c r="CT38" s="43">
        <v>3</v>
      </c>
      <c r="CZ38" s="44">
        <v>19</v>
      </c>
      <c r="DH38" s="51">
        <v>11</v>
      </c>
      <c r="DQ38" s="55">
        <v>1</v>
      </c>
      <c r="DT38" s="55">
        <v>49</v>
      </c>
      <c r="EA38" s="58">
        <v>1</v>
      </c>
      <c r="EH38" s="59">
        <v>3</v>
      </c>
      <c r="EJ38" s="36">
        <v>14</v>
      </c>
      <c r="EM38" s="383" t="s">
        <v>545</v>
      </c>
      <c r="EO38" s="44">
        <v>1</v>
      </c>
      <c r="ES38" s="51">
        <v>1</v>
      </c>
      <c r="EZ38" s="59">
        <v>2</v>
      </c>
      <c r="FC38" s="383" t="s">
        <v>545</v>
      </c>
      <c r="FE38" s="44">
        <v>1</v>
      </c>
      <c r="FI38" s="114">
        <v>2</v>
      </c>
      <c r="FJ38" s="52">
        <v>1</v>
      </c>
      <c r="FL38" s="55">
        <v>1</v>
      </c>
      <c r="FP38" s="59">
        <v>2</v>
      </c>
      <c r="FQ38" s="391">
        <v>1</v>
      </c>
      <c r="FS38" s="383" t="s">
        <v>581</v>
      </c>
      <c r="FY38" s="51">
        <v>3</v>
      </c>
      <c r="GA38" s="53">
        <v>1</v>
      </c>
      <c r="GB38" s="55">
        <v>2</v>
      </c>
      <c r="GE38" s="58">
        <v>1</v>
      </c>
      <c r="GF38" s="59">
        <v>5</v>
      </c>
      <c r="GG38" s="391">
        <v>2</v>
      </c>
    </row>
    <row r="39" spans="4:189" ht="15.75" thickBot="1" x14ac:dyDescent="0.3">
      <c r="D39" s="383" t="s">
        <v>545</v>
      </c>
      <c r="F39" s="112"/>
      <c r="G39" s="112"/>
      <c r="H39" s="112"/>
      <c r="I39" s="112"/>
      <c r="J39" s="112"/>
      <c r="K39" s="112"/>
      <c r="L39" s="45"/>
      <c r="M39" s="45"/>
      <c r="O39" s="47"/>
      <c r="R39" s="48"/>
      <c r="S39" s="113"/>
      <c r="T39" s="114">
        <v>5</v>
      </c>
      <c r="U39" s="114"/>
      <c r="V39" s="114">
        <v>1</v>
      </c>
      <c r="W39" s="115"/>
      <c r="X39" s="115">
        <v>2</v>
      </c>
      <c r="Y39" s="115"/>
      <c r="AA39" s="53"/>
      <c r="AB39" s="53"/>
      <c r="AC39" s="116"/>
      <c r="AD39" s="116"/>
      <c r="AE39" s="116"/>
      <c r="AF39" s="116"/>
      <c r="AG39" s="117"/>
      <c r="AH39" s="117"/>
      <c r="AI39" s="118"/>
      <c r="AJ39" s="118"/>
      <c r="AK39" s="118"/>
      <c r="AL39" s="118"/>
      <c r="AM39" s="119"/>
      <c r="AN39" s="119"/>
      <c r="AO39" s="119"/>
      <c r="AP39" s="120"/>
      <c r="AQ39" s="120"/>
      <c r="AR39" s="120"/>
      <c r="AS39" s="120"/>
      <c r="AT39" s="120"/>
      <c r="AU39" s="120"/>
      <c r="AV39" s="60">
        <v>1</v>
      </c>
      <c r="AX39" s="383" t="s">
        <v>581</v>
      </c>
      <c r="AY39" s="42">
        <v>1</v>
      </c>
      <c r="BN39" s="51">
        <v>3</v>
      </c>
      <c r="BZ39" s="55">
        <v>1</v>
      </c>
      <c r="CK39" s="59">
        <v>2</v>
      </c>
      <c r="CN39" s="59">
        <v>1</v>
      </c>
      <c r="CP39" s="36">
        <v>10</v>
      </c>
      <c r="CR39" s="385" t="s">
        <v>584</v>
      </c>
      <c r="CS39" s="341">
        <v>7</v>
      </c>
      <c r="CT39" s="342"/>
      <c r="CU39" s="342"/>
      <c r="CV39" s="342"/>
      <c r="CW39" s="342"/>
      <c r="CX39" s="342"/>
      <c r="CY39" s="342"/>
      <c r="CZ39" s="331">
        <v>24</v>
      </c>
      <c r="DA39" s="331"/>
      <c r="DB39" s="331"/>
      <c r="DC39" s="343"/>
      <c r="DD39" s="343"/>
      <c r="DE39" s="344"/>
      <c r="DF39" s="344"/>
      <c r="DG39" s="345"/>
      <c r="DH39" s="332">
        <v>16</v>
      </c>
      <c r="DI39" s="332"/>
      <c r="DJ39" s="332"/>
      <c r="DK39" s="346"/>
      <c r="DL39" s="346"/>
      <c r="DM39" s="346"/>
      <c r="DN39" s="333"/>
      <c r="DO39" s="333"/>
      <c r="DP39" s="333"/>
      <c r="DQ39" s="347">
        <v>1</v>
      </c>
      <c r="DR39" s="347">
        <v>4</v>
      </c>
      <c r="DS39" s="347"/>
      <c r="DT39" s="347">
        <v>49</v>
      </c>
      <c r="DU39" s="348"/>
      <c r="DV39" s="348"/>
      <c r="DW39" s="349"/>
      <c r="DX39" s="349"/>
      <c r="DY39" s="349"/>
      <c r="DZ39" s="349"/>
      <c r="EA39" s="350">
        <v>2</v>
      </c>
      <c r="EB39" s="350"/>
      <c r="EC39" s="350"/>
      <c r="ED39" s="351"/>
      <c r="EE39" s="351"/>
      <c r="EF39" s="351"/>
      <c r="EG39" s="351"/>
      <c r="EH39" s="351">
        <v>3</v>
      </c>
      <c r="EI39" s="351"/>
      <c r="EJ39" s="330">
        <v>16</v>
      </c>
      <c r="EM39" s="383" t="s">
        <v>545</v>
      </c>
      <c r="EN39" s="42">
        <v>1</v>
      </c>
      <c r="EO39" s="44">
        <v>1</v>
      </c>
      <c r="ES39" s="51">
        <v>2</v>
      </c>
      <c r="ET39" s="52">
        <v>1</v>
      </c>
      <c r="EV39" s="55">
        <v>2</v>
      </c>
      <c r="EZ39" s="59">
        <v>1</v>
      </c>
      <c r="FC39" s="383" t="s">
        <v>545</v>
      </c>
      <c r="FD39" s="42">
        <v>1</v>
      </c>
      <c r="FI39" s="114">
        <v>3</v>
      </c>
      <c r="FJ39" s="52">
        <v>2</v>
      </c>
      <c r="FL39" s="55">
        <v>1</v>
      </c>
      <c r="FP39" s="59">
        <v>3</v>
      </c>
      <c r="FQ39" s="391">
        <v>1</v>
      </c>
      <c r="FS39" s="383" t="s">
        <v>581</v>
      </c>
      <c r="FT39" s="42">
        <v>2</v>
      </c>
      <c r="FU39" s="44">
        <v>1</v>
      </c>
      <c r="FY39" s="51">
        <v>3</v>
      </c>
      <c r="FZ39" s="52">
        <v>1</v>
      </c>
      <c r="GB39" s="55">
        <v>1</v>
      </c>
      <c r="GF39" s="59">
        <v>3</v>
      </c>
      <c r="GG39" s="391">
        <v>2</v>
      </c>
    </row>
    <row r="40" spans="4:189" x14ac:dyDescent="0.25">
      <c r="D40" s="383" t="s">
        <v>545</v>
      </c>
      <c r="F40" s="112"/>
      <c r="G40" s="112"/>
      <c r="H40" s="112"/>
      <c r="I40" s="112"/>
      <c r="J40" s="112"/>
      <c r="K40" s="112"/>
      <c r="L40" s="45"/>
      <c r="M40" s="45"/>
      <c r="O40" s="47"/>
      <c r="R40" s="48"/>
      <c r="S40" s="113"/>
      <c r="T40" s="114">
        <v>2</v>
      </c>
      <c r="U40" s="114"/>
      <c r="V40" s="114"/>
      <c r="W40" s="115"/>
      <c r="X40" s="115"/>
      <c r="Y40" s="115"/>
      <c r="AA40" s="53"/>
      <c r="AB40" s="53"/>
      <c r="AC40" s="116"/>
      <c r="AD40" s="116"/>
      <c r="AE40" s="116"/>
      <c r="AF40" s="116"/>
      <c r="AG40" s="117"/>
      <c r="AH40" s="117"/>
      <c r="AI40" s="118">
        <v>1</v>
      </c>
      <c r="AJ40" s="118"/>
      <c r="AK40" s="118"/>
      <c r="AL40" s="118"/>
      <c r="AM40" s="119"/>
      <c r="AN40" s="119"/>
      <c r="AO40" s="119"/>
      <c r="AP40" s="120"/>
      <c r="AQ40" s="120"/>
      <c r="AR40" s="120"/>
      <c r="AS40" s="120"/>
      <c r="AT40" s="120">
        <v>1</v>
      </c>
      <c r="AU40" s="120"/>
      <c r="AV40" s="60">
        <v>1</v>
      </c>
      <c r="AX40" s="383" t="s">
        <v>581</v>
      </c>
      <c r="AZ40" s="112">
        <v>1</v>
      </c>
      <c r="BA40" s="112"/>
      <c r="BB40" s="112"/>
      <c r="BC40" s="112"/>
      <c r="BD40" s="112"/>
      <c r="BE40" s="112"/>
      <c r="BF40" s="45">
        <v>1</v>
      </c>
      <c r="BG40" s="45">
        <v>1</v>
      </c>
      <c r="BI40" s="47"/>
      <c r="BL40" s="48"/>
      <c r="BM40" s="113"/>
      <c r="BN40" s="114">
        <v>2</v>
      </c>
      <c r="BO40" s="114"/>
      <c r="BP40" s="114"/>
      <c r="BQ40" s="115">
        <v>1</v>
      </c>
      <c r="BR40" s="115"/>
      <c r="BS40" s="115"/>
      <c r="BU40" s="53"/>
      <c r="BV40" s="53"/>
      <c r="BW40" s="116"/>
      <c r="BX40" s="116"/>
      <c r="BY40" s="116"/>
      <c r="BZ40" s="116">
        <v>1</v>
      </c>
      <c r="CA40" s="117"/>
      <c r="CB40" s="117"/>
      <c r="CC40" s="118"/>
      <c r="CD40" s="118">
        <v>1</v>
      </c>
      <c r="CE40" s="118"/>
      <c r="CF40" s="118"/>
      <c r="CG40" s="119"/>
      <c r="CH40" s="119"/>
      <c r="CI40" s="119"/>
      <c r="CJ40" s="120">
        <v>1</v>
      </c>
      <c r="CK40" s="120">
        <v>1</v>
      </c>
      <c r="CL40" s="120"/>
      <c r="CM40" s="120"/>
      <c r="CN40" s="120">
        <v>1</v>
      </c>
      <c r="CO40" s="120"/>
      <c r="CP40" s="36">
        <v>9</v>
      </c>
      <c r="CR40" s="383" t="s">
        <v>580</v>
      </c>
      <c r="DA40" s="44">
        <v>2</v>
      </c>
      <c r="DH40" s="51">
        <v>13</v>
      </c>
      <c r="DL40" s="52">
        <v>1</v>
      </c>
      <c r="DQ40" s="55">
        <v>1</v>
      </c>
      <c r="DX40" s="57">
        <v>1</v>
      </c>
      <c r="EA40" s="58">
        <v>2</v>
      </c>
      <c r="EC40" s="58">
        <v>1</v>
      </c>
      <c r="EH40" s="59">
        <v>9</v>
      </c>
      <c r="EJ40" s="36">
        <v>17</v>
      </c>
      <c r="EM40" s="383" t="s">
        <v>545</v>
      </c>
      <c r="ES40" s="51">
        <v>3</v>
      </c>
      <c r="ET40" s="52">
        <v>1</v>
      </c>
      <c r="FA40" s="391">
        <v>1</v>
      </c>
      <c r="FC40" s="383" t="s">
        <v>545</v>
      </c>
      <c r="FE40" s="44">
        <v>1</v>
      </c>
      <c r="FI40" s="114">
        <v>3</v>
      </c>
      <c r="FJ40" s="52">
        <v>1</v>
      </c>
      <c r="FO40" s="58">
        <v>1</v>
      </c>
      <c r="FP40" s="59">
        <v>2</v>
      </c>
      <c r="FQ40" s="391">
        <v>1</v>
      </c>
      <c r="FS40" s="383" t="s">
        <v>581</v>
      </c>
      <c r="FT40" s="42">
        <v>1</v>
      </c>
      <c r="FU40" s="45">
        <v>1</v>
      </c>
      <c r="FV40" s="47">
        <v>1</v>
      </c>
      <c r="FX40" s="113"/>
      <c r="FY40" s="114">
        <v>2</v>
      </c>
      <c r="FZ40" s="115">
        <v>2</v>
      </c>
      <c r="GB40" s="116">
        <v>2</v>
      </c>
      <c r="GC40" s="117"/>
      <c r="GD40" s="118"/>
      <c r="GE40" s="119">
        <v>1</v>
      </c>
      <c r="GF40" s="120">
        <v>3</v>
      </c>
      <c r="GG40" s="392">
        <v>2</v>
      </c>
    </row>
    <row r="41" spans="4:189" x14ac:dyDescent="0.25">
      <c r="D41" s="383" t="s">
        <v>545</v>
      </c>
      <c r="E41" s="42">
        <v>1</v>
      </c>
      <c r="F41" s="112">
        <v>1</v>
      </c>
      <c r="G41" s="112"/>
      <c r="H41" s="112"/>
      <c r="I41" s="112"/>
      <c r="J41" s="112"/>
      <c r="K41" s="112"/>
      <c r="L41" s="45">
        <v>1</v>
      </c>
      <c r="M41" s="45"/>
      <c r="O41" s="47"/>
      <c r="R41" s="48"/>
      <c r="S41" s="113"/>
      <c r="T41" s="114">
        <v>2</v>
      </c>
      <c r="U41" s="114"/>
      <c r="V41" s="114"/>
      <c r="W41" s="115"/>
      <c r="X41" s="115"/>
      <c r="Y41" s="115"/>
      <c r="AA41" s="53"/>
      <c r="AB41" s="53"/>
      <c r="AC41" s="116"/>
      <c r="AD41" s="116"/>
      <c r="AE41" s="116"/>
      <c r="AF41" s="116"/>
      <c r="AG41" s="117"/>
      <c r="AH41" s="117"/>
      <c r="AI41" s="118"/>
      <c r="AJ41" s="118"/>
      <c r="AK41" s="118"/>
      <c r="AL41" s="118"/>
      <c r="AM41" s="119"/>
      <c r="AN41" s="119"/>
      <c r="AO41" s="119"/>
      <c r="AP41" s="120"/>
      <c r="AQ41" s="120"/>
      <c r="AR41" s="120"/>
      <c r="AS41" s="120"/>
      <c r="AT41" s="120"/>
      <c r="AU41" s="120"/>
      <c r="AV41" s="60">
        <v>2</v>
      </c>
      <c r="AX41" s="383" t="s">
        <v>581</v>
      </c>
      <c r="BJ41" s="47">
        <v>1</v>
      </c>
      <c r="BN41" s="51">
        <v>2</v>
      </c>
      <c r="BW41" s="55">
        <v>1</v>
      </c>
      <c r="BZ41" s="55">
        <v>1</v>
      </c>
      <c r="CC41" s="57">
        <v>1</v>
      </c>
      <c r="CJ41" s="59">
        <v>2</v>
      </c>
      <c r="CK41" s="59">
        <v>2</v>
      </c>
      <c r="CP41" s="36">
        <v>5</v>
      </c>
      <c r="CR41" s="383" t="s">
        <v>580</v>
      </c>
      <c r="DA41" s="44">
        <v>4</v>
      </c>
      <c r="DH41" s="51">
        <v>8</v>
      </c>
      <c r="DQ41" s="55">
        <v>3</v>
      </c>
      <c r="EH41" s="59">
        <v>9</v>
      </c>
      <c r="EJ41" s="36">
        <v>9</v>
      </c>
      <c r="EM41" s="383" t="s">
        <v>545</v>
      </c>
      <c r="ES41" s="51">
        <v>2</v>
      </c>
      <c r="EX41" s="57">
        <v>1</v>
      </c>
      <c r="EZ41" s="59">
        <v>1</v>
      </c>
      <c r="FA41" s="391">
        <v>1</v>
      </c>
      <c r="FC41" s="386" t="s">
        <v>545</v>
      </c>
      <c r="FD41" s="93">
        <v>1</v>
      </c>
      <c r="FE41" s="95">
        <v>1</v>
      </c>
      <c r="FF41" s="96"/>
      <c r="FG41" s="97"/>
      <c r="FH41" s="98"/>
      <c r="FI41" s="99">
        <v>3</v>
      </c>
      <c r="FJ41" s="100">
        <v>2</v>
      </c>
      <c r="FK41" s="101"/>
      <c r="FL41" s="102"/>
      <c r="FM41" s="103"/>
      <c r="FN41" s="104">
        <v>1</v>
      </c>
      <c r="FO41" s="105">
        <v>1</v>
      </c>
      <c r="FP41" s="106"/>
      <c r="FQ41" s="394">
        <v>1</v>
      </c>
      <c r="FS41" s="383" t="s">
        <v>581</v>
      </c>
      <c r="FT41" s="42">
        <v>1</v>
      </c>
      <c r="FU41" s="44">
        <v>2</v>
      </c>
      <c r="FV41" s="46">
        <v>2</v>
      </c>
      <c r="FY41" s="51">
        <v>1</v>
      </c>
      <c r="FZ41" s="52">
        <v>2</v>
      </c>
      <c r="GB41" s="55">
        <v>2</v>
      </c>
      <c r="GD41" s="57">
        <v>2</v>
      </c>
      <c r="GE41" s="58">
        <v>1</v>
      </c>
      <c r="GF41" s="59">
        <v>2</v>
      </c>
      <c r="GG41" s="391">
        <v>2</v>
      </c>
    </row>
    <row r="42" spans="4:189" ht="15.75" thickBot="1" x14ac:dyDescent="0.3">
      <c r="D42" s="386" t="s">
        <v>545</v>
      </c>
      <c r="E42" s="93"/>
      <c r="F42" s="94"/>
      <c r="G42" s="94"/>
      <c r="H42" s="94"/>
      <c r="I42" s="94"/>
      <c r="J42" s="94"/>
      <c r="K42" s="94"/>
      <c r="L42" s="95"/>
      <c r="M42" s="95">
        <v>1</v>
      </c>
      <c r="N42" s="95"/>
      <c r="O42" s="96"/>
      <c r="P42" s="96"/>
      <c r="Q42" s="97"/>
      <c r="R42" s="97"/>
      <c r="S42" s="98"/>
      <c r="T42" s="99">
        <v>3</v>
      </c>
      <c r="U42" s="99">
        <v>1</v>
      </c>
      <c r="V42" s="99"/>
      <c r="W42" s="100"/>
      <c r="X42" s="100">
        <v>1</v>
      </c>
      <c r="Y42" s="100"/>
      <c r="Z42" s="101"/>
      <c r="AA42" s="101"/>
      <c r="AB42" s="101"/>
      <c r="AC42" s="102"/>
      <c r="AD42" s="102"/>
      <c r="AE42" s="102"/>
      <c r="AF42" s="102"/>
      <c r="AG42" s="103"/>
      <c r="AH42" s="103"/>
      <c r="AI42" s="104"/>
      <c r="AJ42" s="104"/>
      <c r="AK42" s="104"/>
      <c r="AL42" s="104"/>
      <c r="AM42" s="105"/>
      <c r="AN42" s="105"/>
      <c r="AO42" s="105"/>
      <c r="AP42" s="106"/>
      <c r="AQ42" s="106"/>
      <c r="AR42" s="106"/>
      <c r="AS42" s="106"/>
      <c r="AT42" s="106">
        <v>1</v>
      </c>
      <c r="AU42" s="106"/>
      <c r="AV42" s="87">
        <v>6</v>
      </c>
      <c r="AX42" s="385" t="s">
        <v>581</v>
      </c>
      <c r="AY42" s="341">
        <v>1</v>
      </c>
      <c r="AZ42" s="342"/>
      <c r="BA42" s="342"/>
      <c r="BB42" s="342"/>
      <c r="BC42" s="342"/>
      <c r="BD42" s="342"/>
      <c r="BE42" s="342"/>
      <c r="BF42" s="331">
        <v>1</v>
      </c>
      <c r="BG42" s="331">
        <v>1</v>
      </c>
      <c r="BH42" s="331"/>
      <c r="BI42" s="343"/>
      <c r="BJ42" s="343"/>
      <c r="BK42" s="344"/>
      <c r="BL42" s="344"/>
      <c r="BM42" s="345"/>
      <c r="BN42" s="332"/>
      <c r="BO42" s="332"/>
      <c r="BP42" s="332"/>
      <c r="BQ42" s="346"/>
      <c r="BR42" s="346">
        <v>2</v>
      </c>
      <c r="BS42" s="346"/>
      <c r="BT42" s="333"/>
      <c r="BU42" s="333"/>
      <c r="BV42" s="333"/>
      <c r="BW42" s="347"/>
      <c r="BX42" s="347">
        <v>1</v>
      </c>
      <c r="BY42" s="347"/>
      <c r="BZ42" s="347">
        <v>1</v>
      </c>
      <c r="CA42" s="348"/>
      <c r="CB42" s="348"/>
      <c r="CC42" s="349"/>
      <c r="CD42" s="349">
        <v>1</v>
      </c>
      <c r="CE42" s="349"/>
      <c r="CF42" s="349"/>
      <c r="CG42" s="350"/>
      <c r="CH42" s="350">
        <v>1</v>
      </c>
      <c r="CI42" s="350"/>
      <c r="CJ42" s="351">
        <v>3</v>
      </c>
      <c r="CK42" s="351"/>
      <c r="CL42" s="351"/>
      <c r="CM42" s="351"/>
      <c r="CN42" s="351">
        <v>1</v>
      </c>
      <c r="CO42" s="351"/>
      <c r="CP42" s="330">
        <v>5</v>
      </c>
      <c r="CR42" s="384" t="s">
        <v>580</v>
      </c>
      <c r="CS42" s="109"/>
      <c r="CT42" s="112"/>
      <c r="CU42" s="112"/>
      <c r="CV42" s="112"/>
      <c r="CW42" s="112"/>
      <c r="CX42" s="112"/>
      <c r="CY42" s="112"/>
      <c r="CZ42" s="45"/>
      <c r="DA42" s="45">
        <v>1</v>
      </c>
      <c r="DC42" s="47"/>
      <c r="DF42" s="48"/>
      <c r="DG42" s="113"/>
      <c r="DH42" s="114">
        <v>10</v>
      </c>
      <c r="DI42" s="114"/>
      <c r="DJ42" s="114"/>
      <c r="DK42" s="115"/>
      <c r="DL42" s="115">
        <v>2</v>
      </c>
      <c r="DM42" s="115"/>
      <c r="DO42" s="53"/>
      <c r="DP42" s="53"/>
      <c r="DQ42" s="116">
        <v>3</v>
      </c>
      <c r="DR42" s="116">
        <v>1</v>
      </c>
      <c r="DS42" s="116"/>
      <c r="DT42" s="116"/>
      <c r="DU42" s="117"/>
      <c r="DV42" s="117"/>
      <c r="DW42" s="118"/>
      <c r="DX42" s="118"/>
      <c r="DY42" s="118"/>
      <c r="DZ42" s="118"/>
      <c r="EA42" s="119">
        <v>2</v>
      </c>
      <c r="EB42" s="119">
        <v>1</v>
      </c>
      <c r="EC42" s="119">
        <v>4</v>
      </c>
      <c r="ED42" s="120"/>
      <c r="EE42" s="120"/>
      <c r="EF42" s="120"/>
      <c r="EG42" s="120"/>
      <c r="EH42" s="120">
        <v>9</v>
      </c>
      <c r="EI42" s="120"/>
      <c r="EJ42" s="60">
        <v>8</v>
      </c>
      <c r="EM42" s="383" t="s">
        <v>545</v>
      </c>
      <c r="EN42" s="65">
        <v>1</v>
      </c>
      <c r="EO42" s="67">
        <v>1</v>
      </c>
      <c r="EP42" s="68"/>
      <c r="EQ42" s="69"/>
      <c r="ER42" s="70"/>
      <c r="ES42" s="71">
        <v>2</v>
      </c>
      <c r="ET42" s="72"/>
      <c r="EU42" s="73"/>
      <c r="EV42" s="74"/>
      <c r="EW42" s="75"/>
      <c r="EX42" s="76"/>
      <c r="EY42" s="77"/>
      <c r="EZ42" s="78"/>
      <c r="FA42" s="393">
        <v>2</v>
      </c>
      <c r="FC42" s="383" t="s">
        <v>581</v>
      </c>
      <c r="FD42" s="42">
        <v>1</v>
      </c>
      <c r="FH42" s="50">
        <v>1</v>
      </c>
      <c r="FI42" s="114">
        <v>2</v>
      </c>
      <c r="FJ42" s="52">
        <v>2</v>
      </c>
      <c r="FN42" s="57">
        <v>1</v>
      </c>
      <c r="FP42" s="59">
        <v>4</v>
      </c>
      <c r="FQ42" s="391">
        <v>2</v>
      </c>
      <c r="FS42" s="385" t="s">
        <v>581</v>
      </c>
      <c r="FT42" s="341">
        <v>2</v>
      </c>
      <c r="FU42" s="331">
        <v>2</v>
      </c>
      <c r="FV42" s="343"/>
      <c r="FW42" s="344"/>
      <c r="FX42" s="345"/>
      <c r="FY42" s="332">
        <v>2</v>
      </c>
      <c r="FZ42" s="346">
        <v>1</v>
      </c>
      <c r="GA42" s="333"/>
      <c r="GB42" s="347">
        <v>1</v>
      </c>
      <c r="GC42" s="348"/>
      <c r="GD42" s="349">
        <v>1</v>
      </c>
      <c r="GE42" s="350"/>
      <c r="GF42" s="351">
        <v>3</v>
      </c>
      <c r="GG42" s="395">
        <v>2</v>
      </c>
    </row>
    <row r="43" spans="4:189" x14ac:dyDescent="0.25">
      <c r="D43" s="383" t="s">
        <v>545</v>
      </c>
      <c r="F43" s="112"/>
      <c r="G43" s="112"/>
      <c r="H43" s="112"/>
      <c r="I43" s="112"/>
      <c r="J43" s="112"/>
      <c r="K43" s="112"/>
      <c r="L43" s="45"/>
      <c r="M43" s="45"/>
      <c r="O43" s="47"/>
      <c r="R43" s="48"/>
      <c r="S43" s="113"/>
      <c r="T43" s="114">
        <v>2</v>
      </c>
      <c r="U43" s="114"/>
      <c r="V43" s="114"/>
      <c r="W43" s="115"/>
      <c r="X43" s="115"/>
      <c r="Y43" s="115"/>
      <c r="AA43" s="53"/>
      <c r="AB43" s="53"/>
      <c r="AC43" s="116"/>
      <c r="AD43" s="116"/>
      <c r="AE43" s="116"/>
      <c r="AF43" s="116"/>
      <c r="AG43" s="117"/>
      <c r="AH43" s="117"/>
      <c r="AI43" s="118">
        <v>1</v>
      </c>
      <c r="AJ43" s="118"/>
      <c r="AK43" s="118"/>
      <c r="AL43" s="118"/>
      <c r="AM43" s="119"/>
      <c r="AN43" s="119"/>
      <c r="AO43" s="119"/>
      <c r="AP43" s="120"/>
      <c r="AQ43" s="120"/>
      <c r="AR43" s="120"/>
      <c r="AS43" s="120"/>
      <c r="AT43" s="120"/>
      <c r="AU43" s="120"/>
      <c r="AV43" s="36">
        <v>1</v>
      </c>
      <c r="AX43" s="383" t="s">
        <v>583</v>
      </c>
      <c r="BA43" s="43">
        <v>1</v>
      </c>
      <c r="BF43" s="44">
        <v>1</v>
      </c>
      <c r="BG43" s="44">
        <v>3</v>
      </c>
      <c r="BN43" s="51">
        <v>87</v>
      </c>
      <c r="BW43" s="55">
        <v>7</v>
      </c>
      <c r="BZ43" s="55">
        <v>1</v>
      </c>
      <c r="CD43" s="57">
        <v>1</v>
      </c>
      <c r="CJ43" s="59">
        <v>1</v>
      </c>
      <c r="CK43" s="59">
        <v>4</v>
      </c>
      <c r="CP43" s="36">
        <v>40</v>
      </c>
      <c r="CR43" s="384" t="s">
        <v>580</v>
      </c>
      <c r="CS43" s="109"/>
      <c r="CT43" s="112"/>
      <c r="CU43" s="112">
        <v>1</v>
      </c>
      <c r="CV43" s="112"/>
      <c r="CW43" s="112"/>
      <c r="CX43" s="112">
        <v>1</v>
      </c>
      <c r="CY43" s="112"/>
      <c r="CZ43" s="45"/>
      <c r="DA43" s="45">
        <v>1</v>
      </c>
      <c r="DC43" s="47"/>
      <c r="DF43" s="48"/>
      <c r="DG43" s="113"/>
      <c r="DH43" s="114">
        <v>8</v>
      </c>
      <c r="DI43" s="114"/>
      <c r="DJ43" s="114"/>
      <c r="DK43" s="115"/>
      <c r="DL43" s="115"/>
      <c r="DM43" s="115"/>
      <c r="DO43" s="53"/>
      <c r="DP43" s="53"/>
      <c r="DQ43" s="116">
        <v>2</v>
      </c>
      <c r="DR43" s="116">
        <v>1</v>
      </c>
      <c r="DS43" s="116"/>
      <c r="DT43" s="116">
        <v>1</v>
      </c>
      <c r="DU43" s="117"/>
      <c r="DV43" s="117"/>
      <c r="DW43" s="118"/>
      <c r="DX43" s="118"/>
      <c r="DY43" s="118"/>
      <c r="DZ43" s="118"/>
      <c r="EA43" s="119">
        <v>1</v>
      </c>
      <c r="EB43" s="119"/>
      <c r="EC43" s="119">
        <v>2</v>
      </c>
      <c r="ED43" s="120"/>
      <c r="EE43" s="120"/>
      <c r="EF43" s="120"/>
      <c r="EG43" s="120"/>
      <c r="EH43" s="120">
        <v>5</v>
      </c>
      <c r="EI43" s="120"/>
      <c r="EJ43" s="36">
        <v>9</v>
      </c>
      <c r="EM43" s="383" t="s">
        <v>545</v>
      </c>
      <c r="EN43" s="42">
        <v>1</v>
      </c>
      <c r="ER43" s="50">
        <v>1</v>
      </c>
      <c r="ES43" s="51">
        <v>2</v>
      </c>
      <c r="EZ43" s="59">
        <v>2</v>
      </c>
      <c r="FC43" s="383" t="s">
        <v>581</v>
      </c>
      <c r="FD43" s="42">
        <v>2</v>
      </c>
      <c r="FI43" s="114"/>
      <c r="FL43" s="55">
        <v>2</v>
      </c>
      <c r="FO43" s="58">
        <v>1</v>
      </c>
      <c r="FP43" s="59">
        <v>3</v>
      </c>
      <c r="FQ43" s="391">
        <v>2</v>
      </c>
      <c r="FS43" s="383" t="s">
        <v>583</v>
      </c>
      <c r="FT43" s="42">
        <v>1</v>
      </c>
      <c r="FU43" s="44">
        <v>3</v>
      </c>
      <c r="FY43" s="51">
        <v>4</v>
      </c>
      <c r="GB43" s="55">
        <v>3</v>
      </c>
      <c r="GF43" s="59">
        <v>3</v>
      </c>
      <c r="GG43" s="392">
        <v>2</v>
      </c>
    </row>
    <row r="44" spans="4:189" x14ac:dyDescent="0.25">
      <c r="D44" s="383" t="s">
        <v>545</v>
      </c>
      <c r="F44" s="112"/>
      <c r="G44" s="112"/>
      <c r="H44" s="112"/>
      <c r="I44" s="112"/>
      <c r="J44" s="112"/>
      <c r="K44" s="112"/>
      <c r="L44" s="45"/>
      <c r="M44" s="45"/>
      <c r="O44" s="47"/>
      <c r="R44" s="48"/>
      <c r="S44" s="113"/>
      <c r="T44" s="114">
        <v>1</v>
      </c>
      <c r="U44" s="114"/>
      <c r="V44" s="114"/>
      <c r="W44" s="115"/>
      <c r="X44" s="115">
        <v>2</v>
      </c>
      <c r="Y44" s="115"/>
      <c r="AA44" s="53"/>
      <c r="AB44" s="53"/>
      <c r="AC44" s="116"/>
      <c r="AD44" s="116"/>
      <c r="AE44" s="116"/>
      <c r="AF44" s="116"/>
      <c r="AG44" s="117"/>
      <c r="AH44" s="117"/>
      <c r="AI44" s="118">
        <v>1</v>
      </c>
      <c r="AJ44" s="118"/>
      <c r="AK44" s="118"/>
      <c r="AL44" s="118"/>
      <c r="AM44" s="119">
        <v>1</v>
      </c>
      <c r="AN44" s="119">
        <v>1</v>
      </c>
      <c r="AO44" s="119"/>
      <c r="AP44" s="120"/>
      <c r="AQ44" s="120"/>
      <c r="AR44" s="120"/>
      <c r="AS44" s="120"/>
      <c r="AT44" s="120"/>
      <c r="AU44" s="120"/>
      <c r="AV44" s="60"/>
      <c r="AX44" s="383" t="s">
        <v>583</v>
      </c>
      <c r="AY44" s="42">
        <v>1</v>
      </c>
      <c r="BF44" s="44">
        <v>1</v>
      </c>
      <c r="BG44" s="44">
        <v>2</v>
      </c>
      <c r="BN44" s="51">
        <v>53</v>
      </c>
      <c r="BW44" s="55">
        <v>8</v>
      </c>
      <c r="BX44" s="55">
        <v>1</v>
      </c>
      <c r="BZ44" s="55">
        <v>3</v>
      </c>
      <c r="CG44" s="58">
        <v>1</v>
      </c>
      <c r="CP44" s="36">
        <v>55</v>
      </c>
      <c r="CR44" s="384" t="s">
        <v>580</v>
      </c>
      <c r="CS44" s="109"/>
      <c r="CT44" s="112"/>
      <c r="CU44" s="112">
        <v>1</v>
      </c>
      <c r="CV44" s="112"/>
      <c r="CW44" s="112"/>
      <c r="CX44" s="112">
        <v>1</v>
      </c>
      <c r="CY44" s="112"/>
      <c r="CZ44" s="45"/>
      <c r="DA44" s="45">
        <v>1</v>
      </c>
      <c r="DC44" s="47"/>
      <c r="DF44" s="48"/>
      <c r="DG44" s="113"/>
      <c r="DH44" s="114">
        <v>10</v>
      </c>
      <c r="DI44" s="114"/>
      <c r="DJ44" s="114"/>
      <c r="DK44" s="115"/>
      <c r="DL44" s="115">
        <v>1</v>
      </c>
      <c r="DM44" s="115"/>
      <c r="DO44" s="53"/>
      <c r="DP44" s="53"/>
      <c r="DQ44" s="116">
        <v>2</v>
      </c>
      <c r="DR44" s="116"/>
      <c r="DS44" s="116"/>
      <c r="DT44" s="116"/>
      <c r="DU44" s="117"/>
      <c r="DV44" s="117"/>
      <c r="DW44" s="118"/>
      <c r="DX44" s="118"/>
      <c r="DY44" s="118"/>
      <c r="DZ44" s="118"/>
      <c r="EA44" s="119">
        <v>2</v>
      </c>
      <c r="EB44" s="119"/>
      <c r="EC44" s="119"/>
      <c r="ED44" s="120"/>
      <c r="EE44" s="120"/>
      <c r="EF44" s="120"/>
      <c r="EG44" s="120"/>
      <c r="EH44" s="120">
        <v>9</v>
      </c>
      <c r="EI44" s="120"/>
      <c r="EJ44" s="36">
        <v>4</v>
      </c>
      <c r="EM44" s="383" t="s">
        <v>545</v>
      </c>
      <c r="EN44" s="42">
        <v>2</v>
      </c>
      <c r="ES44" s="51">
        <v>2</v>
      </c>
      <c r="ET44" s="52">
        <v>1</v>
      </c>
      <c r="EZ44" s="59">
        <v>1</v>
      </c>
      <c r="FC44" s="383" t="s">
        <v>581</v>
      </c>
      <c r="FE44" s="45"/>
      <c r="FF44" s="47"/>
      <c r="FH44" s="113"/>
      <c r="FI44" s="114">
        <v>2</v>
      </c>
      <c r="FJ44" s="115">
        <v>1</v>
      </c>
      <c r="FL44" s="116">
        <v>1</v>
      </c>
      <c r="FM44" s="117"/>
      <c r="FN44" s="118">
        <v>1</v>
      </c>
      <c r="FO44" s="119"/>
      <c r="FP44" s="120">
        <v>2</v>
      </c>
      <c r="FQ44" s="392">
        <v>2</v>
      </c>
      <c r="FS44" s="383" t="s">
        <v>583</v>
      </c>
      <c r="FT44" s="42">
        <v>2</v>
      </c>
      <c r="FU44" s="44">
        <v>3</v>
      </c>
      <c r="FX44" s="50">
        <v>1</v>
      </c>
      <c r="FY44" s="51">
        <v>4</v>
      </c>
      <c r="GB44" s="55">
        <v>6</v>
      </c>
      <c r="GE44" s="58">
        <v>2</v>
      </c>
      <c r="GF44" s="59">
        <v>1</v>
      </c>
      <c r="GG44" s="392">
        <v>2</v>
      </c>
    </row>
    <row r="45" spans="4:189" x14ac:dyDescent="0.25">
      <c r="D45" s="383" t="s">
        <v>545</v>
      </c>
      <c r="F45" s="112"/>
      <c r="G45" s="112">
        <v>2</v>
      </c>
      <c r="H45" s="112"/>
      <c r="I45" s="112"/>
      <c r="J45" s="112"/>
      <c r="K45" s="112"/>
      <c r="L45" s="45"/>
      <c r="M45" s="45"/>
      <c r="O45" s="47"/>
      <c r="R45" s="48"/>
      <c r="S45" s="113">
        <v>1</v>
      </c>
      <c r="T45" s="114">
        <v>2</v>
      </c>
      <c r="U45" s="114"/>
      <c r="V45" s="114"/>
      <c r="W45" s="115"/>
      <c r="X45" s="115"/>
      <c r="Y45" s="115"/>
      <c r="AA45" s="53"/>
      <c r="AB45" s="53"/>
      <c r="AC45" s="116"/>
      <c r="AD45" s="116"/>
      <c r="AE45" s="116"/>
      <c r="AF45" s="116"/>
      <c r="AG45" s="117"/>
      <c r="AH45" s="117"/>
      <c r="AI45" s="118"/>
      <c r="AJ45" s="118"/>
      <c r="AK45" s="118"/>
      <c r="AL45" s="118"/>
      <c r="AM45" s="119"/>
      <c r="AN45" s="119"/>
      <c r="AO45" s="119"/>
      <c r="AP45" s="120"/>
      <c r="AQ45" s="120"/>
      <c r="AR45" s="120"/>
      <c r="AS45" s="120"/>
      <c r="AT45" s="120">
        <v>4</v>
      </c>
      <c r="AU45" s="120"/>
      <c r="AV45" s="60"/>
      <c r="AX45" s="383" t="s">
        <v>583</v>
      </c>
      <c r="AY45" s="42">
        <v>1</v>
      </c>
      <c r="AZ45" s="112"/>
      <c r="BA45" s="112"/>
      <c r="BB45" s="112"/>
      <c r="BC45" s="112"/>
      <c r="BD45" s="112"/>
      <c r="BE45" s="112"/>
      <c r="BF45" s="45"/>
      <c r="BG45" s="45">
        <v>2</v>
      </c>
      <c r="BI45" s="47"/>
      <c r="BL45" s="48"/>
      <c r="BM45" s="113">
        <v>1</v>
      </c>
      <c r="BN45" s="114">
        <v>44</v>
      </c>
      <c r="BO45" s="114"/>
      <c r="BP45" s="114">
        <v>1</v>
      </c>
      <c r="BQ45" s="115"/>
      <c r="BR45" s="115"/>
      <c r="BS45" s="115"/>
      <c r="BU45" s="53"/>
      <c r="BV45" s="53"/>
      <c r="BW45" s="116">
        <v>11</v>
      </c>
      <c r="BX45" s="116"/>
      <c r="BY45" s="116"/>
      <c r="BZ45" s="116">
        <v>1</v>
      </c>
      <c r="CA45" s="117"/>
      <c r="CB45" s="117"/>
      <c r="CC45" s="118">
        <v>2</v>
      </c>
      <c r="CD45" s="118"/>
      <c r="CE45" s="118"/>
      <c r="CF45" s="118"/>
      <c r="CG45" s="119"/>
      <c r="CH45" s="119">
        <v>1</v>
      </c>
      <c r="CI45" s="119"/>
      <c r="CJ45" s="120"/>
      <c r="CK45" s="120">
        <v>2</v>
      </c>
      <c r="CL45" s="120"/>
      <c r="CM45" s="120"/>
      <c r="CN45" s="120"/>
      <c r="CO45" s="120"/>
      <c r="CP45" s="36">
        <v>47</v>
      </c>
      <c r="CR45" s="384" t="s">
        <v>580</v>
      </c>
      <c r="CS45" s="109"/>
      <c r="CT45" s="112"/>
      <c r="CU45" s="112"/>
      <c r="CV45" s="112"/>
      <c r="CW45" s="112"/>
      <c r="CX45" s="112"/>
      <c r="CY45" s="112"/>
      <c r="CZ45" s="45"/>
      <c r="DA45" s="45"/>
      <c r="DC45" s="47"/>
      <c r="DF45" s="48"/>
      <c r="DG45" s="113"/>
      <c r="DH45" s="114">
        <v>10</v>
      </c>
      <c r="DI45" s="114"/>
      <c r="DJ45" s="114"/>
      <c r="DK45" s="115"/>
      <c r="DL45" s="115">
        <v>4</v>
      </c>
      <c r="DM45" s="115"/>
      <c r="DO45" s="53"/>
      <c r="DP45" s="53"/>
      <c r="DQ45" s="116"/>
      <c r="DR45" s="116"/>
      <c r="DS45" s="116"/>
      <c r="DT45" s="116"/>
      <c r="DU45" s="117"/>
      <c r="DV45" s="117"/>
      <c r="DW45" s="118"/>
      <c r="DX45" s="118"/>
      <c r="DY45" s="118"/>
      <c r="DZ45" s="118"/>
      <c r="EA45" s="119"/>
      <c r="EB45" s="119">
        <v>1</v>
      </c>
      <c r="EC45" s="119"/>
      <c r="ED45" s="120"/>
      <c r="EE45" s="120"/>
      <c r="EF45" s="120"/>
      <c r="EG45" s="120"/>
      <c r="EH45" s="120">
        <v>6</v>
      </c>
      <c r="EI45" s="120"/>
      <c r="EJ45" s="36">
        <v>12</v>
      </c>
      <c r="EM45" s="383" t="s">
        <v>545</v>
      </c>
      <c r="EN45" s="42">
        <v>1</v>
      </c>
      <c r="ES45" s="51">
        <v>1</v>
      </c>
      <c r="EX45" s="57">
        <v>2</v>
      </c>
      <c r="EY45" s="58">
        <v>1</v>
      </c>
      <c r="FC45" s="383" t="s">
        <v>581</v>
      </c>
      <c r="FI45" s="51">
        <v>2</v>
      </c>
      <c r="FJ45" s="52">
        <v>1</v>
      </c>
      <c r="FO45" s="58">
        <v>1</v>
      </c>
      <c r="FP45" s="59">
        <v>2</v>
      </c>
      <c r="FQ45" s="392">
        <v>2</v>
      </c>
      <c r="FS45" s="383" t="s">
        <v>583</v>
      </c>
      <c r="FT45" s="42">
        <v>2</v>
      </c>
      <c r="FU45" s="45">
        <v>3</v>
      </c>
      <c r="FV45" s="47">
        <v>1</v>
      </c>
      <c r="FX45" s="113">
        <v>1</v>
      </c>
      <c r="FY45" s="114">
        <v>4</v>
      </c>
      <c r="FZ45" s="115"/>
      <c r="GB45" s="116">
        <v>5</v>
      </c>
      <c r="GC45" s="117"/>
      <c r="GD45" s="118">
        <v>3</v>
      </c>
      <c r="GE45" s="119">
        <v>1</v>
      </c>
      <c r="GF45" s="120">
        <v>1</v>
      </c>
      <c r="GG45" s="392">
        <v>2</v>
      </c>
    </row>
    <row r="46" spans="4:189" x14ac:dyDescent="0.25">
      <c r="D46" s="383" t="s">
        <v>545</v>
      </c>
      <c r="F46" s="112"/>
      <c r="G46" s="112">
        <v>5</v>
      </c>
      <c r="H46" s="112"/>
      <c r="I46" s="112"/>
      <c r="J46" s="112"/>
      <c r="K46" s="112"/>
      <c r="L46" s="45"/>
      <c r="M46" s="45"/>
      <c r="O46" s="47"/>
      <c r="R46" s="48"/>
      <c r="S46" s="113"/>
      <c r="T46" s="114">
        <v>2</v>
      </c>
      <c r="U46" s="114"/>
      <c r="V46" s="114"/>
      <c r="W46" s="115"/>
      <c r="X46" s="115">
        <v>2</v>
      </c>
      <c r="Y46" s="115"/>
      <c r="AA46" s="53"/>
      <c r="AB46" s="53"/>
      <c r="AC46" s="116"/>
      <c r="AD46" s="116"/>
      <c r="AE46" s="116"/>
      <c r="AF46" s="116"/>
      <c r="AG46" s="117"/>
      <c r="AH46" s="117"/>
      <c r="AI46" s="118"/>
      <c r="AJ46" s="118"/>
      <c r="AK46" s="118"/>
      <c r="AL46" s="118"/>
      <c r="AM46" s="119"/>
      <c r="AN46" s="119"/>
      <c r="AO46" s="119"/>
      <c r="AP46" s="120"/>
      <c r="AQ46" s="120"/>
      <c r="AR46" s="120"/>
      <c r="AS46" s="120"/>
      <c r="AT46" s="120">
        <v>2</v>
      </c>
      <c r="AU46" s="120"/>
      <c r="AV46" s="60"/>
      <c r="AX46" s="383" t="s">
        <v>583</v>
      </c>
      <c r="AY46" s="42">
        <v>1</v>
      </c>
      <c r="BF46" s="44">
        <v>1</v>
      </c>
      <c r="BG46" s="44">
        <v>2</v>
      </c>
      <c r="BJ46" s="47">
        <v>1</v>
      </c>
      <c r="BN46" s="51">
        <v>34</v>
      </c>
      <c r="BR46" s="52">
        <v>1</v>
      </c>
      <c r="BW46" s="55">
        <v>3</v>
      </c>
      <c r="BX46" s="55">
        <v>2</v>
      </c>
      <c r="BZ46" s="55">
        <v>3</v>
      </c>
      <c r="CG46" s="58">
        <v>1</v>
      </c>
      <c r="CN46" s="59">
        <v>1</v>
      </c>
      <c r="CP46" s="36">
        <v>55</v>
      </c>
      <c r="CR46" s="383" t="s">
        <v>580</v>
      </c>
      <c r="DA46" s="44">
        <v>2</v>
      </c>
      <c r="DH46" s="51">
        <v>14</v>
      </c>
      <c r="DQ46" s="55">
        <v>2</v>
      </c>
      <c r="DT46" s="55">
        <v>1</v>
      </c>
      <c r="EA46" s="58">
        <v>1</v>
      </c>
      <c r="EH46" s="59">
        <v>14</v>
      </c>
      <c r="EJ46" s="36">
        <v>12</v>
      </c>
      <c r="EM46" s="383" t="s">
        <v>545</v>
      </c>
      <c r="EN46" s="42">
        <v>1</v>
      </c>
      <c r="EO46" s="45"/>
      <c r="EP46" s="47"/>
      <c r="ER46" s="113"/>
      <c r="ES46" s="114">
        <v>2</v>
      </c>
      <c r="ET46" s="115">
        <v>1</v>
      </c>
      <c r="EV46" s="116"/>
      <c r="EW46" s="117"/>
      <c r="EX46" s="118"/>
      <c r="EY46" s="119"/>
      <c r="EZ46" s="120"/>
      <c r="FA46" s="392"/>
      <c r="FC46" s="383" t="s">
        <v>581</v>
      </c>
      <c r="FD46" s="42">
        <v>2</v>
      </c>
      <c r="FH46" s="50">
        <v>1</v>
      </c>
      <c r="FI46" s="51">
        <v>2</v>
      </c>
      <c r="FL46" s="55">
        <v>1</v>
      </c>
      <c r="FN46" s="57">
        <v>1</v>
      </c>
      <c r="FP46" s="59">
        <v>2</v>
      </c>
      <c r="FQ46" s="392">
        <v>2</v>
      </c>
      <c r="FS46" s="383" t="s">
        <v>583</v>
      </c>
      <c r="FT46" s="42">
        <v>3</v>
      </c>
      <c r="FU46" s="44">
        <v>3</v>
      </c>
      <c r="FV46" s="46">
        <v>1</v>
      </c>
      <c r="FY46" s="51">
        <v>4</v>
      </c>
      <c r="FZ46" s="52">
        <v>2</v>
      </c>
      <c r="GB46" s="55">
        <v>5</v>
      </c>
      <c r="GD46" s="57">
        <v>1</v>
      </c>
      <c r="GE46" s="58">
        <v>1</v>
      </c>
      <c r="GF46" s="59">
        <v>2</v>
      </c>
      <c r="GG46" s="392">
        <v>2</v>
      </c>
    </row>
    <row r="47" spans="4:189" ht="15.75" thickBot="1" x14ac:dyDescent="0.3">
      <c r="D47" s="383" t="s">
        <v>545</v>
      </c>
      <c r="F47" s="112"/>
      <c r="G47" s="112">
        <v>2</v>
      </c>
      <c r="H47" s="112"/>
      <c r="I47" s="112"/>
      <c r="J47" s="112"/>
      <c r="K47" s="112"/>
      <c r="L47" s="45"/>
      <c r="M47" s="45"/>
      <c r="O47" s="47"/>
      <c r="R47" s="48"/>
      <c r="S47" s="113"/>
      <c r="T47" s="114">
        <v>1</v>
      </c>
      <c r="U47" s="114"/>
      <c r="V47" s="114"/>
      <c r="W47" s="115"/>
      <c r="X47" s="115"/>
      <c r="Y47" s="115"/>
      <c r="AA47" s="53"/>
      <c r="AB47" s="53"/>
      <c r="AC47" s="116"/>
      <c r="AD47" s="116"/>
      <c r="AE47" s="116"/>
      <c r="AF47" s="116"/>
      <c r="AG47" s="117"/>
      <c r="AH47" s="117"/>
      <c r="AI47" s="118">
        <v>2</v>
      </c>
      <c r="AJ47" s="118"/>
      <c r="AK47" s="118"/>
      <c r="AL47" s="118"/>
      <c r="AM47" s="119">
        <v>1</v>
      </c>
      <c r="AN47" s="119"/>
      <c r="AO47" s="119"/>
      <c r="AP47" s="120"/>
      <c r="AQ47" s="120"/>
      <c r="AR47" s="120"/>
      <c r="AS47" s="120"/>
      <c r="AT47" s="120"/>
      <c r="AU47" s="120"/>
      <c r="AV47" s="60"/>
      <c r="AX47" s="386" t="s">
        <v>583</v>
      </c>
      <c r="AY47" s="93">
        <v>1</v>
      </c>
      <c r="AZ47" s="94">
        <v>1</v>
      </c>
      <c r="BA47" s="94">
        <v>1</v>
      </c>
      <c r="BB47" s="94"/>
      <c r="BC47" s="94"/>
      <c r="BD47" s="94"/>
      <c r="BE47" s="94"/>
      <c r="BF47" s="95">
        <v>1</v>
      </c>
      <c r="BG47" s="95"/>
      <c r="BH47" s="95"/>
      <c r="BI47" s="96"/>
      <c r="BJ47" s="96"/>
      <c r="BK47" s="97"/>
      <c r="BL47" s="97"/>
      <c r="BM47" s="98"/>
      <c r="BN47" s="99">
        <v>23</v>
      </c>
      <c r="BO47" s="99"/>
      <c r="BP47" s="99"/>
      <c r="BQ47" s="100"/>
      <c r="BR47" s="100">
        <v>1</v>
      </c>
      <c r="BS47" s="100"/>
      <c r="BT47" s="101"/>
      <c r="BU47" s="101"/>
      <c r="BV47" s="101"/>
      <c r="BW47" s="102">
        <v>7</v>
      </c>
      <c r="BX47" s="102"/>
      <c r="BY47" s="102"/>
      <c r="BZ47" s="102">
        <v>4</v>
      </c>
      <c r="CA47" s="103"/>
      <c r="CB47" s="103"/>
      <c r="CC47" s="104"/>
      <c r="CD47" s="104">
        <v>1</v>
      </c>
      <c r="CE47" s="104"/>
      <c r="CF47" s="104"/>
      <c r="CG47" s="105"/>
      <c r="CH47" s="105"/>
      <c r="CI47" s="105">
        <v>1</v>
      </c>
      <c r="CJ47" s="106"/>
      <c r="CK47" s="106">
        <v>1</v>
      </c>
      <c r="CL47" s="106"/>
      <c r="CM47" s="106"/>
      <c r="CN47" s="106"/>
      <c r="CO47" s="106"/>
      <c r="CP47" s="86">
        <v>52</v>
      </c>
      <c r="CR47" s="385" t="s">
        <v>580</v>
      </c>
      <c r="CS47" s="341"/>
      <c r="CT47" s="342"/>
      <c r="CU47" s="342"/>
      <c r="CV47" s="342"/>
      <c r="CW47" s="342"/>
      <c r="CX47" s="342"/>
      <c r="CY47" s="342"/>
      <c r="CZ47" s="331"/>
      <c r="DA47" s="331">
        <v>1</v>
      </c>
      <c r="DB47" s="331"/>
      <c r="DC47" s="343"/>
      <c r="DD47" s="343"/>
      <c r="DE47" s="344"/>
      <c r="DF47" s="344"/>
      <c r="DG47" s="345"/>
      <c r="DH47" s="332">
        <v>17</v>
      </c>
      <c r="DI47" s="332"/>
      <c r="DJ47" s="332"/>
      <c r="DK47" s="346"/>
      <c r="DL47" s="346"/>
      <c r="DM47" s="346"/>
      <c r="DN47" s="333"/>
      <c r="DO47" s="333"/>
      <c r="DP47" s="333"/>
      <c r="DQ47" s="347">
        <v>2</v>
      </c>
      <c r="DR47" s="347"/>
      <c r="DS47" s="347"/>
      <c r="DT47" s="347"/>
      <c r="DU47" s="348"/>
      <c r="DV47" s="348"/>
      <c r="DW47" s="349"/>
      <c r="DX47" s="349"/>
      <c r="DY47" s="349"/>
      <c r="DZ47" s="349"/>
      <c r="EA47" s="350"/>
      <c r="EB47" s="350"/>
      <c r="EC47" s="350">
        <v>1</v>
      </c>
      <c r="ED47" s="351"/>
      <c r="EE47" s="351">
        <v>1</v>
      </c>
      <c r="EF47" s="351"/>
      <c r="EG47" s="351"/>
      <c r="EH47" s="351">
        <v>10</v>
      </c>
      <c r="EI47" s="351"/>
      <c r="EJ47" s="330">
        <v>10</v>
      </c>
      <c r="EM47" s="383" t="s">
        <v>545</v>
      </c>
      <c r="EN47" s="42">
        <v>1</v>
      </c>
      <c r="EO47" s="45">
        <v>1</v>
      </c>
      <c r="EP47" s="47"/>
      <c r="ER47" s="113"/>
      <c r="ES47" s="114">
        <v>1</v>
      </c>
      <c r="ET47" s="115">
        <v>1</v>
      </c>
      <c r="EV47" s="116"/>
      <c r="EW47" s="117"/>
      <c r="EX47" s="118"/>
      <c r="EY47" s="119">
        <v>1</v>
      </c>
      <c r="EZ47" s="120">
        <v>2</v>
      </c>
      <c r="FA47" s="392">
        <v>1</v>
      </c>
      <c r="FC47" s="383" t="s">
        <v>581</v>
      </c>
      <c r="FI47" s="51">
        <v>3</v>
      </c>
      <c r="FJ47" s="52">
        <v>1</v>
      </c>
      <c r="FL47" s="55">
        <v>2</v>
      </c>
      <c r="FP47" s="59">
        <v>4</v>
      </c>
      <c r="FQ47" s="392">
        <v>2</v>
      </c>
      <c r="FS47" s="386" t="s">
        <v>583</v>
      </c>
      <c r="FT47" s="93">
        <v>3</v>
      </c>
      <c r="FU47" s="95">
        <v>3</v>
      </c>
      <c r="FV47" s="96">
        <v>1</v>
      </c>
      <c r="FW47" s="97"/>
      <c r="FX47" s="98"/>
      <c r="FY47" s="99">
        <v>3</v>
      </c>
      <c r="FZ47" s="100">
        <v>2</v>
      </c>
      <c r="GA47" s="101"/>
      <c r="GB47" s="102">
        <v>5</v>
      </c>
      <c r="GC47" s="103"/>
      <c r="GD47" s="104">
        <v>1</v>
      </c>
      <c r="GE47" s="105">
        <v>2</v>
      </c>
      <c r="GF47" s="106">
        <v>2</v>
      </c>
      <c r="GG47" s="394">
        <v>2</v>
      </c>
    </row>
    <row r="48" spans="4:189" x14ac:dyDescent="0.25">
      <c r="D48" s="383" t="s">
        <v>545</v>
      </c>
      <c r="F48" s="112"/>
      <c r="G48" s="112">
        <v>1</v>
      </c>
      <c r="H48" s="112"/>
      <c r="I48" s="112"/>
      <c r="J48" s="112"/>
      <c r="K48" s="112"/>
      <c r="L48" s="45"/>
      <c r="M48" s="45"/>
      <c r="O48" s="47"/>
      <c r="R48" s="48"/>
      <c r="S48" s="113"/>
      <c r="T48" s="114">
        <v>3</v>
      </c>
      <c r="U48" s="114"/>
      <c r="V48" s="114"/>
      <c r="W48" s="115"/>
      <c r="X48" s="115">
        <v>1</v>
      </c>
      <c r="Y48" s="115"/>
      <c r="AA48" s="53"/>
      <c r="AB48" s="53"/>
      <c r="AC48" s="116"/>
      <c r="AD48" s="116"/>
      <c r="AE48" s="116"/>
      <c r="AF48" s="116"/>
      <c r="AG48" s="117"/>
      <c r="AH48" s="117"/>
      <c r="AI48" s="118"/>
      <c r="AJ48" s="118"/>
      <c r="AK48" s="118"/>
      <c r="AL48" s="118"/>
      <c r="AM48" s="119"/>
      <c r="AN48" s="119"/>
      <c r="AO48" s="119"/>
      <c r="AP48" s="120"/>
      <c r="AQ48" s="120"/>
      <c r="AR48" s="120"/>
      <c r="AS48" s="120"/>
      <c r="AT48" s="120"/>
      <c r="AU48" s="120"/>
      <c r="AV48" s="60"/>
      <c r="AX48" s="383" t="s">
        <v>583</v>
      </c>
      <c r="AY48" s="42">
        <v>3</v>
      </c>
      <c r="BG48" s="44">
        <v>1</v>
      </c>
      <c r="BN48" s="51">
        <v>13</v>
      </c>
      <c r="BW48" s="55">
        <v>3</v>
      </c>
      <c r="CK48" s="59">
        <v>1</v>
      </c>
      <c r="CN48" s="59">
        <v>2</v>
      </c>
      <c r="CP48" s="36">
        <v>10</v>
      </c>
      <c r="CR48" s="383" t="s">
        <v>579</v>
      </c>
      <c r="CS48" s="42">
        <v>5</v>
      </c>
      <c r="CU48" s="43">
        <v>6</v>
      </c>
      <c r="CZ48" s="44">
        <v>12</v>
      </c>
      <c r="DA48" s="44">
        <v>22</v>
      </c>
      <c r="DB48" s="45">
        <v>1</v>
      </c>
      <c r="DJ48" s="51">
        <v>1</v>
      </c>
      <c r="DQ48" s="55">
        <v>1</v>
      </c>
      <c r="DT48" s="55">
        <v>20</v>
      </c>
      <c r="EH48" s="59">
        <v>1</v>
      </c>
      <c r="EJ48" s="36">
        <v>2</v>
      </c>
      <c r="EM48" s="383" t="s">
        <v>545</v>
      </c>
      <c r="ES48" s="114">
        <v>2</v>
      </c>
      <c r="EZ48" s="59">
        <v>1</v>
      </c>
      <c r="FC48" s="383" t="s">
        <v>581</v>
      </c>
      <c r="FD48" s="42">
        <v>1</v>
      </c>
      <c r="FE48" s="44">
        <v>1</v>
      </c>
      <c r="FI48" s="51">
        <v>2</v>
      </c>
      <c r="FJ48" s="52">
        <v>1</v>
      </c>
      <c r="FO48" s="58">
        <v>1</v>
      </c>
      <c r="FP48" s="59">
        <v>3</v>
      </c>
      <c r="FQ48" s="392">
        <v>2</v>
      </c>
      <c r="FS48" s="383" t="s">
        <v>583</v>
      </c>
      <c r="FT48" s="42">
        <v>3</v>
      </c>
      <c r="FU48" s="44">
        <v>1</v>
      </c>
      <c r="FY48" s="51">
        <v>4</v>
      </c>
      <c r="GB48" s="55">
        <v>4</v>
      </c>
      <c r="GE48" s="58">
        <v>1</v>
      </c>
      <c r="GF48" s="59">
        <v>3</v>
      </c>
      <c r="GG48" s="392">
        <v>2</v>
      </c>
    </row>
    <row r="49" spans="4:189" x14ac:dyDescent="0.25">
      <c r="D49" s="383" t="s">
        <v>545</v>
      </c>
      <c r="F49" s="112"/>
      <c r="G49" s="112">
        <v>1</v>
      </c>
      <c r="H49" s="112"/>
      <c r="I49" s="112"/>
      <c r="J49" s="112"/>
      <c r="K49" s="112"/>
      <c r="L49" s="45"/>
      <c r="M49" s="45">
        <v>1</v>
      </c>
      <c r="O49" s="47"/>
      <c r="R49" s="48"/>
      <c r="S49" s="113"/>
      <c r="T49" s="114">
        <v>1</v>
      </c>
      <c r="U49" s="114"/>
      <c r="V49" s="114"/>
      <c r="W49" s="115"/>
      <c r="X49" s="115">
        <v>2</v>
      </c>
      <c r="Y49" s="115"/>
      <c r="AA49" s="53"/>
      <c r="AB49" s="53"/>
      <c r="AC49" s="116"/>
      <c r="AD49" s="116"/>
      <c r="AE49" s="116"/>
      <c r="AF49" s="116"/>
      <c r="AG49" s="117"/>
      <c r="AH49" s="117"/>
      <c r="AI49" s="118"/>
      <c r="AJ49" s="118"/>
      <c r="AK49" s="118"/>
      <c r="AL49" s="118"/>
      <c r="AM49" s="119"/>
      <c r="AN49" s="119">
        <v>1</v>
      </c>
      <c r="AO49" s="119"/>
      <c r="AP49" s="120">
        <v>1</v>
      </c>
      <c r="AQ49" s="120"/>
      <c r="AR49" s="120"/>
      <c r="AS49" s="120"/>
      <c r="AT49" s="120">
        <v>2</v>
      </c>
      <c r="AU49" s="120"/>
      <c r="AV49" s="60">
        <v>1</v>
      </c>
      <c r="AX49" s="383" t="s">
        <v>583</v>
      </c>
      <c r="BA49" s="43">
        <v>2</v>
      </c>
      <c r="BF49" s="44">
        <v>3</v>
      </c>
      <c r="BG49" s="44">
        <v>1</v>
      </c>
      <c r="BN49" s="51">
        <v>9</v>
      </c>
      <c r="BW49" s="55">
        <v>9</v>
      </c>
      <c r="BZ49" s="55">
        <v>2</v>
      </c>
      <c r="CD49" s="57">
        <v>1</v>
      </c>
      <c r="CH49" s="58">
        <v>1</v>
      </c>
      <c r="CN49" s="59">
        <v>8</v>
      </c>
      <c r="CP49" s="36">
        <v>9</v>
      </c>
      <c r="CR49" s="383" t="s">
        <v>579</v>
      </c>
      <c r="CS49" s="42">
        <v>7</v>
      </c>
      <c r="CT49" s="43">
        <v>2</v>
      </c>
      <c r="CU49" s="43">
        <v>6</v>
      </c>
      <c r="CZ49" s="44">
        <v>5</v>
      </c>
      <c r="DA49" s="44">
        <v>28</v>
      </c>
      <c r="DJ49" s="51">
        <v>2</v>
      </c>
      <c r="DM49" s="52">
        <v>1</v>
      </c>
      <c r="DR49" s="55">
        <v>1</v>
      </c>
      <c r="DT49" s="55">
        <v>26</v>
      </c>
      <c r="EM49" s="383" t="s">
        <v>545</v>
      </c>
      <c r="EO49" s="44">
        <v>1</v>
      </c>
      <c r="ES49" s="114">
        <v>2</v>
      </c>
      <c r="EZ49" s="59">
        <v>2</v>
      </c>
      <c r="FC49" s="383" t="s">
        <v>581</v>
      </c>
      <c r="FD49" s="42">
        <v>1</v>
      </c>
      <c r="FI49" s="51">
        <v>2</v>
      </c>
      <c r="FJ49" s="52">
        <v>1</v>
      </c>
      <c r="FL49" s="55">
        <v>2</v>
      </c>
      <c r="FO49" s="58">
        <v>2</v>
      </c>
      <c r="FP49" s="59">
        <v>2</v>
      </c>
      <c r="FQ49" s="391">
        <v>2</v>
      </c>
      <c r="FS49" s="383" t="s">
        <v>583</v>
      </c>
      <c r="FT49" s="42">
        <v>2</v>
      </c>
      <c r="FU49" s="44">
        <v>3</v>
      </c>
      <c r="FY49" s="51">
        <v>3</v>
      </c>
      <c r="GB49" s="55">
        <v>5</v>
      </c>
      <c r="GD49" s="57">
        <v>2</v>
      </c>
      <c r="GE49" s="58">
        <v>1</v>
      </c>
      <c r="GF49" s="59">
        <v>4</v>
      </c>
      <c r="GG49" s="391">
        <v>2</v>
      </c>
    </row>
    <row r="50" spans="4:189" x14ac:dyDescent="0.25">
      <c r="D50" s="383" t="s">
        <v>545</v>
      </c>
      <c r="F50" s="112"/>
      <c r="G50" s="112"/>
      <c r="H50" s="112"/>
      <c r="I50" s="112"/>
      <c r="J50" s="112"/>
      <c r="K50" s="112"/>
      <c r="L50" s="45"/>
      <c r="M50" s="45"/>
      <c r="O50" s="47"/>
      <c r="R50" s="48"/>
      <c r="S50" s="113"/>
      <c r="T50" s="114">
        <v>2</v>
      </c>
      <c r="U50" s="114"/>
      <c r="V50" s="114"/>
      <c r="W50" s="115"/>
      <c r="X50" s="115"/>
      <c r="Y50" s="115"/>
      <c r="AA50" s="53"/>
      <c r="AB50" s="53"/>
      <c r="AC50" s="116"/>
      <c r="AD50" s="116"/>
      <c r="AE50" s="116"/>
      <c r="AF50" s="116"/>
      <c r="AG50" s="117"/>
      <c r="AH50" s="117"/>
      <c r="AI50" s="118"/>
      <c r="AJ50" s="118"/>
      <c r="AK50" s="118"/>
      <c r="AL50" s="118"/>
      <c r="AM50" s="119"/>
      <c r="AN50" s="119"/>
      <c r="AO50" s="119"/>
      <c r="AP50" s="120"/>
      <c r="AQ50" s="120"/>
      <c r="AR50" s="120"/>
      <c r="AS50" s="120"/>
      <c r="AT50" s="120">
        <v>3</v>
      </c>
      <c r="AU50" s="120"/>
      <c r="AV50" s="60"/>
      <c r="AX50" s="383" t="s">
        <v>583</v>
      </c>
      <c r="AY50" s="42">
        <v>1</v>
      </c>
      <c r="BF50" s="44">
        <v>1</v>
      </c>
      <c r="BG50" s="44">
        <v>1</v>
      </c>
      <c r="BN50" s="51">
        <v>7</v>
      </c>
      <c r="BW50" s="55">
        <v>12</v>
      </c>
      <c r="CK50" s="59">
        <v>1</v>
      </c>
      <c r="CN50" s="59">
        <v>4</v>
      </c>
      <c r="CP50" s="36">
        <v>8</v>
      </c>
      <c r="CR50" s="384" t="s">
        <v>579</v>
      </c>
      <c r="CS50" s="109">
        <v>1</v>
      </c>
      <c r="CT50" s="112"/>
      <c r="CU50" s="112"/>
      <c r="CV50" s="112"/>
      <c r="CW50" s="112"/>
      <c r="CX50" s="112"/>
      <c r="CY50" s="112"/>
      <c r="CZ50" s="45">
        <v>5</v>
      </c>
      <c r="DA50" s="45">
        <v>25</v>
      </c>
      <c r="DC50" s="47"/>
      <c r="DF50" s="48"/>
      <c r="DG50" s="113"/>
      <c r="DH50" s="114"/>
      <c r="DI50" s="114"/>
      <c r="DJ50" s="114">
        <v>3</v>
      </c>
      <c r="DK50" s="115"/>
      <c r="DL50" s="115"/>
      <c r="DM50" s="115"/>
      <c r="DO50" s="53"/>
      <c r="DP50" s="53"/>
      <c r="DQ50" s="116"/>
      <c r="DR50" s="116"/>
      <c r="DS50" s="116"/>
      <c r="DT50" s="116">
        <v>13</v>
      </c>
      <c r="DU50" s="117"/>
      <c r="DV50" s="117"/>
      <c r="DW50" s="118"/>
      <c r="DX50" s="118"/>
      <c r="DY50" s="118"/>
      <c r="DZ50" s="118"/>
      <c r="EA50" s="119">
        <v>1</v>
      </c>
      <c r="EB50" s="119"/>
      <c r="EC50" s="119"/>
      <c r="ED50" s="120"/>
      <c r="EE50" s="120"/>
      <c r="EF50" s="120"/>
      <c r="EG50" s="120"/>
      <c r="EH50" s="120">
        <v>1</v>
      </c>
      <c r="EI50" s="120"/>
      <c r="EJ50" s="60"/>
      <c r="EM50" s="383" t="s">
        <v>545</v>
      </c>
      <c r="ES50" s="114">
        <v>2</v>
      </c>
      <c r="EX50" s="57">
        <v>1</v>
      </c>
      <c r="FA50" s="391">
        <v>1</v>
      </c>
      <c r="FC50" s="383" t="s">
        <v>581</v>
      </c>
      <c r="FD50" s="42">
        <v>1</v>
      </c>
      <c r="FI50" s="51">
        <v>1</v>
      </c>
      <c r="FJ50" s="52">
        <v>1</v>
      </c>
      <c r="FL50" s="55">
        <v>3</v>
      </c>
      <c r="FP50" s="59">
        <v>2</v>
      </c>
      <c r="FQ50" s="391">
        <v>2</v>
      </c>
      <c r="FS50" s="383" t="s">
        <v>583</v>
      </c>
      <c r="FT50" s="42">
        <v>1</v>
      </c>
      <c r="FU50" s="44">
        <v>2</v>
      </c>
      <c r="FY50" s="51">
        <v>5</v>
      </c>
      <c r="GB50" s="55">
        <v>4</v>
      </c>
      <c r="GE50" s="58">
        <v>1</v>
      </c>
      <c r="GF50" s="59">
        <v>3</v>
      </c>
      <c r="GG50" s="391">
        <v>2</v>
      </c>
    </row>
    <row r="51" spans="4:189" x14ac:dyDescent="0.25">
      <c r="D51" s="383" t="s">
        <v>545</v>
      </c>
      <c r="F51" s="112"/>
      <c r="G51" s="112"/>
      <c r="H51" s="112"/>
      <c r="I51" s="112"/>
      <c r="J51" s="112"/>
      <c r="K51" s="112"/>
      <c r="L51" s="45"/>
      <c r="M51" s="45">
        <v>1</v>
      </c>
      <c r="O51" s="47"/>
      <c r="R51" s="48"/>
      <c r="S51" s="113"/>
      <c r="T51" s="114">
        <v>2</v>
      </c>
      <c r="U51" s="114"/>
      <c r="V51" s="114"/>
      <c r="W51" s="115"/>
      <c r="X51" s="115"/>
      <c r="Y51" s="115"/>
      <c r="AA51" s="53"/>
      <c r="AB51" s="53"/>
      <c r="AC51" s="116"/>
      <c r="AD51" s="116"/>
      <c r="AE51" s="116"/>
      <c r="AF51" s="116"/>
      <c r="AG51" s="117"/>
      <c r="AH51" s="117"/>
      <c r="AI51" s="118"/>
      <c r="AJ51" s="118"/>
      <c r="AK51" s="118"/>
      <c r="AL51" s="118"/>
      <c r="AM51" s="119"/>
      <c r="AN51" s="119"/>
      <c r="AO51" s="119"/>
      <c r="AP51" s="120"/>
      <c r="AQ51" s="120"/>
      <c r="AR51" s="120"/>
      <c r="AS51" s="120"/>
      <c r="AT51" s="120">
        <v>2</v>
      </c>
      <c r="AU51" s="120"/>
      <c r="AV51" s="60"/>
      <c r="AX51" s="383" t="s">
        <v>583</v>
      </c>
      <c r="BF51" s="44">
        <v>1</v>
      </c>
      <c r="BG51" s="44">
        <v>1</v>
      </c>
      <c r="BN51" s="51">
        <v>7</v>
      </c>
      <c r="BP51" s="51">
        <v>1</v>
      </c>
      <c r="BW51" s="55">
        <v>9</v>
      </c>
      <c r="BZ51" s="55">
        <v>1</v>
      </c>
      <c r="CI51" s="58">
        <v>1</v>
      </c>
      <c r="CK51" s="59">
        <v>2</v>
      </c>
      <c r="CN51" s="59">
        <v>2</v>
      </c>
      <c r="CP51" s="36">
        <v>11</v>
      </c>
      <c r="CR51" s="383" t="s">
        <v>579</v>
      </c>
      <c r="CS51" s="42">
        <v>6</v>
      </c>
      <c r="CZ51" s="44">
        <v>1</v>
      </c>
      <c r="DA51" s="44">
        <v>17</v>
      </c>
      <c r="DJ51" s="51">
        <v>5</v>
      </c>
      <c r="DT51" s="55">
        <v>2</v>
      </c>
      <c r="EH51" s="59">
        <v>2</v>
      </c>
      <c r="EM51" s="383" t="s">
        <v>545</v>
      </c>
      <c r="ES51" s="114">
        <v>1</v>
      </c>
      <c r="EX51" s="57">
        <v>1</v>
      </c>
      <c r="EY51" s="58">
        <v>2</v>
      </c>
      <c r="FC51" s="386" t="s">
        <v>581</v>
      </c>
      <c r="FD51" s="93"/>
      <c r="FE51" s="95"/>
      <c r="FF51" s="96"/>
      <c r="FG51" s="97"/>
      <c r="FH51" s="98"/>
      <c r="FI51" s="99">
        <v>2</v>
      </c>
      <c r="FJ51" s="100">
        <v>2</v>
      </c>
      <c r="FK51" s="101"/>
      <c r="FL51" s="102">
        <v>1</v>
      </c>
      <c r="FM51" s="103"/>
      <c r="FN51" s="104"/>
      <c r="FO51" s="105">
        <v>1</v>
      </c>
      <c r="FP51" s="106">
        <v>4</v>
      </c>
      <c r="FQ51" s="394">
        <v>2</v>
      </c>
      <c r="FS51" s="383" t="s">
        <v>583</v>
      </c>
      <c r="FU51" s="44">
        <v>2</v>
      </c>
      <c r="FY51" s="51">
        <v>4</v>
      </c>
      <c r="GB51" s="55">
        <v>4</v>
      </c>
      <c r="GD51" s="57">
        <v>2</v>
      </c>
      <c r="GF51" s="59">
        <v>3</v>
      </c>
      <c r="GG51" s="391">
        <v>2</v>
      </c>
    </row>
    <row r="52" spans="4:189" x14ac:dyDescent="0.25">
      <c r="D52" s="383" t="s">
        <v>545</v>
      </c>
      <c r="F52" s="112"/>
      <c r="G52" s="112"/>
      <c r="H52" s="112"/>
      <c r="I52" s="112"/>
      <c r="J52" s="112"/>
      <c r="K52" s="112"/>
      <c r="L52" s="45"/>
      <c r="M52" s="45">
        <v>1</v>
      </c>
      <c r="O52" s="47"/>
      <c r="R52" s="48"/>
      <c r="S52" s="113"/>
      <c r="T52" s="114">
        <v>2</v>
      </c>
      <c r="U52" s="114"/>
      <c r="V52" s="114"/>
      <c r="W52" s="115"/>
      <c r="X52" s="115"/>
      <c r="Y52" s="115"/>
      <c r="AA52" s="53"/>
      <c r="AB52" s="53"/>
      <c r="AC52" s="116"/>
      <c r="AD52" s="116"/>
      <c r="AE52" s="116"/>
      <c r="AF52" s="116"/>
      <c r="AG52" s="117"/>
      <c r="AH52" s="117"/>
      <c r="AI52" s="118"/>
      <c r="AJ52" s="118"/>
      <c r="AK52" s="118"/>
      <c r="AL52" s="118"/>
      <c r="AM52" s="119"/>
      <c r="AN52" s="119"/>
      <c r="AO52" s="119"/>
      <c r="AP52" s="120"/>
      <c r="AQ52" s="120"/>
      <c r="AR52" s="120"/>
      <c r="AS52" s="120"/>
      <c r="AT52" s="120">
        <v>1</v>
      </c>
      <c r="AU52" s="120"/>
      <c r="AV52" s="60"/>
      <c r="AX52" s="386" t="s">
        <v>583</v>
      </c>
      <c r="AY52" s="93"/>
      <c r="AZ52" s="94"/>
      <c r="BA52" s="94"/>
      <c r="BB52" s="94"/>
      <c r="BC52" s="94"/>
      <c r="BD52" s="94"/>
      <c r="BE52" s="94"/>
      <c r="BF52" s="95"/>
      <c r="BG52" s="95">
        <v>4</v>
      </c>
      <c r="BH52" s="95"/>
      <c r="BI52" s="96"/>
      <c r="BJ52" s="96"/>
      <c r="BK52" s="97"/>
      <c r="BL52" s="97"/>
      <c r="BM52" s="98"/>
      <c r="BN52" s="99">
        <v>14</v>
      </c>
      <c r="BO52" s="99"/>
      <c r="BP52" s="99"/>
      <c r="BQ52" s="100"/>
      <c r="BR52" s="100"/>
      <c r="BS52" s="100"/>
      <c r="BT52" s="101"/>
      <c r="BU52" s="101"/>
      <c r="BV52" s="101"/>
      <c r="BW52" s="102">
        <v>4</v>
      </c>
      <c r="BX52" s="102">
        <v>1</v>
      </c>
      <c r="BY52" s="102"/>
      <c r="BZ52" s="102"/>
      <c r="CA52" s="103"/>
      <c r="CB52" s="103"/>
      <c r="CC52" s="104">
        <v>1</v>
      </c>
      <c r="CD52" s="104"/>
      <c r="CE52" s="104"/>
      <c r="CF52" s="104"/>
      <c r="CG52" s="105"/>
      <c r="CH52" s="105"/>
      <c r="CI52" s="105"/>
      <c r="CJ52" s="106"/>
      <c r="CK52" s="106">
        <v>2</v>
      </c>
      <c r="CL52" s="106"/>
      <c r="CM52" s="106"/>
      <c r="CN52" s="106">
        <v>1</v>
      </c>
      <c r="CO52" s="106"/>
      <c r="CP52" s="87">
        <v>7</v>
      </c>
      <c r="CR52" s="383" t="s">
        <v>579</v>
      </c>
      <c r="CS52" s="42">
        <v>1</v>
      </c>
      <c r="CZ52" s="44">
        <v>2</v>
      </c>
      <c r="DA52" s="44">
        <v>26</v>
      </c>
      <c r="DJ52" s="51">
        <v>1</v>
      </c>
      <c r="DM52" s="52">
        <v>1</v>
      </c>
      <c r="DT52" s="55">
        <v>7</v>
      </c>
      <c r="EH52" s="59">
        <v>1</v>
      </c>
      <c r="EJ52">
        <v>1</v>
      </c>
      <c r="EM52" s="383" t="s">
        <v>545</v>
      </c>
      <c r="ES52" s="114">
        <v>2</v>
      </c>
      <c r="EX52" s="57">
        <v>1</v>
      </c>
      <c r="EZ52" s="59">
        <v>1</v>
      </c>
      <c r="FA52" s="391">
        <v>1</v>
      </c>
      <c r="FC52" s="383" t="s">
        <v>581</v>
      </c>
      <c r="FI52" s="51">
        <v>2</v>
      </c>
      <c r="FL52" s="55">
        <v>1</v>
      </c>
      <c r="FO52" s="58">
        <v>1</v>
      </c>
      <c r="FP52" s="59">
        <v>4</v>
      </c>
      <c r="FQ52" s="391">
        <v>2</v>
      </c>
      <c r="FS52" s="386" t="s">
        <v>583</v>
      </c>
      <c r="FT52" s="93">
        <v>1</v>
      </c>
      <c r="FU52" s="95">
        <v>2</v>
      </c>
      <c r="FV52" s="96"/>
      <c r="FW52" s="97"/>
      <c r="FX52" s="98"/>
      <c r="FY52" s="99">
        <v>5</v>
      </c>
      <c r="FZ52" s="100"/>
      <c r="GA52" s="101"/>
      <c r="GB52" s="102">
        <v>5</v>
      </c>
      <c r="GC52" s="103"/>
      <c r="GD52" s="104"/>
      <c r="GE52" s="105">
        <v>1</v>
      </c>
      <c r="GF52" s="106">
        <v>3</v>
      </c>
      <c r="GG52" s="394">
        <v>2</v>
      </c>
    </row>
    <row r="53" spans="4:189" x14ac:dyDescent="0.25">
      <c r="D53" s="383" t="s">
        <v>545</v>
      </c>
      <c r="F53" s="112"/>
      <c r="G53" s="112"/>
      <c r="H53" s="112"/>
      <c r="I53" s="112"/>
      <c r="J53" s="112"/>
      <c r="K53" s="112"/>
      <c r="L53" s="45"/>
      <c r="M53" s="45"/>
      <c r="O53" s="47"/>
      <c r="R53" s="48"/>
      <c r="S53" s="113"/>
      <c r="T53" s="114">
        <v>2</v>
      </c>
      <c r="U53" s="114"/>
      <c r="V53" s="114"/>
      <c r="W53" s="115"/>
      <c r="X53" s="115"/>
      <c r="Y53" s="115"/>
      <c r="AA53" s="53"/>
      <c r="AB53" s="53"/>
      <c r="AC53" s="116"/>
      <c r="AD53" s="116"/>
      <c r="AE53" s="116"/>
      <c r="AF53" s="116"/>
      <c r="AG53" s="117"/>
      <c r="AH53" s="117"/>
      <c r="AI53" s="118"/>
      <c r="AJ53" s="118"/>
      <c r="AK53" s="118"/>
      <c r="AL53" s="118"/>
      <c r="AM53" s="119"/>
      <c r="AN53" s="119"/>
      <c r="AO53" s="119"/>
      <c r="AP53" s="120">
        <v>1</v>
      </c>
      <c r="AQ53" s="120"/>
      <c r="AR53" s="120"/>
      <c r="AS53" s="120"/>
      <c r="AT53" s="120">
        <v>5</v>
      </c>
      <c r="AU53" s="120"/>
      <c r="AV53" s="60">
        <v>1</v>
      </c>
      <c r="AX53" s="383" t="s">
        <v>583</v>
      </c>
      <c r="AY53" s="42">
        <v>2</v>
      </c>
      <c r="BF53" s="44">
        <v>1</v>
      </c>
      <c r="BG53" s="44">
        <v>1</v>
      </c>
      <c r="BN53" s="51">
        <v>12</v>
      </c>
      <c r="BP53" s="51">
        <v>1</v>
      </c>
      <c r="BW53" s="55">
        <v>7</v>
      </c>
      <c r="BX53" s="55">
        <v>1</v>
      </c>
      <c r="BZ53" s="55">
        <v>1</v>
      </c>
      <c r="CK53" s="59">
        <v>1</v>
      </c>
      <c r="CN53" s="59">
        <v>4</v>
      </c>
      <c r="CP53" s="36">
        <v>11</v>
      </c>
      <c r="CR53" s="384" t="s">
        <v>579</v>
      </c>
      <c r="CS53" s="109"/>
      <c r="CT53" s="112"/>
      <c r="CU53" s="112">
        <v>3</v>
      </c>
      <c r="CV53" s="112"/>
      <c r="CW53" s="112"/>
      <c r="CX53" s="112"/>
      <c r="CY53" s="112"/>
      <c r="CZ53" s="45">
        <v>3</v>
      </c>
      <c r="DA53" s="45">
        <v>29</v>
      </c>
      <c r="DB53" s="45">
        <v>2</v>
      </c>
      <c r="DC53" s="47"/>
      <c r="DF53" s="48"/>
      <c r="DG53" s="113"/>
      <c r="DH53" s="114"/>
      <c r="DI53" s="114"/>
      <c r="DJ53" s="114"/>
      <c r="DK53" s="115">
        <v>1</v>
      </c>
      <c r="DL53" s="115"/>
      <c r="DM53" s="115"/>
      <c r="DO53" s="53"/>
      <c r="DP53" s="53"/>
      <c r="DQ53" s="116"/>
      <c r="DR53" s="116"/>
      <c r="DS53" s="116"/>
      <c r="DT53" s="116">
        <v>3</v>
      </c>
      <c r="DU53" s="117"/>
      <c r="DV53" s="117"/>
      <c r="DW53" s="118"/>
      <c r="DX53" s="118"/>
      <c r="DY53" s="118"/>
      <c r="DZ53" s="118"/>
      <c r="EA53" s="119"/>
      <c r="EB53" s="119"/>
      <c r="EC53" s="119"/>
      <c r="ED53" s="120"/>
      <c r="EE53" s="120"/>
      <c r="EF53" s="120"/>
      <c r="EG53" s="120"/>
      <c r="EH53" s="120"/>
      <c r="EI53" s="120"/>
      <c r="EJ53" s="60">
        <v>1</v>
      </c>
      <c r="EM53" s="383" t="s">
        <v>545</v>
      </c>
      <c r="ES53" s="114">
        <v>2</v>
      </c>
      <c r="EX53" s="57">
        <v>2</v>
      </c>
      <c r="FC53" s="383" t="s">
        <v>581</v>
      </c>
      <c r="FD53" s="42">
        <v>1</v>
      </c>
      <c r="FI53" s="51">
        <v>2</v>
      </c>
      <c r="FJ53" s="52">
        <v>1</v>
      </c>
      <c r="FL53" s="55">
        <v>2</v>
      </c>
      <c r="FO53" s="58">
        <v>1</v>
      </c>
      <c r="FP53" s="59">
        <v>2</v>
      </c>
      <c r="FQ53" s="391">
        <v>2</v>
      </c>
      <c r="FS53" s="383" t="s">
        <v>583</v>
      </c>
      <c r="FT53" s="42">
        <v>1</v>
      </c>
      <c r="FU53" s="44">
        <v>2</v>
      </c>
      <c r="FY53" s="51">
        <v>3</v>
      </c>
      <c r="GB53" s="55">
        <v>4</v>
      </c>
      <c r="GF53" s="59">
        <v>5</v>
      </c>
      <c r="GG53" s="392">
        <v>2</v>
      </c>
    </row>
    <row r="54" spans="4:189" x14ac:dyDescent="0.25">
      <c r="D54" s="383" t="s">
        <v>545</v>
      </c>
      <c r="F54" s="112"/>
      <c r="G54" s="112">
        <v>1</v>
      </c>
      <c r="H54" s="112"/>
      <c r="I54" s="112"/>
      <c r="J54" s="112"/>
      <c r="K54" s="112"/>
      <c r="L54" s="45"/>
      <c r="M54" s="45">
        <v>1</v>
      </c>
      <c r="O54" s="47"/>
      <c r="R54" s="48"/>
      <c r="S54" s="113"/>
      <c r="T54" s="114">
        <v>2</v>
      </c>
      <c r="U54" s="114"/>
      <c r="V54" s="114"/>
      <c r="W54" s="115"/>
      <c r="X54" s="115">
        <v>3</v>
      </c>
      <c r="Y54" s="115"/>
      <c r="AA54" s="53"/>
      <c r="AB54" s="53"/>
      <c r="AC54" s="116"/>
      <c r="AD54" s="116"/>
      <c r="AE54" s="116"/>
      <c r="AF54" s="116"/>
      <c r="AG54" s="117"/>
      <c r="AH54" s="117"/>
      <c r="AI54" s="118"/>
      <c r="AJ54" s="118"/>
      <c r="AK54" s="118"/>
      <c r="AL54" s="118"/>
      <c r="AM54" s="119"/>
      <c r="AN54" s="119">
        <v>1</v>
      </c>
      <c r="AO54" s="119"/>
      <c r="AP54" s="120"/>
      <c r="AQ54" s="120"/>
      <c r="AR54" s="120"/>
      <c r="AS54" s="120"/>
      <c r="AT54" s="120"/>
      <c r="AU54" s="120"/>
      <c r="AV54" s="60"/>
      <c r="AX54" s="383" t="s">
        <v>583</v>
      </c>
      <c r="BN54" s="51">
        <v>5</v>
      </c>
      <c r="BP54" s="51">
        <v>1</v>
      </c>
      <c r="BW54" s="55">
        <v>9</v>
      </c>
      <c r="BZ54" s="55">
        <v>1</v>
      </c>
      <c r="CK54" s="59">
        <v>1</v>
      </c>
      <c r="CN54" s="59">
        <v>9</v>
      </c>
      <c r="CP54" s="36">
        <v>17</v>
      </c>
      <c r="CR54" s="383" t="s">
        <v>579</v>
      </c>
      <c r="CU54" s="43">
        <v>4</v>
      </c>
      <c r="CZ54" s="44">
        <v>7</v>
      </c>
      <c r="DA54" s="44">
        <v>28</v>
      </c>
      <c r="DT54" s="55">
        <v>16</v>
      </c>
      <c r="EM54" s="383" t="s">
        <v>545</v>
      </c>
      <c r="ES54" s="114">
        <v>1</v>
      </c>
      <c r="EY54" s="58">
        <v>2</v>
      </c>
      <c r="EZ54" s="59">
        <v>1</v>
      </c>
      <c r="FC54" s="383" t="s">
        <v>581</v>
      </c>
      <c r="FE54" s="45"/>
      <c r="FF54" s="47"/>
      <c r="FH54" s="113"/>
      <c r="FI54" s="114">
        <v>2</v>
      </c>
      <c r="FJ54" s="115">
        <v>1</v>
      </c>
      <c r="FL54" s="116">
        <v>2</v>
      </c>
      <c r="FM54" s="117"/>
      <c r="FN54" s="118"/>
      <c r="FO54" s="119">
        <v>1</v>
      </c>
      <c r="FP54" s="120">
        <v>3</v>
      </c>
      <c r="FQ54" s="392">
        <v>2</v>
      </c>
      <c r="FS54" s="383" t="s">
        <v>583</v>
      </c>
      <c r="FT54" s="42">
        <v>1</v>
      </c>
      <c r="FY54" s="51">
        <v>3</v>
      </c>
      <c r="GB54" s="55">
        <v>4</v>
      </c>
      <c r="GD54" s="57">
        <v>1</v>
      </c>
      <c r="GF54" s="59">
        <v>5</v>
      </c>
      <c r="GG54" s="392">
        <v>2</v>
      </c>
    </row>
    <row r="55" spans="4:189" ht="15.75" thickBot="1" x14ac:dyDescent="0.3">
      <c r="D55" s="383" t="s">
        <v>545</v>
      </c>
      <c r="F55" s="112"/>
      <c r="G55" s="112">
        <v>1</v>
      </c>
      <c r="H55" s="112"/>
      <c r="I55" s="112"/>
      <c r="J55" s="112"/>
      <c r="K55" s="112"/>
      <c r="L55" s="45"/>
      <c r="M55" s="45"/>
      <c r="O55" s="47"/>
      <c r="R55" s="48"/>
      <c r="S55" s="113"/>
      <c r="T55" s="114">
        <v>2</v>
      </c>
      <c r="U55" s="114"/>
      <c r="V55" s="114"/>
      <c r="W55" s="115"/>
      <c r="X55" s="115"/>
      <c r="Y55" s="115"/>
      <c r="AA55" s="53"/>
      <c r="AB55" s="53"/>
      <c r="AC55" s="116"/>
      <c r="AD55" s="116"/>
      <c r="AE55" s="116"/>
      <c r="AF55" s="116"/>
      <c r="AG55" s="117"/>
      <c r="AH55" s="117"/>
      <c r="AI55" s="118">
        <v>1</v>
      </c>
      <c r="AJ55" s="118"/>
      <c r="AK55" s="118"/>
      <c r="AL55" s="118"/>
      <c r="AM55" s="119"/>
      <c r="AN55" s="119"/>
      <c r="AO55" s="119"/>
      <c r="AP55" s="120"/>
      <c r="AQ55" s="120"/>
      <c r="AR55" s="120"/>
      <c r="AS55" s="120"/>
      <c r="AT55" s="120"/>
      <c r="AU55" s="120"/>
      <c r="AV55" s="60"/>
      <c r="AX55" s="385" t="s">
        <v>583</v>
      </c>
      <c r="AY55" s="341">
        <v>1</v>
      </c>
      <c r="AZ55" s="342"/>
      <c r="BA55" s="342"/>
      <c r="BB55" s="342"/>
      <c r="BC55" s="342"/>
      <c r="BD55" s="342"/>
      <c r="BE55" s="342"/>
      <c r="BF55" s="331"/>
      <c r="BG55" s="331"/>
      <c r="BH55" s="331"/>
      <c r="BI55" s="343"/>
      <c r="BJ55" s="343"/>
      <c r="BK55" s="344"/>
      <c r="BL55" s="344"/>
      <c r="BM55" s="345"/>
      <c r="BN55" s="332"/>
      <c r="BO55" s="332"/>
      <c r="BP55" s="332"/>
      <c r="BQ55" s="346"/>
      <c r="BR55" s="346"/>
      <c r="BS55" s="346"/>
      <c r="BT55" s="333"/>
      <c r="BU55" s="333"/>
      <c r="BV55" s="333"/>
      <c r="BW55" s="347">
        <v>10</v>
      </c>
      <c r="BX55" s="347"/>
      <c r="BY55" s="347"/>
      <c r="BZ55" s="347">
        <v>4</v>
      </c>
      <c r="CA55" s="348"/>
      <c r="CB55" s="348"/>
      <c r="CC55" s="349"/>
      <c r="CD55" s="349"/>
      <c r="CE55" s="349"/>
      <c r="CF55" s="349">
        <v>1</v>
      </c>
      <c r="CG55" s="350"/>
      <c r="CH55" s="350"/>
      <c r="CI55" s="350"/>
      <c r="CJ55" s="351">
        <v>1</v>
      </c>
      <c r="CK55" s="351">
        <v>2</v>
      </c>
      <c r="CL55" s="351"/>
      <c r="CM55" s="351"/>
      <c r="CN55" s="351">
        <v>7</v>
      </c>
      <c r="CO55" s="351"/>
      <c r="CP55" s="329">
        <v>19</v>
      </c>
      <c r="CR55" s="384" t="s">
        <v>579</v>
      </c>
      <c r="CS55" s="109">
        <v>2</v>
      </c>
      <c r="CT55" s="112">
        <v>3</v>
      </c>
      <c r="CU55" s="112"/>
      <c r="CV55" s="112"/>
      <c r="CW55" s="112">
        <v>1</v>
      </c>
      <c r="CX55" s="112"/>
      <c r="CY55" s="112"/>
      <c r="CZ55" s="45">
        <v>7</v>
      </c>
      <c r="DA55" s="45">
        <v>40</v>
      </c>
      <c r="DB55" s="45">
        <v>1</v>
      </c>
      <c r="DC55" s="47"/>
      <c r="DF55" s="48"/>
      <c r="DG55" s="113"/>
      <c r="DH55" s="114"/>
      <c r="DI55" s="114"/>
      <c r="DJ55" s="114"/>
      <c r="DK55" s="115"/>
      <c r="DL55" s="115">
        <v>2</v>
      </c>
      <c r="DM55" s="115">
        <v>1</v>
      </c>
      <c r="DO55" s="53"/>
      <c r="DP55" s="53"/>
      <c r="DQ55" s="116"/>
      <c r="DR55" s="116"/>
      <c r="DS55" s="116"/>
      <c r="DT55" s="116">
        <v>15</v>
      </c>
      <c r="DU55" s="117"/>
      <c r="DV55" s="117"/>
      <c r="DW55" s="118"/>
      <c r="DX55" s="118"/>
      <c r="DY55" s="118"/>
      <c r="DZ55" s="118"/>
      <c r="EA55" s="119"/>
      <c r="EB55" s="119"/>
      <c r="EC55" s="119"/>
      <c r="ED55" s="120"/>
      <c r="EE55" s="120"/>
      <c r="EF55" s="120"/>
      <c r="EG55" s="120"/>
      <c r="EH55" s="120">
        <v>1</v>
      </c>
      <c r="EI55" s="120"/>
      <c r="EJ55" s="60">
        <v>2</v>
      </c>
      <c r="EM55" s="383" t="s">
        <v>545</v>
      </c>
      <c r="EN55" s="42">
        <v>2</v>
      </c>
      <c r="ER55" s="50">
        <v>1</v>
      </c>
      <c r="ES55" s="114">
        <v>2</v>
      </c>
      <c r="ET55" s="52">
        <v>1</v>
      </c>
      <c r="EZ55" s="59">
        <v>2</v>
      </c>
      <c r="FC55" s="383" t="s">
        <v>581</v>
      </c>
      <c r="FD55" s="42">
        <v>1</v>
      </c>
      <c r="FE55" s="44">
        <v>1</v>
      </c>
      <c r="FI55" s="51">
        <v>1</v>
      </c>
      <c r="FJ55" s="52">
        <v>1</v>
      </c>
      <c r="FL55" s="55">
        <v>1</v>
      </c>
      <c r="FO55" s="58">
        <v>1</v>
      </c>
      <c r="FP55" s="59">
        <v>3</v>
      </c>
      <c r="FQ55" s="392">
        <v>2</v>
      </c>
      <c r="FS55" s="385" t="s">
        <v>583</v>
      </c>
      <c r="FT55" s="341">
        <v>3</v>
      </c>
      <c r="FU55" s="331">
        <v>2</v>
      </c>
      <c r="FV55" s="343"/>
      <c r="FW55" s="344"/>
      <c r="FX55" s="345"/>
      <c r="FY55" s="332">
        <v>4</v>
      </c>
      <c r="FZ55" s="346"/>
      <c r="GA55" s="333"/>
      <c r="GB55" s="347">
        <v>4</v>
      </c>
      <c r="GC55" s="348"/>
      <c r="GD55" s="349">
        <v>1</v>
      </c>
      <c r="GE55" s="350"/>
      <c r="GF55" s="351">
        <v>3</v>
      </c>
      <c r="GG55" s="395">
        <v>2</v>
      </c>
    </row>
    <row r="56" spans="4:189" x14ac:dyDescent="0.25">
      <c r="D56" s="383" t="s">
        <v>545</v>
      </c>
      <c r="F56" s="112"/>
      <c r="G56" s="112">
        <v>4</v>
      </c>
      <c r="H56" s="112"/>
      <c r="I56" s="112"/>
      <c r="J56" s="112"/>
      <c r="K56" s="112"/>
      <c r="L56" s="45"/>
      <c r="M56" s="45"/>
      <c r="O56" s="47"/>
      <c r="R56" s="48"/>
      <c r="S56" s="113"/>
      <c r="T56" s="114">
        <v>1</v>
      </c>
      <c r="U56" s="114"/>
      <c r="V56" s="114"/>
      <c r="W56" s="115"/>
      <c r="X56" s="115"/>
      <c r="Y56" s="115"/>
      <c r="AA56" s="53"/>
      <c r="AB56" s="53"/>
      <c r="AC56" s="116"/>
      <c r="AD56" s="116"/>
      <c r="AE56" s="116"/>
      <c r="AF56" s="116"/>
      <c r="AG56" s="117"/>
      <c r="AH56" s="117"/>
      <c r="AI56" s="118">
        <v>1</v>
      </c>
      <c r="AJ56" s="118"/>
      <c r="AK56" s="118"/>
      <c r="AL56" s="118"/>
      <c r="AM56" s="119">
        <v>1</v>
      </c>
      <c r="AN56" s="119"/>
      <c r="AO56" s="119"/>
      <c r="AP56" s="120"/>
      <c r="AQ56" s="120"/>
      <c r="AR56" s="120"/>
      <c r="AS56" s="120"/>
      <c r="AT56" s="120"/>
      <c r="AU56" s="120"/>
      <c r="AV56" s="60"/>
      <c r="AX56" s="383" t="s">
        <v>584</v>
      </c>
      <c r="AY56" s="42">
        <v>2</v>
      </c>
      <c r="BF56" s="44">
        <v>2</v>
      </c>
      <c r="BG56" s="44">
        <v>7</v>
      </c>
      <c r="BN56" s="51">
        <v>4</v>
      </c>
      <c r="BX56" s="55">
        <v>4</v>
      </c>
      <c r="BZ56" s="55">
        <v>24</v>
      </c>
      <c r="CH56" s="58">
        <v>1</v>
      </c>
      <c r="CI56" s="58">
        <v>1</v>
      </c>
      <c r="CJ56" s="59">
        <v>1</v>
      </c>
      <c r="CK56" s="59">
        <v>3</v>
      </c>
      <c r="CP56" s="36">
        <v>2</v>
      </c>
      <c r="CR56" s="383" t="s">
        <v>579</v>
      </c>
      <c r="CS56" s="42">
        <v>1</v>
      </c>
      <c r="CT56" s="43">
        <v>5</v>
      </c>
      <c r="CU56" s="43">
        <v>2</v>
      </c>
      <c r="CZ56" s="44">
        <v>6</v>
      </c>
      <c r="DA56" s="44">
        <v>20</v>
      </c>
      <c r="DR56" s="55">
        <v>1</v>
      </c>
      <c r="DT56" s="55">
        <v>5</v>
      </c>
      <c r="EA56" s="58">
        <v>1</v>
      </c>
      <c r="EB56" s="58">
        <v>2</v>
      </c>
      <c r="EH56" s="59">
        <v>1</v>
      </c>
      <c r="EM56" s="383" t="s">
        <v>545</v>
      </c>
      <c r="EN56" s="42">
        <v>2</v>
      </c>
      <c r="ES56" s="114">
        <v>1</v>
      </c>
      <c r="EX56" s="57">
        <v>1</v>
      </c>
      <c r="EY56" s="58">
        <v>1</v>
      </c>
      <c r="FC56" s="383" t="s">
        <v>581</v>
      </c>
      <c r="FD56" s="42">
        <v>1</v>
      </c>
      <c r="FI56" s="51">
        <v>3</v>
      </c>
      <c r="FJ56" s="52">
        <v>1</v>
      </c>
      <c r="FL56" s="55">
        <v>2</v>
      </c>
      <c r="FO56" s="58">
        <v>1</v>
      </c>
      <c r="FP56" s="59">
        <v>4</v>
      </c>
      <c r="FQ56" s="392">
        <v>1</v>
      </c>
      <c r="FS56" s="383" t="s">
        <v>584</v>
      </c>
      <c r="FT56" s="42">
        <v>2</v>
      </c>
      <c r="FU56" s="45">
        <v>4</v>
      </c>
      <c r="FV56" s="47"/>
      <c r="FX56" s="113"/>
      <c r="FY56" s="114">
        <v>5</v>
      </c>
      <c r="FZ56" s="115"/>
      <c r="GB56" s="116">
        <v>5</v>
      </c>
      <c r="GC56" s="117">
        <v>1</v>
      </c>
      <c r="GD56" s="118"/>
      <c r="GE56" s="119">
        <v>1</v>
      </c>
      <c r="GF56" s="120">
        <v>2</v>
      </c>
      <c r="GG56" s="392">
        <v>3</v>
      </c>
    </row>
    <row r="57" spans="4:189" ht="15.75" thickBot="1" x14ac:dyDescent="0.3">
      <c r="D57" s="383" t="s">
        <v>545</v>
      </c>
      <c r="F57" s="112"/>
      <c r="G57" s="112">
        <v>5</v>
      </c>
      <c r="H57" s="112"/>
      <c r="I57" s="112"/>
      <c r="J57" s="112"/>
      <c r="K57" s="112"/>
      <c r="L57" s="45"/>
      <c r="M57" s="45"/>
      <c r="O57" s="47"/>
      <c r="R57" s="48"/>
      <c r="S57" s="113">
        <v>1</v>
      </c>
      <c r="T57" s="114">
        <v>2</v>
      </c>
      <c r="U57" s="114"/>
      <c r="V57" s="114"/>
      <c r="W57" s="115"/>
      <c r="X57" s="115">
        <v>2</v>
      </c>
      <c r="Y57" s="115"/>
      <c r="AA57" s="53"/>
      <c r="AB57" s="53"/>
      <c r="AC57" s="116"/>
      <c r="AD57" s="116"/>
      <c r="AE57" s="116"/>
      <c r="AF57" s="116"/>
      <c r="AG57" s="117"/>
      <c r="AH57" s="117"/>
      <c r="AI57" s="118"/>
      <c r="AJ57" s="118"/>
      <c r="AK57" s="118"/>
      <c r="AL57" s="118"/>
      <c r="AM57" s="119"/>
      <c r="AN57" s="119"/>
      <c r="AO57" s="119"/>
      <c r="AP57" s="120"/>
      <c r="AQ57" s="120"/>
      <c r="AR57" s="120"/>
      <c r="AS57" s="120"/>
      <c r="AT57" s="120">
        <v>5</v>
      </c>
      <c r="AU57" s="120"/>
      <c r="AV57" s="60"/>
      <c r="AX57" s="383" t="s">
        <v>584</v>
      </c>
      <c r="AY57" s="42">
        <v>6</v>
      </c>
      <c r="AZ57" s="112"/>
      <c r="BA57" s="112">
        <v>2</v>
      </c>
      <c r="BB57" s="112"/>
      <c r="BC57" s="112">
        <v>2</v>
      </c>
      <c r="BD57" s="112">
        <v>1</v>
      </c>
      <c r="BE57" s="112"/>
      <c r="BF57" s="45">
        <v>10</v>
      </c>
      <c r="BG57" s="45">
        <v>3</v>
      </c>
      <c r="BI57" s="47"/>
      <c r="BL57" s="48"/>
      <c r="BM57" s="113"/>
      <c r="BN57" s="114">
        <v>9</v>
      </c>
      <c r="BO57" s="114"/>
      <c r="BP57" s="114"/>
      <c r="BQ57" s="115"/>
      <c r="BR57" s="115"/>
      <c r="BS57" s="115"/>
      <c r="BU57" s="53"/>
      <c r="BV57" s="53"/>
      <c r="BW57" s="116"/>
      <c r="BX57" s="116">
        <v>2</v>
      </c>
      <c r="BY57" s="116"/>
      <c r="BZ57" s="116">
        <v>15</v>
      </c>
      <c r="CA57" s="117">
        <v>1</v>
      </c>
      <c r="CB57" s="117"/>
      <c r="CC57" s="118"/>
      <c r="CD57" s="118"/>
      <c r="CE57" s="118"/>
      <c r="CF57" s="118"/>
      <c r="CG57" s="119"/>
      <c r="CH57" s="119"/>
      <c r="CI57" s="119">
        <v>1</v>
      </c>
      <c r="CJ57" s="120">
        <v>2</v>
      </c>
      <c r="CK57" s="120"/>
      <c r="CL57" s="120"/>
      <c r="CM57" s="120"/>
      <c r="CN57" s="120"/>
      <c r="CO57" s="120"/>
      <c r="CP57" s="36">
        <v>6</v>
      </c>
      <c r="CR57" s="385" t="s">
        <v>579</v>
      </c>
      <c r="CS57" s="341"/>
      <c r="CT57" s="342"/>
      <c r="CU57" s="342">
        <v>4</v>
      </c>
      <c r="CV57" s="342"/>
      <c r="CW57" s="342"/>
      <c r="CX57" s="342"/>
      <c r="CY57" s="342"/>
      <c r="CZ57" s="331"/>
      <c r="DA57" s="331">
        <v>27</v>
      </c>
      <c r="DB57" s="331"/>
      <c r="DC57" s="343"/>
      <c r="DD57" s="343"/>
      <c r="DE57" s="344"/>
      <c r="DF57" s="344"/>
      <c r="DG57" s="345"/>
      <c r="DH57" s="332">
        <v>1</v>
      </c>
      <c r="DI57" s="332"/>
      <c r="DJ57" s="332"/>
      <c r="DK57" s="346"/>
      <c r="DL57" s="346">
        <v>1</v>
      </c>
      <c r="DM57" s="346">
        <v>1</v>
      </c>
      <c r="DN57" s="333"/>
      <c r="DO57" s="333"/>
      <c r="DP57" s="333"/>
      <c r="DQ57" s="347"/>
      <c r="DR57" s="347"/>
      <c r="DS57" s="347"/>
      <c r="DT57" s="347">
        <v>24</v>
      </c>
      <c r="DU57" s="348"/>
      <c r="DV57" s="348"/>
      <c r="DW57" s="349"/>
      <c r="DX57" s="349"/>
      <c r="DY57" s="349"/>
      <c r="DZ57" s="349"/>
      <c r="EA57" s="350"/>
      <c r="EB57" s="350"/>
      <c r="EC57" s="350">
        <v>1</v>
      </c>
      <c r="ED57" s="351"/>
      <c r="EE57" s="351"/>
      <c r="EF57" s="351"/>
      <c r="EG57" s="351"/>
      <c r="EH57" s="351"/>
      <c r="EI57" s="351"/>
      <c r="EJ57" s="330"/>
      <c r="EM57" s="383" t="s">
        <v>545</v>
      </c>
      <c r="EN57" s="42">
        <v>1</v>
      </c>
      <c r="ES57" s="114">
        <v>2</v>
      </c>
      <c r="EX57" s="57">
        <v>1</v>
      </c>
      <c r="FC57" s="383" t="s">
        <v>581</v>
      </c>
      <c r="FI57" s="51">
        <v>2</v>
      </c>
      <c r="FJ57" s="52">
        <v>1</v>
      </c>
      <c r="FL57" s="55">
        <v>2</v>
      </c>
      <c r="FO57" s="58">
        <v>1</v>
      </c>
      <c r="FP57" s="59">
        <v>4</v>
      </c>
      <c r="FQ57" s="391">
        <v>2</v>
      </c>
      <c r="FS57" s="383" t="s">
        <v>584</v>
      </c>
      <c r="FT57" s="42">
        <v>5</v>
      </c>
      <c r="FU57" s="45">
        <v>5</v>
      </c>
      <c r="FV57" s="47"/>
      <c r="FX57" s="113"/>
      <c r="FY57" s="114">
        <v>5</v>
      </c>
      <c r="FZ57" s="115">
        <v>1</v>
      </c>
      <c r="GB57" s="116">
        <v>5</v>
      </c>
      <c r="GC57" s="117">
        <v>1</v>
      </c>
      <c r="GD57" s="118"/>
      <c r="GE57" s="119">
        <v>2</v>
      </c>
      <c r="GF57" s="120">
        <v>3</v>
      </c>
      <c r="GG57" s="392">
        <v>2</v>
      </c>
    </row>
    <row r="58" spans="4:189" x14ac:dyDescent="0.25">
      <c r="D58" s="383" t="s">
        <v>545</v>
      </c>
      <c r="F58" s="112"/>
      <c r="G58" s="112"/>
      <c r="H58" s="112"/>
      <c r="I58" s="112"/>
      <c r="J58" s="112"/>
      <c r="K58" s="112"/>
      <c r="L58" s="45"/>
      <c r="M58" s="45"/>
      <c r="O58" s="47"/>
      <c r="R58" s="48"/>
      <c r="S58" s="113"/>
      <c r="T58" s="114">
        <v>1</v>
      </c>
      <c r="U58" s="114"/>
      <c r="V58" s="114"/>
      <c r="W58" s="115"/>
      <c r="X58" s="115">
        <v>2</v>
      </c>
      <c r="Y58" s="115"/>
      <c r="AA58" s="53"/>
      <c r="AB58" s="53"/>
      <c r="AC58" s="116"/>
      <c r="AD58" s="116"/>
      <c r="AE58" s="116"/>
      <c r="AF58" s="116"/>
      <c r="AG58" s="117"/>
      <c r="AH58" s="117"/>
      <c r="AI58" s="118"/>
      <c r="AJ58" s="118"/>
      <c r="AK58" s="118"/>
      <c r="AL58" s="118"/>
      <c r="AM58" s="119">
        <v>1</v>
      </c>
      <c r="AN58" s="119">
        <v>1</v>
      </c>
      <c r="AO58" s="119"/>
      <c r="AP58" s="120"/>
      <c r="AQ58" s="120"/>
      <c r="AR58" s="120"/>
      <c r="AS58" s="120"/>
      <c r="AT58" s="120">
        <v>1</v>
      </c>
      <c r="AU58" s="120"/>
      <c r="AV58" s="60"/>
      <c r="AX58" s="383" t="s">
        <v>584</v>
      </c>
      <c r="AY58" s="42">
        <v>2</v>
      </c>
      <c r="AZ58" s="112"/>
      <c r="BA58" s="112"/>
      <c r="BB58" s="112"/>
      <c r="BC58" s="112"/>
      <c r="BD58" s="112"/>
      <c r="BE58" s="112"/>
      <c r="BF58" s="45">
        <v>7</v>
      </c>
      <c r="BG58" s="45"/>
      <c r="BI58" s="47"/>
      <c r="BL58" s="48"/>
      <c r="BM58" s="113"/>
      <c r="BN58" s="114">
        <v>5</v>
      </c>
      <c r="BO58" s="114"/>
      <c r="BP58" s="114">
        <v>1</v>
      </c>
      <c r="BQ58" s="115"/>
      <c r="BR58" s="115"/>
      <c r="BS58" s="115"/>
      <c r="BU58" s="53"/>
      <c r="BV58" s="53"/>
      <c r="BW58" s="116"/>
      <c r="BX58" s="116">
        <v>2</v>
      </c>
      <c r="BY58" s="116"/>
      <c r="BZ58" s="116">
        <v>9</v>
      </c>
      <c r="CA58" s="117"/>
      <c r="CB58" s="117"/>
      <c r="CC58" s="118"/>
      <c r="CD58" s="118"/>
      <c r="CE58" s="118"/>
      <c r="CF58" s="118"/>
      <c r="CG58" s="119"/>
      <c r="CH58" s="119"/>
      <c r="CI58" s="119"/>
      <c r="CJ58" s="120">
        <v>1</v>
      </c>
      <c r="CK58" s="120"/>
      <c r="CL58" s="120"/>
      <c r="CM58" s="120"/>
      <c r="CN58" s="120"/>
      <c r="CO58" s="120"/>
      <c r="CP58" s="36">
        <v>6</v>
      </c>
      <c r="EM58" s="383" t="s">
        <v>545</v>
      </c>
      <c r="EN58" s="42">
        <v>1</v>
      </c>
      <c r="EO58" s="44">
        <v>1</v>
      </c>
      <c r="ER58" s="50">
        <v>1</v>
      </c>
      <c r="ES58" s="114">
        <v>2</v>
      </c>
      <c r="EY58" s="58">
        <v>1</v>
      </c>
      <c r="FC58" s="383" t="s">
        <v>581</v>
      </c>
      <c r="FE58" s="44">
        <v>1</v>
      </c>
      <c r="FI58" s="51">
        <v>2</v>
      </c>
      <c r="FJ58" s="52">
        <v>1</v>
      </c>
      <c r="FO58" s="58">
        <v>1</v>
      </c>
      <c r="FP58" s="59">
        <v>3</v>
      </c>
      <c r="FQ58" s="391">
        <v>2</v>
      </c>
      <c r="FS58" s="383" t="s">
        <v>584</v>
      </c>
      <c r="FT58" s="42">
        <v>3</v>
      </c>
      <c r="FU58" s="45">
        <v>4</v>
      </c>
      <c r="FV58" s="47">
        <v>1</v>
      </c>
      <c r="FX58" s="113"/>
      <c r="FY58" s="114">
        <v>3</v>
      </c>
      <c r="FZ58" s="115"/>
      <c r="GB58" s="116"/>
      <c r="GC58" s="117"/>
      <c r="GD58" s="118"/>
      <c r="GE58" s="119">
        <v>2</v>
      </c>
      <c r="GF58" s="120">
        <v>3</v>
      </c>
      <c r="GG58" s="392">
        <v>2</v>
      </c>
    </row>
    <row r="59" spans="4:189" x14ac:dyDescent="0.25">
      <c r="D59" s="383" t="s">
        <v>545</v>
      </c>
      <c r="F59" s="112"/>
      <c r="G59" s="112"/>
      <c r="H59" s="112"/>
      <c r="I59" s="112"/>
      <c r="J59" s="112"/>
      <c r="K59" s="112"/>
      <c r="L59" s="45"/>
      <c r="M59" s="45"/>
      <c r="O59" s="47"/>
      <c r="R59" s="48"/>
      <c r="S59" s="113"/>
      <c r="T59" s="114">
        <v>2</v>
      </c>
      <c r="U59" s="114"/>
      <c r="V59" s="114"/>
      <c r="W59" s="115"/>
      <c r="X59" s="115"/>
      <c r="Y59" s="115"/>
      <c r="AA59" s="53"/>
      <c r="AB59" s="53"/>
      <c r="AC59" s="116"/>
      <c r="AD59" s="116"/>
      <c r="AE59" s="116"/>
      <c r="AF59" s="116"/>
      <c r="AG59" s="117"/>
      <c r="AH59" s="117"/>
      <c r="AI59" s="118">
        <v>2</v>
      </c>
      <c r="AJ59" s="118"/>
      <c r="AK59" s="118"/>
      <c r="AL59" s="118"/>
      <c r="AM59" s="119"/>
      <c r="AN59" s="119"/>
      <c r="AO59" s="119"/>
      <c r="AP59" s="120"/>
      <c r="AQ59" s="120"/>
      <c r="AR59" s="120"/>
      <c r="AS59" s="120"/>
      <c r="AT59" s="120"/>
      <c r="AU59" s="120"/>
      <c r="AV59" s="60"/>
      <c r="AX59" s="386" t="s">
        <v>584</v>
      </c>
      <c r="AY59" s="93">
        <v>3</v>
      </c>
      <c r="AZ59" s="94"/>
      <c r="BA59" s="94"/>
      <c r="BB59" s="94"/>
      <c r="BC59" s="94"/>
      <c r="BD59" s="94"/>
      <c r="BE59" s="94"/>
      <c r="BF59" s="95">
        <v>6</v>
      </c>
      <c r="BG59" s="95"/>
      <c r="BH59" s="95"/>
      <c r="BI59" s="96"/>
      <c r="BJ59" s="96"/>
      <c r="BK59" s="97"/>
      <c r="BL59" s="97"/>
      <c r="BM59" s="98"/>
      <c r="BN59" s="99">
        <v>4</v>
      </c>
      <c r="BO59" s="99"/>
      <c r="BP59" s="99"/>
      <c r="BQ59" s="100"/>
      <c r="BR59" s="100"/>
      <c r="BS59" s="100"/>
      <c r="BT59" s="101"/>
      <c r="BU59" s="101"/>
      <c r="BV59" s="101"/>
      <c r="BW59" s="102"/>
      <c r="BX59" s="102">
        <v>1</v>
      </c>
      <c r="BY59" s="102"/>
      <c r="BZ59" s="102">
        <v>10</v>
      </c>
      <c r="CA59" s="103"/>
      <c r="CB59" s="103"/>
      <c r="CC59" s="104"/>
      <c r="CD59" s="104"/>
      <c r="CE59" s="104"/>
      <c r="CF59" s="104"/>
      <c r="CG59" s="105"/>
      <c r="CH59" s="105">
        <v>1</v>
      </c>
      <c r="CI59" s="105"/>
      <c r="CJ59" s="106"/>
      <c r="CK59" s="106">
        <v>3</v>
      </c>
      <c r="CL59" s="106"/>
      <c r="CM59" s="106"/>
      <c r="CN59" s="106">
        <v>1</v>
      </c>
      <c r="CO59" s="106"/>
      <c r="CP59" s="87">
        <v>4</v>
      </c>
      <c r="CR59" s="384"/>
      <c r="CS59" s="109"/>
      <c r="CT59" s="112"/>
      <c r="CU59" s="112"/>
      <c r="CV59" s="112"/>
      <c r="CW59" s="112"/>
      <c r="CX59" s="112"/>
      <c r="CY59" s="112"/>
      <c r="CZ59" s="45"/>
      <c r="DA59" s="45"/>
      <c r="DC59" s="47"/>
      <c r="DF59" s="48"/>
      <c r="DG59" s="113"/>
      <c r="DH59" s="114"/>
      <c r="DI59" s="114"/>
      <c r="DJ59" s="114"/>
      <c r="DK59" s="115"/>
      <c r="DL59" s="115"/>
      <c r="DM59" s="115"/>
      <c r="DO59" s="53"/>
      <c r="DP59" s="53"/>
      <c r="DQ59" s="116"/>
      <c r="DR59" s="116"/>
      <c r="DS59" s="116"/>
      <c r="DT59" s="116"/>
      <c r="DU59" s="117"/>
      <c r="DV59" s="117"/>
      <c r="DW59" s="118"/>
      <c r="DX59" s="118"/>
      <c r="DY59" s="118"/>
      <c r="DZ59" s="118"/>
      <c r="EA59" s="119"/>
      <c r="EB59" s="119"/>
      <c r="EC59" s="119"/>
      <c r="ED59" s="120"/>
      <c r="EE59" s="120"/>
      <c r="EF59" s="120"/>
      <c r="EG59" s="120"/>
      <c r="EH59" s="120"/>
      <c r="EI59" s="120"/>
      <c r="EJ59" s="60"/>
      <c r="EM59" s="383" t="s">
        <v>545</v>
      </c>
      <c r="ES59" s="114">
        <v>2</v>
      </c>
      <c r="EZ59" s="59">
        <v>3</v>
      </c>
      <c r="FA59" s="391">
        <v>1</v>
      </c>
      <c r="FC59" s="383" t="s">
        <v>581</v>
      </c>
      <c r="FD59" s="42">
        <v>1</v>
      </c>
      <c r="FI59" s="51">
        <v>2</v>
      </c>
      <c r="FJ59" s="52">
        <v>1</v>
      </c>
      <c r="FL59" s="55">
        <v>2</v>
      </c>
      <c r="FO59" s="58">
        <v>2</v>
      </c>
      <c r="FP59" s="59">
        <v>2</v>
      </c>
      <c r="FQ59" s="391">
        <v>2</v>
      </c>
      <c r="FS59" s="386" t="s">
        <v>584</v>
      </c>
      <c r="FT59" s="93">
        <v>4</v>
      </c>
      <c r="FU59" s="95">
        <v>4</v>
      </c>
      <c r="FV59" s="96">
        <v>1</v>
      </c>
      <c r="FW59" s="97"/>
      <c r="FX59" s="98"/>
      <c r="FY59" s="99">
        <v>2</v>
      </c>
      <c r="FZ59" s="100">
        <v>1</v>
      </c>
      <c r="GA59" s="101">
        <v>1</v>
      </c>
      <c r="GB59" s="102">
        <v>4</v>
      </c>
      <c r="GC59" s="103">
        <v>1</v>
      </c>
      <c r="GD59" s="104"/>
      <c r="GE59" s="105">
        <v>2</v>
      </c>
      <c r="GF59" s="106">
        <v>3</v>
      </c>
      <c r="GG59" s="394">
        <v>2</v>
      </c>
    </row>
    <row r="60" spans="4:189" x14ac:dyDescent="0.25">
      <c r="D60" s="386" t="s">
        <v>545</v>
      </c>
      <c r="E60" s="93"/>
      <c r="F60" s="94"/>
      <c r="G60" s="94"/>
      <c r="H60" s="94"/>
      <c r="I60" s="94"/>
      <c r="J60" s="94"/>
      <c r="K60" s="94"/>
      <c r="L60" s="95"/>
      <c r="M60" s="95"/>
      <c r="N60" s="95"/>
      <c r="O60" s="96"/>
      <c r="P60" s="96"/>
      <c r="Q60" s="97"/>
      <c r="R60" s="97"/>
      <c r="S60" s="98"/>
      <c r="T60" s="99">
        <v>2</v>
      </c>
      <c r="U60" s="99"/>
      <c r="V60" s="99"/>
      <c r="W60" s="100"/>
      <c r="X60" s="100"/>
      <c r="Y60" s="100"/>
      <c r="Z60" s="101"/>
      <c r="AA60" s="101"/>
      <c r="AB60" s="101"/>
      <c r="AC60" s="102"/>
      <c r="AD60" s="102"/>
      <c r="AE60" s="102"/>
      <c r="AF60" s="102"/>
      <c r="AG60" s="103"/>
      <c r="AH60" s="103"/>
      <c r="AI60" s="104"/>
      <c r="AJ60" s="104"/>
      <c r="AK60" s="104"/>
      <c r="AL60" s="104"/>
      <c r="AM60" s="105"/>
      <c r="AN60" s="105"/>
      <c r="AO60" s="105"/>
      <c r="AP60" s="106"/>
      <c r="AQ60" s="106"/>
      <c r="AR60" s="106"/>
      <c r="AS60" s="106"/>
      <c r="AT60" s="106">
        <v>1</v>
      </c>
      <c r="AU60" s="106"/>
      <c r="AV60" s="87">
        <v>1</v>
      </c>
      <c r="AX60" s="383" t="s">
        <v>584</v>
      </c>
      <c r="AY60" s="42">
        <v>3</v>
      </c>
      <c r="BC60" s="43">
        <v>1</v>
      </c>
      <c r="BF60" s="44">
        <v>4</v>
      </c>
      <c r="BG60" s="44">
        <v>1</v>
      </c>
      <c r="BN60" s="51">
        <v>7</v>
      </c>
      <c r="BP60" s="51">
        <v>8</v>
      </c>
      <c r="BR60" s="52">
        <v>1</v>
      </c>
      <c r="BX60" s="55">
        <v>6</v>
      </c>
      <c r="BZ60" s="55">
        <v>5</v>
      </c>
      <c r="CG60" s="58">
        <v>1</v>
      </c>
      <c r="CN60" s="59">
        <v>2</v>
      </c>
      <c r="CP60" s="36">
        <v>4</v>
      </c>
      <c r="CR60" s="384"/>
      <c r="CS60" s="109"/>
      <c r="CT60" s="112"/>
      <c r="CU60" s="112"/>
      <c r="CV60" s="112"/>
      <c r="CW60" s="112"/>
      <c r="CX60" s="112"/>
      <c r="CY60" s="112"/>
      <c r="CZ60" s="45"/>
      <c r="DA60" s="45"/>
      <c r="DC60" s="47"/>
      <c r="DF60" s="48"/>
      <c r="DG60" s="113"/>
      <c r="DH60" s="114"/>
      <c r="DI60" s="114"/>
      <c r="DJ60" s="114"/>
      <c r="DK60" s="115"/>
      <c r="DL60" s="115"/>
      <c r="DM60" s="115"/>
      <c r="DO60" s="53"/>
      <c r="DP60" s="53"/>
      <c r="DQ60" s="116"/>
      <c r="DR60" s="116"/>
      <c r="DS60" s="116"/>
      <c r="DT60" s="116"/>
      <c r="DU60" s="117"/>
      <c r="DV60" s="117"/>
      <c r="DW60" s="118"/>
      <c r="DX60" s="118"/>
      <c r="DY60" s="118"/>
      <c r="DZ60" s="118"/>
      <c r="EA60" s="119"/>
      <c r="EB60" s="119"/>
      <c r="EC60" s="119"/>
      <c r="ED60" s="120"/>
      <c r="EE60" s="120"/>
      <c r="EF60" s="120"/>
      <c r="EG60" s="120"/>
      <c r="EH60" s="120"/>
      <c r="EI60" s="120"/>
      <c r="EJ60" s="60"/>
      <c r="EM60" s="383" t="s">
        <v>545</v>
      </c>
      <c r="EN60" s="65"/>
      <c r="EO60" s="67">
        <v>1</v>
      </c>
      <c r="EP60" s="68"/>
      <c r="ER60" s="70"/>
      <c r="ES60" s="71">
        <v>2</v>
      </c>
      <c r="ET60" s="72"/>
      <c r="EU60" s="73"/>
      <c r="EV60" s="74"/>
      <c r="EW60" s="75"/>
      <c r="EX60" s="76"/>
      <c r="EY60" s="77"/>
      <c r="EZ60" s="78">
        <v>1</v>
      </c>
      <c r="FA60" s="393"/>
      <c r="FC60" s="383" t="s">
        <v>581</v>
      </c>
      <c r="FD60" s="42">
        <v>1</v>
      </c>
      <c r="FI60" s="51">
        <v>1</v>
      </c>
      <c r="FJ60" s="52">
        <v>1</v>
      </c>
      <c r="FL60" s="55">
        <v>3</v>
      </c>
      <c r="FP60" s="59">
        <v>2</v>
      </c>
      <c r="FQ60" s="391">
        <v>2</v>
      </c>
      <c r="FS60" s="383" t="s">
        <v>584</v>
      </c>
      <c r="FU60" s="44">
        <v>5</v>
      </c>
      <c r="FV60" s="46">
        <v>4</v>
      </c>
      <c r="FY60" s="51">
        <v>4</v>
      </c>
      <c r="FZ60" s="52">
        <v>1</v>
      </c>
      <c r="GB60" s="55">
        <v>5</v>
      </c>
      <c r="GC60" s="56">
        <v>1</v>
      </c>
      <c r="GE60" s="58">
        <v>1</v>
      </c>
      <c r="GG60" s="391">
        <v>2</v>
      </c>
    </row>
    <row r="61" spans="4:189" x14ac:dyDescent="0.25">
      <c r="D61" s="383" t="s">
        <v>545</v>
      </c>
      <c r="F61" s="112"/>
      <c r="G61" s="112"/>
      <c r="H61" s="112"/>
      <c r="I61" s="112"/>
      <c r="J61" s="112"/>
      <c r="K61" s="112"/>
      <c r="L61" s="45"/>
      <c r="M61" s="45"/>
      <c r="O61" s="47"/>
      <c r="R61" s="48"/>
      <c r="S61" s="113"/>
      <c r="T61" s="114"/>
      <c r="U61" s="114"/>
      <c r="V61" s="114"/>
      <c r="W61" s="115"/>
      <c r="X61" s="115">
        <v>3</v>
      </c>
      <c r="Y61" s="115"/>
      <c r="AA61" s="53"/>
      <c r="AB61" s="53"/>
      <c r="AC61" s="116"/>
      <c r="AD61" s="116"/>
      <c r="AE61" s="116"/>
      <c r="AF61" s="116"/>
      <c r="AG61" s="117"/>
      <c r="AH61" s="117"/>
      <c r="AI61" s="118">
        <v>1</v>
      </c>
      <c r="AJ61" s="118"/>
      <c r="AK61" s="118"/>
      <c r="AL61" s="118"/>
      <c r="AM61" s="119"/>
      <c r="AN61" s="119">
        <v>1</v>
      </c>
      <c r="AO61" s="119"/>
      <c r="AP61" s="120"/>
      <c r="AQ61" s="120">
        <v>2</v>
      </c>
      <c r="AR61" s="120"/>
      <c r="AS61" s="120"/>
      <c r="AT61" s="120">
        <v>1</v>
      </c>
      <c r="AU61" s="120"/>
      <c r="AV61" s="60"/>
      <c r="AX61" s="383" t="s">
        <v>584</v>
      </c>
      <c r="AY61" s="42">
        <v>2</v>
      </c>
      <c r="AZ61" s="43">
        <v>3</v>
      </c>
      <c r="BA61" s="43">
        <v>2</v>
      </c>
      <c r="BF61" s="44">
        <v>12</v>
      </c>
      <c r="BG61" s="44">
        <v>2</v>
      </c>
      <c r="BN61" s="51">
        <v>9</v>
      </c>
      <c r="BP61" s="51">
        <v>3</v>
      </c>
      <c r="BZ61" s="55">
        <v>14</v>
      </c>
      <c r="CA61" s="56">
        <v>2</v>
      </c>
      <c r="CE61" s="57">
        <v>1</v>
      </c>
      <c r="CG61" s="58">
        <v>1</v>
      </c>
      <c r="CJ61" s="59">
        <v>1</v>
      </c>
      <c r="CP61" s="36">
        <v>5</v>
      </c>
      <c r="CR61" s="384"/>
      <c r="CS61" s="109"/>
      <c r="CT61" s="112"/>
      <c r="CU61" s="112"/>
      <c r="CV61" s="112"/>
      <c r="CW61" s="112"/>
      <c r="CX61" s="112"/>
      <c r="CY61" s="112"/>
      <c r="CZ61" s="45"/>
      <c r="DA61" s="45"/>
      <c r="DC61" s="47"/>
      <c r="DF61" s="48"/>
      <c r="DG61" s="113"/>
      <c r="DH61" s="114"/>
      <c r="DI61" s="114"/>
      <c r="DJ61" s="114"/>
      <c r="DK61" s="115"/>
      <c r="DL61" s="115"/>
      <c r="DM61" s="115"/>
      <c r="DO61" s="53"/>
      <c r="DP61" s="53"/>
      <c r="DQ61" s="116"/>
      <c r="DR61" s="116"/>
      <c r="DS61" s="116"/>
      <c r="DT61" s="116"/>
      <c r="DU61" s="117"/>
      <c r="DV61" s="117"/>
      <c r="DW61" s="118"/>
      <c r="DX61" s="118"/>
      <c r="DY61" s="118"/>
      <c r="DZ61" s="118"/>
      <c r="EA61" s="119"/>
      <c r="EB61" s="119"/>
      <c r="EC61" s="119"/>
      <c r="ED61" s="120"/>
      <c r="EE61" s="120"/>
      <c r="EF61" s="120"/>
      <c r="EG61" s="120"/>
      <c r="EH61" s="120"/>
      <c r="EI61" s="120"/>
      <c r="EJ61" s="60"/>
      <c r="EM61" s="383" t="s">
        <v>545</v>
      </c>
      <c r="ES61" s="114">
        <v>2</v>
      </c>
      <c r="ET61" s="52">
        <v>1</v>
      </c>
      <c r="EV61" s="55">
        <v>1</v>
      </c>
      <c r="EZ61" s="59">
        <v>2</v>
      </c>
      <c r="FA61" s="391">
        <v>1</v>
      </c>
      <c r="FC61" s="386" t="s">
        <v>581</v>
      </c>
      <c r="FD61" s="93"/>
      <c r="FE61" s="95"/>
      <c r="FF61" s="96"/>
      <c r="FG61" s="97"/>
      <c r="FH61" s="98"/>
      <c r="FI61" s="99">
        <v>3</v>
      </c>
      <c r="FJ61" s="100"/>
      <c r="FK61" s="101"/>
      <c r="FL61" s="102">
        <v>1</v>
      </c>
      <c r="FM61" s="103"/>
      <c r="FN61" s="104"/>
      <c r="FO61" s="105">
        <v>1</v>
      </c>
      <c r="FP61" s="106">
        <v>4</v>
      </c>
      <c r="FQ61" s="394">
        <v>2</v>
      </c>
      <c r="FS61" s="383" t="s">
        <v>584</v>
      </c>
      <c r="FT61" s="42">
        <v>3</v>
      </c>
      <c r="FU61" s="44">
        <v>4</v>
      </c>
      <c r="FV61" s="46">
        <v>1</v>
      </c>
      <c r="FY61" s="51">
        <v>3</v>
      </c>
      <c r="GA61" s="53">
        <v>1</v>
      </c>
      <c r="GB61" s="55">
        <v>3</v>
      </c>
      <c r="GE61" s="58">
        <v>2</v>
      </c>
      <c r="GF61" s="59">
        <v>3</v>
      </c>
      <c r="GG61" s="391">
        <v>2</v>
      </c>
    </row>
    <row r="62" spans="4:189" x14ac:dyDescent="0.25">
      <c r="D62" s="383" t="s">
        <v>545</v>
      </c>
      <c r="F62" s="112"/>
      <c r="G62" s="112"/>
      <c r="H62" s="112"/>
      <c r="I62" s="112"/>
      <c r="J62" s="112"/>
      <c r="K62" s="112"/>
      <c r="L62" s="45"/>
      <c r="M62" s="45"/>
      <c r="O62" s="47"/>
      <c r="R62" s="48"/>
      <c r="S62" s="113">
        <v>1</v>
      </c>
      <c r="T62" s="114"/>
      <c r="U62" s="114"/>
      <c r="V62" s="114"/>
      <c r="W62" s="115"/>
      <c r="X62" s="115">
        <v>1</v>
      </c>
      <c r="Y62" s="115"/>
      <c r="AA62" s="53"/>
      <c r="AB62" s="53"/>
      <c r="AC62" s="116"/>
      <c r="AD62" s="116"/>
      <c r="AE62" s="116"/>
      <c r="AF62" s="116"/>
      <c r="AG62" s="117"/>
      <c r="AH62" s="117"/>
      <c r="AI62" s="118">
        <v>1</v>
      </c>
      <c r="AJ62" s="118"/>
      <c r="AK62" s="118"/>
      <c r="AL62" s="118"/>
      <c r="AM62" s="119"/>
      <c r="AN62" s="119"/>
      <c r="AO62" s="119"/>
      <c r="AP62" s="120"/>
      <c r="AQ62" s="120"/>
      <c r="AR62" s="120"/>
      <c r="AS62" s="120"/>
      <c r="AT62" s="120">
        <v>4</v>
      </c>
      <c r="AU62" s="120"/>
      <c r="AV62" s="60">
        <v>1</v>
      </c>
      <c r="AX62" s="383" t="s">
        <v>584</v>
      </c>
      <c r="AY62" s="42">
        <v>1</v>
      </c>
      <c r="AZ62" s="43">
        <v>5</v>
      </c>
      <c r="BC62" s="43">
        <v>1</v>
      </c>
      <c r="BF62" s="44">
        <v>3</v>
      </c>
      <c r="BI62" s="46">
        <v>1</v>
      </c>
      <c r="BN62" s="51">
        <v>2</v>
      </c>
      <c r="BP62" s="51">
        <v>22</v>
      </c>
      <c r="BW62" s="55">
        <v>1</v>
      </c>
      <c r="BX62" s="55">
        <v>1</v>
      </c>
      <c r="BZ62" s="55">
        <v>5</v>
      </c>
      <c r="CG62" s="58">
        <v>1</v>
      </c>
      <c r="CI62" s="58">
        <v>1</v>
      </c>
      <c r="CJ62" s="59">
        <v>2</v>
      </c>
      <c r="CK62" s="59">
        <v>2</v>
      </c>
      <c r="CN62" s="59">
        <v>2</v>
      </c>
      <c r="CP62" s="36">
        <v>4</v>
      </c>
      <c r="CR62" s="384"/>
      <c r="CS62" s="109"/>
      <c r="CT62" s="112"/>
      <c r="CU62" s="112"/>
      <c r="CV62" s="112"/>
      <c r="CW62" s="112"/>
      <c r="CX62" s="112"/>
      <c r="CY62" s="112"/>
      <c r="CZ62" s="45"/>
      <c r="DA62" s="45"/>
      <c r="DC62" s="47"/>
      <c r="DF62" s="48"/>
      <c r="DG62" s="113"/>
      <c r="DH62" s="114"/>
      <c r="DI62" s="114"/>
      <c r="DJ62" s="114"/>
      <c r="DK62" s="115"/>
      <c r="DL62" s="115"/>
      <c r="DM62" s="115"/>
      <c r="DO62" s="53"/>
      <c r="DP62" s="53"/>
      <c r="DQ62" s="116"/>
      <c r="DR62" s="116"/>
      <c r="DS62" s="116"/>
      <c r="DT62" s="116"/>
      <c r="DU62" s="117"/>
      <c r="DV62" s="117"/>
      <c r="DW62" s="118"/>
      <c r="DX62" s="118"/>
      <c r="DY62" s="118"/>
      <c r="DZ62" s="118"/>
      <c r="EA62" s="119"/>
      <c r="EB62" s="119"/>
      <c r="EC62" s="119"/>
      <c r="ED62" s="120"/>
      <c r="EE62" s="120"/>
      <c r="EF62" s="120"/>
      <c r="EG62" s="120"/>
      <c r="EH62" s="120"/>
      <c r="EI62" s="120"/>
      <c r="EJ62" s="60"/>
      <c r="EM62" s="383" t="s">
        <v>545</v>
      </c>
      <c r="ES62" s="114">
        <v>1</v>
      </c>
      <c r="ET62" s="52">
        <v>2</v>
      </c>
      <c r="EZ62" s="59">
        <v>2</v>
      </c>
      <c r="FA62" s="391">
        <v>1</v>
      </c>
      <c r="FC62" s="383" t="s">
        <v>581</v>
      </c>
      <c r="FI62" s="51">
        <v>3</v>
      </c>
      <c r="FJ62" s="52">
        <v>1</v>
      </c>
      <c r="FP62" s="59">
        <v>3</v>
      </c>
      <c r="FQ62" s="391">
        <v>2</v>
      </c>
      <c r="FS62" s="383" t="s">
        <v>584</v>
      </c>
      <c r="FT62" s="42">
        <v>4</v>
      </c>
      <c r="FU62" s="44">
        <v>5</v>
      </c>
      <c r="FY62" s="51">
        <v>4</v>
      </c>
      <c r="FZ62" s="52">
        <v>1</v>
      </c>
      <c r="GB62" s="55">
        <v>4</v>
      </c>
      <c r="GC62" s="56">
        <v>1</v>
      </c>
      <c r="GE62" s="58">
        <v>2</v>
      </c>
      <c r="GF62" s="59">
        <v>3</v>
      </c>
      <c r="GG62" s="391">
        <v>2</v>
      </c>
    </row>
    <row r="63" spans="4:189" x14ac:dyDescent="0.25">
      <c r="D63" s="383" t="s">
        <v>545</v>
      </c>
      <c r="F63" s="112"/>
      <c r="G63" s="112"/>
      <c r="H63" s="112"/>
      <c r="I63" s="112"/>
      <c r="J63" s="112"/>
      <c r="K63" s="112"/>
      <c r="L63" s="45">
        <v>1</v>
      </c>
      <c r="M63" s="45">
        <v>1</v>
      </c>
      <c r="O63" s="47"/>
      <c r="R63" s="48"/>
      <c r="S63" s="113"/>
      <c r="T63" s="114">
        <v>2</v>
      </c>
      <c r="U63" s="114"/>
      <c r="V63" s="114"/>
      <c r="W63" s="115"/>
      <c r="X63" s="115">
        <v>1</v>
      </c>
      <c r="Y63" s="115"/>
      <c r="AA63" s="53"/>
      <c r="AB63" s="53"/>
      <c r="AC63" s="116"/>
      <c r="AD63" s="116"/>
      <c r="AE63" s="116"/>
      <c r="AF63" s="116"/>
      <c r="AG63" s="117"/>
      <c r="AH63" s="117"/>
      <c r="AI63" s="118"/>
      <c r="AJ63" s="118"/>
      <c r="AK63" s="118"/>
      <c r="AL63" s="118"/>
      <c r="AM63" s="119"/>
      <c r="AN63" s="119"/>
      <c r="AO63" s="119"/>
      <c r="AP63" s="120"/>
      <c r="AQ63" s="120"/>
      <c r="AR63" s="120"/>
      <c r="AS63" s="120"/>
      <c r="AT63" s="120">
        <v>2</v>
      </c>
      <c r="AU63" s="120"/>
      <c r="AV63" s="60"/>
      <c r="AX63" s="383" t="s">
        <v>584</v>
      </c>
      <c r="AZ63" s="43">
        <v>6</v>
      </c>
      <c r="BF63" s="44">
        <v>7</v>
      </c>
      <c r="BG63" s="44">
        <v>1</v>
      </c>
      <c r="BN63" s="51">
        <v>1</v>
      </c>
      <c r="BP63" s="51">
        <v>1</v>
      </c>
      <c r="BR63" s="52">
        <v>1</v>
      </c>
      <c r="BV63" s="54">
        <v>1</v>
      </c>
      <c r="BX63" s="55">
        <v>1</v>
      </c>
      <c r="BZ63" s="55">
        <v>8</v>
      </c>
      <c r="CA63" s="56">
        <v>15</v>
      </c>
      <c r="CH63" s="58">
        <v>1</v>
      </c>
      <c r="CN63" s="59">
        <v>1</v>
      </c>
      <c r="CP63" s="36">
        <v>2</v>
      </c>
      <c r="CR63" s="384"/>
      <c r="CS63" s="109"/>
      <c r="CT63" s="112"/>
      <c r="CU63" s="112"/>
      <c r="CV63" s="112"/>
      <c r="CW63" s="112"/>
      <c r="CX63" s="112"/>
      <c r="CY63" s="112"/>
      <c r="CZ63" s="45"/>
      <c r="DA63" s="45"/>
      <c r="DC63" s="47"/>
      <c r="DF63" s="48"/>
      <c r="DG63" s="113"/>
      <c r="DH63" s="114"/>
      <c r="DI63" s="114"/>
      <c r="DJ63" s="114"/>
      <c r="DK63" s="115"/>
      <c r="DL63" s="115"/>
      <c r="DM63" s="115"/>
      <c r="DO63" s="53"/>
      <c r="DP63" s="53"/>
      <c r="DQ63" s="116"/>
      <c r="DR63" s="116"/>
      <c r="DS63" s="116"/>
      <c r="DT63" s="116"/>
      <c r="DU63" s="117"/>
      <c r="DV63" s="117"/>
      <c r="DW63" s="118"/>
      <c r="DX63" s="118"/>
      <c r="DY63" s="118"/>
      <c r="DZ63" s="118"/>
      <c r="EA63" s="119"/>
      <c r="EB63" s="119"/>
      <c r="EC63" s="119"/>
      <c r="ED63" s="120"/>
      <c r="EE63" s="120"/>
      <c r="EF63" s="120"/>
      <c r="EG63" s="120"/>
      <c r="EH63" s="120"/>
      <c r="EI63" s="120"/>
      <c r="EJ63" s="60"/>
      <c r="EM63" s="383" t="s">
        <v>545</v>
      </c>
      <c r="EN63" s="42">
        <v>1</v>
      </c>
      <c r="ES63" s="114">
        <v>4</v>
      </c>
      <c r="ET63" s="52">
        <v>1</v>
      </c>
      <c r="EV63" s="55">
        <v>1</v>
      </c>
      <c r="EZ63" s="59">
        <v>2</v>
      </c>
      <c r="FA63" s="391">
        <v>1</v>
      </c>
      <c r="FC63" s="383" t="s">
        <v>581</v>
      </c>
      <c r="FE63" s="44">
        <v>1</v>
      </c>
      <c r="FI63" s="51">
        <v>3</v>
      </c>
      <c r="FL63" s="55">
        <v>3</v>
      </c>
      <c r="FP63" s="59">
        <v>5</v>
      </c>
      <c r="FQ63" s="391">
        <v>2</v>
      </c>
      <c r="FS63" s="383" t="s">
        <v>584</v>
      </c>
      <c r="FT63" s="42">
        <v>4</v>
      </c>
      <c r="FU63" s="44">
        <v>4</v>
      </c>
      <c r="FY63" s="51">
        <v>3</v>
      </c>
      <c r="GB63" s="55">
        <v>5</v>
      </c>
      <c r="GC63" s="56">
        <v>1</v>
      </c>
      <c r="GE63" s="58">
        <v>1</v>
      </c>
      <c r="GF63" s="59">
        <v>2</v>
      </c>
      <c r="GG63" s="391">
        <v>4</v>
      </c>
    </row>
    <row r="64" spans="4:189" x14ac:dyDescent="0.25">
      <c r="D64" s="383" t="s">
        <v>545</v>
      </c>
      <c r="F64" s="112"/>
      <c r="G64" s="112"/>
      <c r="H64" s="112"/>
      <c r="I64" s="112"/>
      <c r="J64" s="112"/>
      <c r="K64" s="112"/>
      <c r="L64" s="45"/>
      <c r="M64" s="45"/>
      <c r="O64" s="47"/>
      <c r="R64" s="48"/>
      <c r="S64" s="113"/>
      <c r="T64" s="114">
        <v>2</v>
      </c>
      <c r="U64" s="114"/>
      <c r="V64" s="114"/>
      <c r="W64" s="115"/>
      <c r="X64" s="115">
        <v>1</v>
      </c>
      <c r="Y64" s="115"/>
      <c r="AA64" s="53"/>
      <c r="AB64" s="53"/>
      <c r="AC64" s="116">
        <v>1</v>
      </c>
      <c r="AD64" s="116"/>
      <c r="AE64" s="116"/>
      <c r="AF64" s="116"/>
      <c r="AG64" s="117"/>
      <c r="AH64" s="117"/>
      <c r="AI64" s="118"/>
      <c r="AJ64" s="118"/>
      <c r="AK64" s="118"/>
      <c r="AL64" s="118"/>
      <c r="AM64" s="119"/>
      <c r="AN64" s="119"/>
      <c r="AO64" s="119"/>
      <c r="AP64" s="120"/>
      <c r="AQ64" s="120">
        <v>1</v>
      </c>
      <c r="AR64" s="120"/>
      <c r="AS64" s="120"/>
      <c r="AT64" s="120">
        <v>1</v>
      </c>
      <c r="AU64" s="120"/>
      <c r="AV64" s="60">
        <v>1</v>
      </c>
      <c r="AX64" s="386" t="s">
        <v>584</v>
      </c>
      <c r="AY64" s="93">
        <v>2</v>
      </c>
      <c r="AZ64" s="94">
        <v>3</v>
      </c>
      <c r="BA64" s="94"/>
      <c r="BB64" s="94"/>
      <c r="BC64" s="94"/>
      <c r="BD64" s="94"/>
      <c r="BE64" s="94"/>
      <c r="BF64" s="95">
        <v>3</v>
      </c>
      <c r="BG64" s="95"/>
      <c r="BH64" s="95">
        <v>1</v>
      </c>
      <c r="BI64" s="96"/>
      <c r="BJ64" s="96"/>
      <c r="BK64" s="97"/>
      <c r="BL64" s="97"/>
      <c r="BM64" s="98"/>
      <c r="BN64" s="99">
        <v>9</v>
      </c>
      <c r="BO64" s="99"/>
      <c r="BP64" s="99">
        <v>3</v>
      </c>
      <c r="BQ64" s="100"/>
      <c r="BR64" s="100"/>
      <c r="BS64" s="100"/>
      <c r="BT64" s="101"/>
      <c r="BU64" s="101"/>
      <c r="BV64" s="101"/>
      <c r="BW64" s="102"/>
      <c r="BX64" s="102">
        <v>2</v>
      </c>
      <c r="BY64" s="102"/>
      <c r="BZ64" s="102">
        <v>11</v>
      </c>
      <c r="CA64" s="103">
        <v>4</v>
      </c>
      <c r="CB64" s="103"/>
      <c r="CC64" s="104"/>
      <c r="CD64" s="104"/>
      <c r="CE64" s="104"/>
      <c r="CF64" s="104"/>
      <c r="CG64" s="105"/>
      <c r="CH64" s="105"/>
      <c r="CI64" s="105"/>
      <c r="CJ64" s="106"/>
      <c r="CK64" s="106"/>
      <c r="CL64" s="106"/>
      <c r="CM64" s="106"/>
      <c r="CN64" s="106"/>
      <c r="CO64" s="106"/>
      <c r="CP64" s="87">
        <v>9</v>
      </c>
      <c r="CR64" s="384"/>
      <c r="CS64" s="109"/>
      <c r="CT64" s="112"/>
      <c r="CU64" s="112"/>
      <c r="CV64" s="112"/>
      <c r="CW64" s="112"/>
      <c r="CX64" s="112"/>
      <c r="CY64" s="112"/>
      <c r="CZ64" s="45"/>
      <c r="DA64" s="45"/>
      <c r="DC64" s="47"/>
      <c r="DF64" s="48"/>
      <c r="DG64" s="113"/>
      <c r="DH64" s="114"/>
      <c r="DI64" s="114"/>
      <c r="DJ64" s="114"/>
      <c r="DK64" s="115"/>
      <c r="DL64" s="115"/>
      <c r="DM64" s="115"/>
      <c r="DO64" s="53"/>
      <c r="DP64" s="53"/>
      <c r="DQ64" s="116"/>
      <c r="DR64" s="116"/>
      <c r="DS64" s="116"/>
      <c r="DT64" s="116"/>
      <c r="DU64" s="117"/>
      <c r="DV64" s="117"/>
      <c r="DW64" s="118"/>
      <c r="DX64" s="118"/>
      <c r="DY64" s="118"/>
      <c r="DZ64" s="118"/>
      <c r="EA64" s="119"/>
      <c r="EB64" s="119"/>
      <c r="EC64" s="119"/>
      <c r="ED64" s="120"/>
      <c r="EE64" s="120"/>
      <c r="EF64" s="120"/>
      <c r="EG64" s="120"/>
      <c r="EH64" s="120"/>
      <c r="EI64" s="120"/>
      <c r="EJ64" s="60"/>
      <c r="EM64" s="383" t="s">
        <v>545</v>
      </c>
      <c r="EO64" s="45">
        <v>1</v>
      </c>
      <c r="EP64" s="47"/>
      <c r="ER64" s="113"/>
      <c r="ES64" s="114">
        <v>3</v>
      </c>
      <c r="ET64" s="115"/>
      <c r="EV64" s="116"/>
      <c r="EW64" s="117"/>
      <c r="EX64" s="118"/>
      <c r="EY64" s="119"/>
      <c r="EZ64" s="120">
        <v>2</v>
      </c>
      <c r="FA64" s="392"/>
      <c r="FC64" s="383" t="s">
        <v>581</v>
      </c>
      <c r="FE64" s="45"/>
      <c r="FF64" s="47">
        <v>1</v>
      </c>
      <c r="FH64" s="113"/>
      <c r="FI64" s="114">
        <v>2</v>
      </c>
      <c r="FJ64" s="115">
        <v>1</v>
      </c>
      <c r="FL64" s="116"/>
      <c r="FM64" s="117"/>
      <c r="FN64" s="118"/>
      <c r="FO64" s="119">
        <v>2</v>
      </c>
      <c r="FP64" s="120">
        <v>3</v>
      </c>
      <c r="FQ64" s="392">
        <v>2</v>
      </c>
      <c r="FS64" s="386" t="s">
        <v>584</v>
      </c>
      <c r="FT64" s="93">
        <v>3</v>
      </c>
      <c r="FU64" s="95">
        <v>5</v>
      </c>
      <c r="FV64" s="96"/>
      <c r="FW64" s="97"/>
      <c r="FX64" s="98"/>
      <c r="FY64" s="99">
        <v>2</v>
      </c>
      <c r="FZ64" s="100"/>
      <c r="GA64" s="101"/>
      <c r="GB64" s="102">
        <v>6</v>
      </c>
      <c r="GC64" s="103">
        <v>1</v>
      </c>
      <c r="GD64" s="104"/>
      <c r="GE64" s="105"/>
      <c r="GF64" s="106">
        <v>1</v>
      </c>
      <c r="GG64" s="394">
        <v>2</v>
      </c>
    </row>
    <row r="65" spans="4:189" x14ac:dyDescent="0.25">
      <c r="D65" s="383" t="s">
        <v>545</v>
      </c>
      <c r="F65" s="112"/>
      <c r="G65" s="112"/>
      <c r="H65" s="112"/>
      <c r="I65" s="112"/>
      <c r="J65" s="112"/>
      <c r="K65" s="112"/>
      <c r="L65" s="45"/>
      <c r="M65" s="45"/>
      <c r="O65" s="47"/>
      <c r="R65" s="48"/>
      <c r="S65" s="113"/>
      <c r="T65" s="114">
        <v>1</v>
      </c>
      <c r="U65" s="114"/>
      <c r="V65" s="114"/>
      <c r="W65" s="115"/>
      <c r="X65" s="115">
        <v>6</v>
      </c>
      <c r="Y65" s="115"/>
      <c r="AA65" s="53"/>
      <c r="AB65" s="53"/>
      <c r="AC65" s="116"/>
      <c r="AD65" s="116"/>
      <c r="AE65" s="116"/>
      <c r="AF65" s="116"/>
      <c r="AG65" s="117"/>
      <c r="AH65" s="117"/>
      <c r="AI65" s="118"/>
      <c r="AJ65" s="118"/>
      <c r="AK65" s="118"/>
      <c r="AL65" s="118"/>
      <c r="AM65" s="119"/>
      <c r="AN65" s="119"/>
      <c r="AO65" s="119"/>
      <c r="AP65" s="120">
        <v>1</v>
      </c>
      <c r="AQ65" s="120"/>
      <c r="AR65" s="120"/>
      <c r="AS65" s="120"/>
      <c r="AT65" s="120">
        <v>1</v>
      </c>
      <c r="AU65" s="120"/>
      <c r="AV65" s="36">
        <v>2</v>
      </c>
      <c r="AX65" s="383" t="s">
        <v>584</v>
      </c>
      <c r="AY65" s="42">
        <v>1</v>
      </c>
      <c r="BF65" s="44">
        <v>3</v>
      </c>
      <c r="BG65" s="44">
        <v>1</v>
      </c>
      <c r="BN65" s="51">
        <v>5</v>
      </c>
      <c r="BP65" s="51">
        <v>21</v>
      </c>
      <c r="BW65" s="55">
        <v>1</v>
      </c>
      <c r="BX65" s="55">
        <v>1</v>
      </c>
      <c r="BZ65" s="55">
        <v>11</v>
      </c>
      <c r="CJ65" s="59">
        <v>2</v>
      </c>
      <c r="CP65" s="36">
        <v>10</v>
      </c>
      <c r="CR65" s="384"/>
      <c r="CS65" s="109"/>
      <c r="CT65" s="112"/>
      <c r="CU65" s="112"/>
      <c r="CV65" s="112"/>
      <c r="CW65" s="112"/>
      <c r="CX65" s="112"/>
      <c r="CY65" s="112"/>
      <c r="CZ65" s="45"/>
      <c r="DA65" s="45"/>
      <c r="DC65" s="47"/>
      <c r="DF65" s="48"/>
      <c r="DG65" s="113"/>
      <c r="DH65" s="114"/>
      <c r="DI65" s="114"/>
      <c r="DJ65" s="114"/>
      <c r="DK65" s="115"/>
      <c r="DL65" s="115"/>
      <c r="DM65" s="115"/>
      <c r="DO65" s="53"/>
      <c r="DP65" s="53"/>
      <c r="DQ65" s="116"/>
      <c r="DR65" s="116"/>
      <c r="DS65" s="116"/>
      <c r="DT65" s="116"/>
      <c r="DU65" s="117"/>
      <c r="DV65" s="117"/>
      <c r="DW65" s="118"/>
      <c r="DX65" s="118"/>
      <c r="DY65" s="118"/>
      <c r="DZ65" s="118"/>
      <c r="EA65" s="119"/>
      <c r="EB65" s="119"/>
      <c r="EC65" s="119"/>
      <c r="ED65" s="120"/>
      <c r="EE65" s="120"/>
      <c r="EF65" s="120"/>
      <c r="EG65" s="120"/>
      <c r="EH65" s="120"/>
      <c r="EI65" s="120"/>
      <c r="EJ65" s="60"/>
      <c r="EM65" s="383" t="s">
        <v>545</v>
      </c>
      <c r="EN65" s="42">
        <v>1</v>
      </c>
      <c r="EO65" s="45"/>
      <c r="EP65" s="47"/>
      <c r="ER65" s="113"/>
      <c r="ES65" s="114">
        <v>3</v>
      </c>
      <c r="ET65" s="115">
        <v>1</v>
      </c>
      <c r="EV65" s="116"/>
      <c r="EW65" s="117"/>
      <c r="EX65" s="118"/>
      <c r="EY65" s="119">
        <v>1</v>
      </c>
      <c r="EZ65" s="120"/>
      <c r="FA65" s="392">
        <v>1</v>
      </c>
      <c r="FC65" s="383" t="s">
        <v>581</v>
      </c>
      <c r="FD65" s="42">
        <v>1</v>
      </c>
      <c r="FE65" s="45"/>
      <c r="FF65" s="47"/>
      <c r="FH65" s="113"/>
      <c r="FI65" s="114">
        <v>2</v>
      </c>
      <c r="FJ65" s="115"/>
      <c r="FL65" s="116">
        <v>2</v>
      </c>
      <c r="FM65" s="117"/>
      <c r="FN65" s="118">
        <v>1</v>
      </c>
      <c r="FO65" s="119"/>
      <c r="FP65" s="120">
        <v>3</v>
      </c>
      <c r="FQ65" s="392">
        <v>2</v>
      </c>
      <c r="FS65" s="383" t="s">
        <v>584</v>
      </c>
      <c r="FT65" s="42">
        <v>4</v>
      </c>
      <c r="FU65" s="44">
        <v>4</v>
      </c>
      <c r="FY65" s="51">
        <v>4</v>
      </c>
      <c r="GB65" s="55">
        <v>4</v>
      </c>
      <c r="GF65" s="59">
        <v>2</v>
      </c>
      <c r="GG65" s="392">
        <v>2</v>
      </c>
    </row>
    <row r="66" spans="4:189" x14ac:dyDescent="0.25">
      <c r="D66" s="383" t="s">
        <v>545</v>
      </c>
      <c r="F66" s="112"/>
      <c r="G66" s="112">
        <v>1</v>
      </c>
      <c r="H66" s="112"/>
      <c r="I66" s="112"/>
      <c r="J66" s="112"/>
      <c r="K66" s="112"/>
      <c r="L66" s="45"/>
      <c r="M66" s="45"/>
      <c r="O66" s="47"/>
      <c r="R66" s="48"/>
      <c r="S66" s="113"/>
      <c r="T66" s="114">
        <v>2</v>
      </c>
      <c r="U66" s="114"/>
      <c r="V66" s="114">
        <v>4</v>
      </c>
      <c r="W66" s="115"/>
      <c r="X66" s="115">
        <v>1</v>
      </c>
      <c r="Y66" s="115"/>
      <c r="AA66" s="53"/>
      <c r="AB66" s="53"/>
      <c r="AC66" s="116"/>
      <c r="AD66" s="116">
        <v>3</v>
      </c>
      <c r="AE66" s="116"/>
      <c r="AF66" s="116"/>
      <c r="AG66" s="117"/>
      <c r="AH66" s="117"/>
      <c r="AI66" s="118"/>
      <c r="AJ66" s="118"/>
      <c r="AK66" s="118"/>
      <c r="AL66" s="118"/>
      <c r="AM66" s="119"/>
      <c r="AN66" s="119"/>
      <c r="AO66" s="119"/>
      <c r="AP66" s="120">
        <v>1</v>
      </c>
      <c r="AQ66" s="120"/>
      <c r="AR66" s="120"/>
      <c r="AS66" s="120"/>
      <c r="AT66" s="120">
        <v>1</v>
      </c>
      <c r="AU66" s="120"/>
      <c r="AV66" s="36">
        <v>1</v>
      </c>
      <c r="AX66" s="383" t="s">
        <v>584</v>
      </c>
      <c r="AY66" s="42">
        <v>4</v>
      </c>
      <c r="BF66" s="44">
        <v>2</v>
      </c>
      <c r="BG66" s="44">
        <v>4</v>
      </c>
      <c r="BN66" s="51">
        <v>4</v>
      </c>
      <c r="BO66" s="51">
        <v>1</v>
      </c>
      <c r="BP66" s="51">
        <v>11</v>
      </c>
      <c r="BZ66" s="55">
        <v>8</v>
      </c>
      <c r="CJ66" s="59">
        <v>1</v>
      </c>
      <c r="CN66" s="59">
        <v>1</v>
      </c>
      <c r="CP66" s="36">
        <v>7</v>
      </c>
      <c r="CR66" s="384"/>
      <c r="CS66" s="109"/>
      <c r="CT66" s="112"/>
      <c r="CU66" s="112"/>
      <c r="CV66" s="112"/>
      <c r="CW66" s="112"/>
      <c r="CX66" s="112"/>
      <c r="CY66" s="112"/>
      <c r="CZ66" s="45"/>
      <c r="DA66" s="45"/>
      <c r="DC66" s="47"/>
      <c r="DF66" s="48"/>
      <c r="DG66" s="113"/>
      <c r="DH66" s="114"/>
      <c r="DI66" s="114"/>
      <c r="DJ66" s="114"/>
      <c r="DK66" s="115"/>
      <c r="DL66" s="115"/>
      <c r="DM66" s="115"/>
      <c r="DO66" s="53"/>
      <c r="DP66" s="53"/>
      <c r="DQ66" s="116"/>
      <c r="DR66" s="116"/>
      <c r="DS66" s="116"/>
      <c r="DT66" s="116"/>
      <c r="DU66" s="117"/>
      <c r="DV66" s="117"/>
      <c r="DW66" s="118"/>
      <c r="DX66" s="118"/>
      <c r="DY66" s="118"/>
      <c r="DZ66" s="118"/>
      <c r="EA66" s="119"/>
      <c r="EB66" s="119"/>
      <c r="EC66" s="119"/>
      <c r="ED66" s="120"/>
      <c r="EE66" s="120"/>
      <c r="EF66" s="120"/>
      <c r="EG66" s="120"/>
      <c r="EH66" s="120"/>
      <c r="EI66" s="120"/>
      <c r="EJ66" s="60"/>
      <c r="EM66" s="383" t="s">
        <v>545</v>
      </c>
      <c r="EN66" s="42">
        <v>1</v>
      </c>
      <c r="EO66" s="44">
        <v>1</v>
      </c>
      <c r="ES66" s="114">
        <v>2</v>
      </c>
      <c r="ET66" s="52">
        <v>1</v>
      </c>
      <c r="EY66" s="58">
        <v>1</v>
      </c>
      <c r="FC66" s="383" t="s">
        <v>581</v>
      </c>
      <c r="FI66" s="51">
        <v>2</v>
      </c>
      <c r="FL66" s="55">
        <v>3</v>
      </c>
      <c r="FO66" s="58">
        <v>1</v>
      </c>
      <c r="FP66" s="59">
        <v>3</v>
      </c>
      <c r="FQ66" s="391">
        <v>2</v>
      </c>
      <c r="FS66" s="383" t="s">
        <v>584</v>
      </c>
      <c r="FT66" s="42">
        <v>2</v>
      </c>
      <c r="FU66" s="44">
        <v>2</v>
      </c>
      <c r="FX66" s="50">
        <v>1</v>
      </c>
      <c r="FY66" s="51">
        <v>4</v>
      </c>
      <c r="GB66" s="55">
        <v>5</v>
      </c>
      <c r="GE66" s="58">
        <v>1</v>
      </c>
      <c r="GF66" s="59">
        <v>2</v>
      </c>
      <c r="GG66" s="391">
        <v>2</v>
      </c>
    </row>
    <row r="67" spans="4:189" x14ac:dyDescent="0.25">
      <c r="D67" s="383" t="s">
        <v>545</v>
      </c>
      <c r="F67" s="112"/>
      <c r="G67" s="112"/>
      <c r="H67" s="112"/>
      <c r="I67" s="112"/>
      <c r="J67" s="112"/>
      <c r="K67" s="112"/>
      <c r="L67" s="45">
        <v>1</v>
      </c>
      <c r="M67" s="45"/>
      <c r="O67" s="47"/>
      <c r="R67" s="48"/>
      <c r="S67" s="113"/>
      <c r="T67" s="114">
        <v>2</v>
      </c>
      <c r="U67" s="114"/>
      <c r="V67" s="114">
        <v>1</v>
      </c>
      <c r="W67" s="115"/>
      <c r="X67" s="115"/>
      <c r="Y67" s="115"/>
      <c r="AA67" s="53"/>
      <c r="AB67" s="53"/>
      <c r="AC67" s="116"/>
      <c r="AD67" s="116"/>
      <c r="AE67" s="116"/>
      <c r="AF67" s="116"/>
      <c r="AG67" s="117"/>
      <c r="AH67" s="117"/>
      <c r="AI67" s="118"/>
      <c r="AJ67" s="118"/>
      <c r="AK67" s="118"/>
      <c r="AL67" s="118"/>
      <c r="AM67" s="119"/>
      <c r="AN67" s="119"/>
      <c r="AO67" s="119"/>
      <c r="AP67" s="120"/>
      <c r="AQ67" s="120"/>
      <c r="AR67" s="120"/>
      <c r="AS67" s="120"/>
      <c r="AT67" s="120">
        <v>2</v>
      </c>
      <c r="AU67" s="120"/>
      <c r="AV67" s="60"/>
      <c r="AX67" s="383" t="s">
        <v>584</v>
      </c>
      <c r="AY67" s="42">
        <v>1</v>
      </c>
      <c r="BF67" s="44">
        <v>2</v>
      </c>
      <c r="BG67" s="44">
        <v>2</v>
      </c>
      <c r="BN67" s="51">
        <v>4</v>
      </c>
      <c r="BP67" s="51">
        <v>4</v>
      </c>
      <c r="BX67" s="55">
        <v>4</v>
      </c>
      <c r="BZ67" s="55">
        <v>6</v>
      </c>
      <c r="CN67" s="59">
        <v>2</v>
      </c>
      <c r="CP67" s="36">
        <v>3</v>
      </c>
      <c r="CR67" s="384"/>
      <c r="CS67" s="109"/>
      <c r="CT67" s="112"/>
      <c r="CU67" s="112"/>
      <c r="CV67" s="112"/>
      <c r="CW67" s="112"/>
      <c r="CX67" s="112"/>
      <c r="CY67" s="112"/>
      <c r="CZ67" s="45"/>
      <c r="DA67" s="45"/>
      <c r="DC67" s="47"/>
      <c r="DF67" s="48"/>
      <c r="DG67" s="113"/>
      <c r="DH67" s="114"/>
      <c r="DI67" s="114"/>
      <c r="DJ67" s="114"/>
      <c r="DK67" s="115"/>
      <c r="DL67" s="115"/>
      <c r="DM67" s="115"/>
      <c r="DO67" s="53"/>
      <c r="DP67" s="53"/>
      <c r="DQ67" s="116"/>
      <c r="DR67" s="116"/>
      <c r="DS67" s="116"/>
      <c r="DT67" s="116"/>
      <c r="DU67" s="117"/>
      <c r="DV67" s="117"/>
      <c r="DW67" s="118"/>
      <c r="DX67" s="118"/>
      <c r="DY67" s="118"/>
      <c r="DZ67" s="118"/>
      <c r="EA67" s="119"/>
      <c r="EB67" s="119"/>
      <c r="EC67" s="119"/>
      <c r="ED67" s="120"/>
      <c r="EE67" s="120"/>
      <c r="EF67" s="120"/>
      <c r="EG67" s="120"/>
      <c r="EH67" s="120"/>
      <c r="EI67" s="120"/>
      <c r="EJ67" s="60"/>
      <c r="EM67" s="383" t="s">
        <v>545</v>
      </c>
      <c r="ES67" s="114">
        <v>3</v>
      </c>
      <c r="EX67" s="57">
        <v>2</v>
      </c>
      <c r="EZ67" s="59">
        <v>1</v>
      </c>
      <c r="FC67" s="383" t="s">
        <v>581</v>
      </c>
      <c r="FD67" s="42">
        <v>1</v>
      </c>
      <c r="FI67" s="51">
        <v>2</v>
      </c>
      <c r="FL67" s="55">
        <v>1</v>
      </c>
      <c r="FO67" s="58">
        <v>1</v>
      </c>
      <c r="FP67" s="59">
        <v>4</v>
      </c>
      <c r="FQ67" s="391">
        <v>2</v>
      </c>
      <c r="FS67" s="383" t="s">
        <v>584</v>
      </c>
      <c r="FT67" s="42">
        <v>1</v>
      </c>
      <c r="FU67" s="44">
        <v>5</v>
      </c>
      <c r="FY67" s="51">
        <v>2</v>
      </c>
      <c r="FZ67" s="52">
        <v>1</v>
      </c>
      <c r="GB67" s="55">
        <v>4</v>
      </c>
      <c r="GE67" s="58">
        <v>1</v>
      </c>
      <c r="GF67" s="59">
        <v>2</v>
      </c>
      <c r="GG67" s="391">
        <v>1</v>
      </c>
    </row>
    <row r="68" spans="4:189" x14ac:dyDescent="0.25">
      <c r="D68" s="383" t="s">
        <v>545</v>
      </c>
      <c r="F68" s="112"/>
      <c r="G68" s="112">
        <v>1</v>
      </c>
      <c r="H68" s="112"/>
      <c r="I68" s="112"/>
      <c r="J68" s="112"/>
      <c r="K68" s="112"/>
      <c r="L68" s="45"/>
      <c r="M68" s="45"/>
      <c r="O68" s="47"/>
      <c r="R68" s="48"/>
      <c r="S68" s="113"/>
      <c r="T68" s="114">
        <v>2</v>
      </c>
      <c r="U68" s="114"/>
      <c r="V68" s="114">
        <v>2</v>
      </c>
      <c r="W68" s="115"/>
      <c r="X68" s="115">
        <v>1</v>
      </c>
      <c r="Y68" s="115"/>
      <c r="AA68" s="53"/>
      <c r="AB68" s="53"/>
      <c r="AC68" s="116"/>
      <c r="AD68" s="116"/>
      <c r="AE68" s="116"/>
      <c r="AF68" s="116"/>
      <c r="AG68" s="117"/>
      <c r="AH68" s="117"/>
      <c r="AI68" s="118"/>
      <c r="AJ68" s="118"/>
      <c r="AK68" s="118"/>
      <c r="AL68" s="118"/>
      <c r="AM68" s="119"/>
      <c r="AN68" s="119">
        <v>1</v>
      </c>
      <c r="AO68" s="119"/>
      <c r="AP68" s="120"/>
      <c r="AQ68" s="120"/>
      <c r="AR68" s="120"/>
      <c r="AS68" s="120"/>
      <c r="AT68" s="120"/>
      <c r="AU68" s="120"/>
      <c r="AV68" s="36">
        <v>1</v>
      </c>
      <c r="AX68" s="383" t="s">
        <v>584</v>
      </c>
      <c r="BF68" s="44">
        <v>1</v>
      </c>
      <c r="BM68" s="50">
        <v>1</v>
      </c>
      <c r="BN68" s="51">
        <v>5</v>
      </c>
      <c r="BP68" s="51">
        <v>6</v>
      </c>
      <c r="BR68" s="52">
        <v>1</v>
      </c>
      <c r="BX68" s="55">
        <v>2</v>
      </c>
      <c r="BZ68" s="55">
        <v>6</v>
      </c>
      <c r="CJ68" s="59">
        <v>1</v>
      </c>
      <c r="CN68" s="59">
        <v>1</v>
      </c>
      <c r="CP68" s="36">
        <v>3</v>
      </c>
      <c r="CR68" s="384"/>
      <c r="CS68" s="109"/>
      <c r="CT68" s="112"/>
      <c r="CU68" s="112"/>
      <c r="CV68" s="112"/>
      <c r="CW68" s="112"/>
      <c r="CX68" s="112"/>
      <c r="CY68" s="112"/>
      <c r="CZ68" s="45"/>
      <c r="DA68" s="45"/>
      <c r="DC68" s="47"/>
      <c r="DF68" s="48"/>
      <c r="DG68" s="113"/>
      <c r="DH68" s="114"/>
      <c r="DI68" s="114"/>
      <c r="DJ68" s="114"/>
      <c r="DK68" s="115"/>
      <c r="DL68" s="115"/>
      <c r="DM68" s="115"/>
      <c r="DO68" s="53"/>
      <c r="DP68" s="53"/>
      <c r="DQ68" s="116"/>
      <c r="DR68" s="116"/>
      <c r="DS68" s="116"/>
      <c r="DT68" s="116"/>
      <c r="DU68" s="117"/>
      <c r="DV68" s="117"/>
      <c r="DW68" s="118"/>
      <c r="DX68" s="118"/>
      <c r="DY68" s="118"/>
      <c r="DZ68" s="118"/>
      <c r="EA68" s="119"/>
      <c r="EB68" s="119"/>
      <c r="EC68" s="119"/>
      <c r="ED68" s="120"/>
      <c r="EE68" s="120"/>
      <c r="EF68" s="120"/>
      <c r="EG68" s="120"/>
      <c r="EH68" s="120"/>
      <c r="EI68" s="120"/>
      <c r="EJ68" s="60"/>
      <c r="EM68" s="383" t="s">
        <v>545</v>
      </c>
      <c r="ES68" s="114"/>
      <c r="ET68" s="52">
        <v>1</v>
      </c>
      <c r="EX68" s="57">
        <v>1</v>
      </c>
      <c r="EY68" s="58">
        <v>1</v>
      </c>
      <c r="EZ68" s="59">
        <v>3</v>
      </c>
      <c r="FC68" s="383" t="s">
        <v>581</v>
      </c>
      <c r="FI68" s="51">
        <v>2</v>
      </c>
      <c r="FL68" s="55">
        <v>3</v>
      </c>
      <c r="FO68" s="58">
        <v>2</v>
      </c>
      <c r="FP68" s="59">
        <v>4</v>
      </c>
      <c r="FQ68" s="391">
        <v>2</v>
      </c>
      <c r="FS68" s="383" t="s">
        <v>584</v>
      </c>
      <c r="FT68" s="42">
        <v>1</v>
      </c>
      <c r="FU68" s="44">
        <v>3</v>
      </c>
      <c r="FX68" s="50">
        <v>1</v>
      </c>
      <c r="FY68" s="51">
        <v>5</v>
      </c>
      <c r="FZ68" s="52">
        <v>1</v>
      </c>
      <c r="GB68" s="55">
        <v>5</v>
      </c>
      <c r="GE68" s="58">
        <v>1</v>
      </c>
      <c r="GF68" s="59">
        <v>1</v>
      </c>
      <c r="GG68" s="391">
        <v>2</v>
      </c>
    </row>
    <row r="69" spans="4:189" x14ac:dyDescent="0.25">
      <c r="D69" s="383" t="s">
        <v>545</v>
      </c>
      <c r="F69" s="112"/>
      <c r="G69" s="112">
        <v>1</v>
      </c>
      <c r="H69" s="112"/>
      <c r="I69" s="112"/>
      <c r="J69" s="112"/>
      <c r="K69" s="112"/>
      <c r="L69" s="45"/>
      <c r="M69" s="45">
        <v>1</v>
      </c>
      <c r="O69" s="47"/>
      <c r="R69" s="48"/>
      <c r="S69" s="113"/>
      <c r="T69" s="114">
        <v>2</v>
      </c>
      <c r="U69" s="114"/>
      <c r="V69" s="114"/>
      <c r="W69" s="115"/>
      <c r="X69" s="115">
        <v>1</v>
      </c>
      <c r="Y69" s="115"/>
      <c r="AA69" s="53"/>
      <c r="AB69" s="53"/>
      <c r="AC69" s="116"/>
      <c r="AD69" s="116"/>
      <c r="AE69" s="116"/>
      <c r="AF69" s="116"/>
      <c r="AG69" s="117"/>
      <c r="AH69" s="117"/>
      <c r="AI69" s="118"/>
      <c r="AJ69" s="118"/>
      <c r="AK69" s="118"/>
      <c r="AL69" s="118"/>
      <c r="AM69" s="119">
        <v>1</v>
      </c>
      <c r="AN69" s="119"/>
      <c r="AO69" s="119"/>
      <c r="AP69" s="120"/>
      <c r="AQ69" s="120"/>
      <c r="AR69" s="120"/>
      <c r="AS69" s="120"/>
      <c r="AT69" s="120"/>
      <c r="AU69" s="120"/>
      <c r="AV69" s="60"/>
      <c r="AX69" s="386" t="s">
        <v>584</v>
      </c>
      <c r="AY69" s="93">
        <v>2</v>
      </c>
      <c r="AZ69" s="94"/>
      <c r="BA69" s="94"/>
      <c r="BB69" s="94"/>
      <c r="BC69" s="94"/>
      <c r="BD69" s="94"/>
      <c r="BE69" s="94"/>
      <c r="BF69" s="95">
        <v>8</v>
      </c>
      <c r="BG69" s="95">
        <v>2</v>
      </c>
      <c r="BH69" s="95"/>
      <c r="BI69" s="96"/>
      <c r="BJ69" s="96"/>
      <c r="BK69" s="97"/>
      <c r="BL69" s="97"/>
      <c r="BM69" s="98"/>
      <c r="BN69" s="99">
        <v>2</v>
      </c>
      <c r="BO69" s="99"/>
      <c r="BP69" s="99">
        <v>2</v>
      </c>
      <c r="BQ69" s="100"/>
      <c r="BR69" s="100"/>
      <c r="BS69" s="100"/>
      <c r="BT69" s="101"/>
      <c r="BU69" s="101"/>
      <c r="BV69" s="101"/>
      <c r="BW69" s="102"/>
      <c r="BX69" s="102"/>
      <c r="BY69" s="102"/>
      <c r="BZ69" s="102">
        <v>8</v>
      </c>
      <c r="CA69" s="103"/>
      <c r="CB69" s="103"/>
      <c r="CC69" s="104"/>
      <c r="CD69" s="104"/>
      <c r="CE69" s="104"/>
      <c r="CF69" s="104"/>
      <c r="CG69" s="105"/>
      <c r="CH69" s="105"/>
      <c r="CI69" s="105"/>
      <c r="CJ69" s="106"/>
      <c r="CK69" s="106">
        <v>2</v>
      </c>
      <c r="CL69" s="106"/>
      <c r="CM69" s="106"/>
      <c r="CN69" s="106"/>
      <c r="CO69" s="106"/>
      <c r="CP69" s="87">
        <v>3</v>
      </c>
      <c r="CR69" s="384"/>
      <c r="CS69" s="109"/>
      <c r="CT69" s="112"/>
      <c r="CU69" s="112"/>
      <c r="CV69" s="112"/>
      <c r="CW69" s="112"/>
      <c r="CX69" s="112"/>
      <c r="CY69" s="112"/>
      <c r="CZ69" s="45"/>
      <c r="DA69" s="45"/>
      <c r="DC69" s="47"/>
      <c r="DF69" s="48"/>
      <c r="DG69" s="113"/>
      <c r="DH69" s="114"/>
      <c r="DI69" s="114"/>
      <c r="DJ69" s="114"/>
      <c r="DK69" s="115"/>
      <c r="DL69" s="115"/>
      <c r="DM69" s="115"/>
      <c r="DO69" s="53"/>
      <c r="DP69" s="53"/>
      <c r="DQ69" s="116"/>
      <c r="DR69" s="116"/>
      <c r="DS69" s="116"/>
      <c r="DT69" s="116"/>
      <c r="DU69" s="117"/>
      <c r="DV69" s="117"/>
      <c r="DW69" s="118"/>
      <c r="DX69" s="118"/>
      <c r="DY69" s="118"/>
      <c r="DZ69" s="118"/>
      <c r="EA69" s="119"/>
      <c r="EB69" s="119"/>
      <c r="EC69" s="119"/>
      <c r="ED69" s="120"/>
      <c r="EE69" s="120"/>
      <c r="EF69" s="120"/>
      <c r="EG69" s="120"/>
      <c r="EH69" s="120"/>
      <c r="EI69" s="120"/>
      <c r="EJ69" s="60"/>
      <c r="EM69" s="383" t="s">
        <v>545</v>
      </c>
      <c r="ER69" s="50">
        <v>1</v>
      </c>
      <c r="ES69" s="114"/>
      <c r="ET69" s="52">
        <v>1</v>
      </c>
      <c r="EX69" s="57">
        <v>1</v>
      </c>
      <c r="EZ69" s="59">
        <v>2</v>
      </c>
      <c r="FA69" s="391">
        <v>1</v>
      </c>
      <c r="FC69" s="383" t="s">
        <v>581</v>
      </c>
      <c r="FD69" s="42">
        <v>1</v>
      </c>
      <c r="FI69" s="51">
        <v>2</v>
      </c>
      <c r="FL69" s="55">
        <v>2</v>
      </c>
      <c r="FN69" s="57">
        <v>1</v>
      </c>
      <c r="FP69" s="59">
        <v>2</v>
      </c>
      <c r="FQ69" s="391">
        <v>2</v>
      </c>
      <c r="FS69" s="386" t="s">
        <v>584</v>
      </c>
      <c r="FT69" s="93">
        <v>4</v>
      </c>
      <c r="FU69" s="95">
        <v>3</v>
      </c>
      <c r="FV69" s="96"/>
      <c r="FW69" s="97"/>
      <c r="FX69" s="98"/>
      <c r="FY69" s="99">
        <v>4</v>
      </c>
      <c r="FZ69" s="100"/>
      <c r="GA69" s="101"/>
      <c r="GB69" s="102">
        <v>3</v>
      </c>
      <c r="GC69" s="103"/>
      <c r="GD69" s="104"/>
      <c r="GE69" s="105"/>
      <c r="GF69" s="106">
        <v>2</v>
      </c>
      <c r="GG69" s="394">
        <v>2</v>
      </c>
    </row>
    <row r="70" spans="4:189" x14ac:dyDescent="0.25">
      <c r="D70" s="383" t="s">
        <v>545</v>
      </c>
      <c r="F70" s="112"/>
      <c r="G70" s="112"/>
      <c r="H70" s="112"/>
      <c r="I70" s="112"/>
      <c r="J70" s="112"/>
      <c r="K70" s="112"/>
      <c r="L70" s="45"/>
      <c r="M70" s="45"/>
      <c r="O70" s="47"/>
      <c r="R70" s="48"/>
      <c r="S70" s="113"/>
      <c r="T70" s="114">
        <v>2</v>
      </c>
      <c r="U70" s="114"/>
      <c r="V70" s="114">
        <v>2</v>
      </c>
      <c r="W70" s="115"/>
      <c r="X70" s="115"/>
      <c r="Y70" s="115"/>
      <c r="AA70" s="53"/>
      <c r="AB70" s="53"/>
      <c r="AC70" s="116"/>
      <c r="AD70" s="116"/>
      <c r="AE70" s="116"/>
      <c r="AF70" s="116"/>
      <c r="AG70" s="117"/>
      <c r="AH70" s="117"/>
      <c r="AI70" s="118">
        <v>2</v>
      </c>
      <c r="AJ70" s="118"/>
      <c r="AK70" s="118"/>
      <c r="AL70" s="118"/>
      <c r="AM70" s="119"/>
      <c r="AN70" s="119"/>
      <c r="AO70" s="119"/>
      <c r="AP70" s="120"/>
      <c r="AQ70" s="120"/>
      <c r="AR70" s="120"/>
      <c r="AS70" s="120"/>
      <c r="AT70" s="120">
        <v>3</v>
      </c>
      <c r="AU70" s="120"/>
      <c r="AV70" s="60"/>
      <c r="AX70" s="383" t="s">
        <v>584</v>
      </c>
      <c r="AY70" s="42">
        <v>14</v>
      </c>
      <c r="BC70" s="43">
        <v>1</v>
      </c>
      <c r="BD70" s="43">
        <v>1</v>
      </c>
      <c r="BF70" s="44">
        <v>10</v>
      </c>
      <c r="BG70" s="44">
        <v>1</v>
      </c>
      <c r="BH70" s="45">
        <v>2</v>
      </c>
      <c r="BN70" s="51">
        <v>11</v>
      </c>
      <c r="BP70" s="51">
        <v>1</v>
      </c>
      <c r="BX70" s="55">
        <v>1</v>
      </c>
      <c r="BZ70" s="55">
        <v>26</v>
      </c>
      <c r="CC70" s="57">
        <v>1</v>
      </c>
      <c r="CP70" s="36">
        <v>8</v>
      </c>
      <c r="CR70" s="384"/>
      <c r="CS70" s="109"/>
      <c r="CT70" s="112"/>
      <c r="CU70" s="112"/>
      <c r="CV70" s="112"/>
      <c r="CW70" s="112"/>
      <c r="CX70" s="112"/>
      <c r="CY70" s="112"/>
      <c r="CZ70" s="45"/>
      <c r="DA70" s="45"/>
      <c r="DC70" s="47"/>
      <c r="DF70" s="48"/>
      <c r="DG70" s="113"/>
      <c r="DH70" s="114"/>
      <c r="DI70" s="114"/>
      <c r="DJ70" s="114"/>
      <c r="DK70" s="115"/>
      <c r="DL70" s="115"/>
      <c r="DM70" s="115"/>
      <c r="DO70" s="53"/>
      <c r="DP70" s="53"/>
      <c r="DQ70" s="116"/>
      <c r="DR70" s="116"/>
      <c r="DS70" s="116"/>
      <c r="DT70" s="116"/>
      <c r="DU70" s="117"/>
      <c r="DV70" s="117"/>
      <c r="DW70" s="118"/>
      <c r="DX70" s="118"/>
      <c r="DY70" s="118"/>
      <c r="DZ70" s="118"/>
      <c r="EA70" s="119"/>
      <c r="EB70" s="119"/>
      <c r="EC70" s="119"/>
      <c r="ED70" s="120"/>
      <c r="EE70" s="120"/>
      <c r="EF70" s="120"/>
      <c r="EG70" s="120"/>
      <c r="EH70" s="120"/>
      <c r="EI70" s="120"/>
      <c r="EJ70" s="60"/>
      <c r="EM70" s="383" t="s">
        <v>545</v>
      </c>
      <c r="EO70" s="44">
        <v>2</v>
      </c>
      <c r="ES70" s="114">
        <v>1</v>
      </c>
      <c r="ET70" s="52">
        <v>1</v>
      </c>
      <c r="EZ70" s="59">
        <v>1</v>
      </c>
      <c r="FC70" s="383" t="s">
        <v>581</v>
      </c>
      <c r="FI70" s="51">
        <v>1</v>
      </c>
      <c r="FJ70" s="52">
        <v>1</v>
      </c>
      <c r="FL70" s="55">
        <v>1</v>
      </c>
      <c r="FO70" s="58">
        <v>2</v>
      </c>
      <c r="FP70" s="59">
        <v>4</v>
      </c>
      <c r="FQ70" s="391">
        <v>2</v>
      </c>
      <c r="FS70" s="383" t="s">
        <v>584</v>
      </c>
      <c r="FT70" s="42">
        <v>4</v>
      </c>
      <c r="FU70" s="44">
        <v>4</v>
      </c>
      <c r="FY70" s="51">
        <v>4</v>
      </c>
      <c r="GB70" s="55">
        <v>4</v>
      </c>
      <c r="GD70" s="57">
        <v>1</v>
      </c>
      <c r="GF70" s="59">
        <v>1</v>
      </c>
      <c r="GG70" s="391">
        <v>2</v>
      </c>
    </row>
    <row r="71" spans="4:189" x14ac:dyDescent="0.25">
      <c r="D71" s="383" t="s">
        <v>545</v>
      </c>
      <c r="F71" s="112"/>
      <c r="G71" s="112">
        <v>1</v>
      </c>
      <c r="H71" s="112"/>
      <c r="I71" s="112"/>
      <c r="J71" s="112"/>
      <c r="K71" s="112"/>
      <c r="L71" s="45"/>
      <c r="M71" s="45"/>
      <c r="O71" s="47"/>
      <c r="R71" s="48"/>
      <c r="S71" s="113"/>
      <c r="T71" s="114">
        <v>3</v>
      </c>
      <c r="U71" s="114"/>
      <c r="V71" s="114">
        <v>1</v>
      </c>
      <c r="W71" s="115"/>
      <c r="X71" s="115">
        <v>1</v>
      </c>
      <c r="Y71" s="115"/>
      <c r="AA71" s="53"/>
      <c r="AB71" s="53"/>
      <c r="AC71" s="116"/>
      <c r="AD71" s="116"/>
      <c r="AE71" s="116"/>
      <c r="AF71" s="116"/>
      <c r="AG71" s="117"/>
      <c r="AH71" s="117"/>
      <c r="AI71" s="118">
        <v>1</v>
      </c>
      <c r="AJ71" s="118"/>
      <c r="AK71" s="118"/>
      <c r="AL71" s="118"/>
      <c r="AM71" s="119"/>
      <c r="AN71" s="119"/>
      <c r="AO71" s="119"/>
      <c r="AP71" s="120"/>
      <c r="AQ71" s="120"/>
      <c r="AR71" s="120"/>
      <c r="AS71" s="120"/>
      <c r="AT71" s="120"/>
      <c r="AU71" s="120"/>
      <c r="AV71" s="60"/>
      <c r="AX71" s="383" t="s">
        <v>584</v>
      </c>
      <c r="AY71" s="42">
        <v>2</v>
      </c>
      <c r="BA71" s="43">
        <v>1</v>
      </c>
      <c r="BC71" s="43">
        <v>2</v>
      </c>
      <c r="BF71" s="44">
        <v>3</v>
      </c>
      <c r="BN71" s="51">
        <v>6</v>
      </c>
      <c r="BP71" s="51">
        <v>1</v>
      </c>
      <c r="BW71" s="55">
        <v>1</v>
      </c>
      <c r="BX71" s="55">
        <v>3</v>
      </c>
      <c r="BZ71" s="55">
        <v>17</v>
      </c>
      <c r="CH71" s="58">
        <v>1</v>
      </c>
      <c r="CP71" s="36">
        <v>6</v>
      </c>
      <c r="CR71" s="384"/>
      <c r="CS71" s="109"/>
      <c r="CT71" s="112"/>
      <c r="CU71" s="112"/>
      <c r="CV71" s="112"/>
      <c r="CW71" s="112"/>
      <c r="CX71" s="112"/>
      <c r="CY71" s="112"/>
      <c r="CZ71" s="45"/>
      <c r="DA71" s="45"/>
      <c r="DC71" s="47"/>
      <c r="DF71" s="48"/>
      <c r="DG71" s="113"/>
      <c r="DH71" s="114"/>
      <c r="DI71" s="114"/>
      <c r="DJ71" s="114"/>
      <c r="DK71" s="115"/>
      <c r="DL71" s="115"/>
      <c r="DM71" s="115"/>
      <c r="DO71" s="53"/>
      <c r="DP71" s="53"/>
      <c r="DQ71" s="116"/>
      <c r="DR71" s="116"/>
      <c r="DS71" s="116"/>
      <c r="DT71" s="116"/>
      <c r="DU71" s="117"/>
      <c r="DV71" s="117"/>
      <c r="DW71" s="118"/>
      <c r="DX71" s="118"/>
      <c r="DY71" s="118"/>
      <c r="DZ71" s="118"/>
      <c r="EA71" s="119"/>
      <c r="EB71" s="119"/>
      <c r="EC71" s="119"/>
      <c r="ED71" s="120"/>
      <c r="EE71" s="120"/>
      <c r="EF71" s="120"/>
      <c r="EG71" s="120"/>
      <c r="EH71" s="120"/>
      <c r="EI71" s="120"/>
      <c r="EJ71" s="60"/>
      <c r="EM71" s="383" t="s">
        <v>545</v>
      </c>
      <c r="ES71" s="114">
        <v>1</v>
      </c>
      <c r="ET71" s="52">
        <v>1</v>
      </c>
      <c r="EX71" s="57">
        <v>1</v>
      </c>
      <c r="EZ71" s="59">
        <v>3</v>
      </c>
      <c r="FC71" s="386" t="s">
        <v>581</v>
      </c>
      <c r="FD71" s="93"/>
      <c r="FE71" s="95">
        <v>1</v>
      </c>
      <c r="FF71" s="96">
        <v>1</v>
      </c>
      <c r="FG71" s="97"/>
      <c r="FH71" s="98"/>
      <c r="FI71" s="99">
        <v>3</v>
      </c>
      <c r="FJ71" s="100"/>
      <c r="FK71" s="101"/>
      <c r="FL71" s="102">
        <v>2</v>
      </c>
      <c r="FM71" s="103"/>
      <c r="FN71" s="104"/>
      <c r="FO71" s="105"/>
      <c r="FP71" s="106">
        <v>4</v>
      </c>
      <c r="FQ71" s="394">
        <v>2</v>
      </c>
      <c r="FS71" s="383" t="s">
        <v>584</v>
      </c>
      <c r="FT71" s="42">
        <v>5</v>
      </c>
      <c r="FU71" s="44">
        <v>4</v>
      </c>
      <c r="FY71" s="51">
        <v>4</v>
      </c>
      <c r="GB71" s="55">
        <v>4</v>
      </c>
      <c r="GD71" s="57">
        <v>1</v>
      </c>
      <c r="GE71" s="58">
        <v>1</v>
      </c>
      <c r="GG71" s="391">
        <v>2</v>
      </c>
    </row>
    <row r="72" spans="4:189" x14ac:dyDescent="0.25">
      <c r="D72" s="383" t="s">
        <v>545</v>
      </c>
      <c r="F72" s="112"/>
      <c r="G72" s="112">
        <v>1</v>
      </c>
      <c r="H72" s="112"/>
      <c r="I72" s="112"/>
      <c r="J72" s="112"/>
      <c r="K72" s="112"/>
      <c r="L72" s="45"/>
      <c r="M72" s="45">
        <v>1</v>
      </c>
      <c r="O72" s="47"/>
      <c r="R72" s="48"/>
      <c r="S72" s="113"/>
      <c r="T72" s="114">
        <v>2</v>
      </c>
      <c r="U72" s="114"/>
      <c r="V72" s="114">
        <v>2</v>
      </c>
      <c r="W72" s="115"/>
      <c r="X72" s="115">
        <v>1</v>
      </c>
      <c r="Y72" s="115"/>
      <c r="AA72" s="53"/>
      <c r="AB72" s="53"/>
      <c r="AC72" s="116"/>
      <c r="AD72" s="116"/>
      <c r="AE72" s="116"/>
      <c r="AF72" s="116"/>
      <c r="AG72" s="117"/>
      <c r="AH72" s="117"/>
      <c r="AI72" s="118"/>
      <c r="AJ72" s="118"/>
      <c r="AK72" s="118"/>
      <c r="AL72" s="118"/>
      <c r="AM72" s="119">
        <v>1</v>
      </c>
      <c r="AN72" s="119"/>
      <c r="AO72" s="119"/>
      <c r="AP72" s="120"/>
      <c r="AQ72" s="120"/>
      <c r="AR72" s="120"/>
      <c r="AS72" s="120"/>
      <c r="AT72" s="120"/>
      <c r="AU72" s="120"/>
      <c r="AV72" s="60">
        <v>1</v>
      </c>
      <c r="AX72" s="383" t="s">
        <v>584</v>
      </c>
      <c r="AY72" s="42">
        <v>10</v>
      </c>
      <c r="AZ72" s="43">
        <v>3</v>
      </c>
      <c r="BF72" s="44">
        <v>8</v>
      </c>
      <c r="BN72" s="51">
        <v>4</v>
      </c>
      <c r="BW72" s="55">
        <v>1</v>
      </c>
      <c r="BZ72" s="55">
        <v>27</v>
      </c>
      <c r="CN72" s="59">
        <v>1</v>
      </c>
      <c r="CP72" s="36">
        <v>6</v>
      </c>
      <c r="CR72" s="384"/>
      <c r="CS72" s="109"/>
      <c r="CT72" s="112"/>
      <c r="CU72" s="112"/>
      <c r="CV72" s="112"/>
      <c r="CW72" s="112"/>
      <c r="CX72" s="112"/>
      <c r="CY72" s="112"/>
      <c r="CZ72" s="45"/>
      <c r="DA72" s="45"/>
      <c r="DC72" s="47"/>
      <c r="DF72" s="48"/>
      <c r="DG72" s="113"/>
      <c r="DH72" s="114"/>
      <c r="DI72" s="114"/>
      <c r="DJ72" s="114"/>
      <c r="DK72" s="115"/>
      <c r="DL72" s="115"/>
      <c r="DM72" s="115"/>
      <c r="DO72" s="53"/>
      <c r="DP72" s="53"/>
      <c r="DQ72" s="116"/>
      <c r="DR72" s="116"/>
      <c r="DS72" s="116"/>
      <c r="DT72" s="116"/>
      <c r="DU72" s="117"/>
      <c r="DV72" s="117"/>
      <c r="DW72" s="118"/>
      <c r="DX72" s="118"/>
      <c r="DY72" s="118"/>
      <c r="DZ72" s="118"/>
      <c r="EA72" s="119"/>
      <c r="EB72" s="119"/>
      <c r="EC72" s="119"/>
      <c r="ED72" s="120"/>
      <c r="EE72" s="120"/>
      <c r="EF72" s="120"/>
      <c r="EG72" s="120"/>
      <c r="EH72" s="120"/>
      <c r="EI72" s="120"/>
      <c r="EJ72" s="60"/>
      <c r="EM72" s="383" t="s">
        <v>545</v>
      </c>
      <c r="ER72" s="50">
        <v>1</v>
      </c>
      <c r="ES72" s="114"/>
      <c r="ET72" s="52">
        <v>1</v>
      </c>
      <c r="EX72" s="57">
        <v>2</v>
      </c>
      <c r="EY72" s="58">
        <v>1</v>
      </c>
      <c r="EZ72" s="59">
        <v>2</v>
      </c>
      <c r="FA72" s="391">
        <v>1</v>
      </c>
      <c r="FC72" s="383" t="s">
        <v>581</v>
      </c>
      <c r="FI72" s="51">
        <v>3</v>
      </c>
      <c r="FK72" s="53">
        <v>1</v>
      </c>
      <c r="FL72" s="55">
        <v>1</v>
      </c>
      <c r="FO72" s="58">
        <v>1</v>
      </c>
      <c r="FP72" s="59">
        <v>5</v>
      </c>
      <c r="FQ72" s="391">
        <v>2</v>
      </c>
      <c r="FS72" s="383" t="s">
        <v>584</v>
      </c>
      <c r="FT72" s="42">
        <v>4</v>
      </c>
      <c r="FU72" s="44">
        <v>5</v>
      </c>
      <c r="FY72" s="51">
        <v>3</v>
      </c>
      <c r="GB72" s="55">
        <v>3</v>
      </c>
      <c r="GE72" s="58">
        <v>1</v>
      </c>
      <c r="GF72" s="59">
        <v>2</v>
      </c>
      <c r="GG72" s="391">
        <v>2</v>
      </c>
    </row>
    <row r="73" spans="4:189" x14ac:dyDescent="0.25">
      <c r="D73" s="383" t="s">
        <v>545</v>
      </c>
      <c r="F73" s="112"/>
      <c r="G73" s="112"/>
      <c r="H73" s="112"/>
      <c r="I73" s="112"/>
      <c r="J73" s="112"/>
      <c r="K73" s="112"/>
      <c r="L73" s="45"/>
      <c r="M73" s="45"/>
      <c r="O73" s="47"/>
      <c r="R73" s="48"/>
      <c r="S73" s="113"/>
      <c r="T73" s="114">
        <v>2</v>
      </c>
      <c r="U73" s="114"/>
      <c r="V73" s="114">
        <v>1</v>
      </c>
      <c r="W73" s="115"/>
      <c r="X73" s="115"/>
      <c r="Y73" s="115"/>
      <c r="AA73" s="53"/>
      <c r="AB73" s="53"/>
      <c r="AC73" s="116"/>
      <c r="AD73" s="116"/>
      <c r="AE73" s="116"/>
      <c r="AF73" s="116"/>
      <c r="AG73" s="117"/>
      <c r="AH73" s="117"/>
      <c r="AI73" s="118"/>
      <c r="AJ73" s="118"/>
      <c r="AK73" s="118"/>
      <c r="AL73" s="118"/>
      <c r="AM73" s="119"/>
      <c r="AN73" s="119">
        <v>1</v>
      </c>
      <c r="AO73" s="119"/>
      <c r="AP73" s="120"/>
      <c r="AQ73" s="120"/>
      <c r="AR73" s="120"/>
      <c r="AS73" s="120"/>
      <c r="AT73" s="120">
        <v>1</v>
      </c>
      <c r="AU73" s="120"/>
      <c r="AV73" s="60"/>
      <c r="AX73" s="383" t="s">
        <v>584</v>
      </c>
      <c r="AY73" s="42">
        <v>3</v>
      </c>
      <c r="BF73" s="44">
        <v>11</v>
      </c>
      <c r="BN73" s="51">
        <v>7</v>
      </c>
      <c r="BZ73" s="55">
        <v>22</v>
      </c>
      <c r="CG73" s="58">
        <v>1</v>
      </c>
      <c r="CN73" s="59">
        <v>2</v>
      </c>
      <c r="CP73" s="36">
        <v>8</v>
      </c>
      <c r="CR73" s="384"/>
      <c r="CS73" s="109"/>
      <c r="CT73" s="112"/>
      <c r="CU73" s="112"/>
      <c r="CV73" s="112"/>
      <c r="CW73" s="112"/>
      <c r="CX73" s="112"/>
      <c r="CY73" s="112"/>
      <c r="CZ73" s="45"/>
      <c r="DA73" s="45"/>
      <c r="DC73" s="47"/>
      <c r="DF73" s="48"/>
      <c r="DG73" s="113"/>
      <c r="DH73" s="114"/>
      <c r="DI73" s="114"/>
      <c r="DJ73" s="114"/>
      <c r="DK73" s="115"/>
      <c r="DL73" s="115"/>
      <c r="DM73" s="115"/>
      <c r="DO73" s="53"/>
      <c r="DP73" s="53"/>
      <c r="DQ73" s="116"/>
      <c r="DR73" s="116"/>
      <c r="DS73" s="116"/>
      <c r="DT73" s="116"/>
      <c r="DU73" s="117"/>
      <c r="DV73" s="117"/>
      <c r="DW73" s="118"/>
      <c r="DX73" s="118"/>
      <c r="DY73" s="118"/>
      <c r="DZ73" s="118"/>
      <c r="EA73" s="119"/>
      <c r="EB73" s="119"/>
      <c r="EC73" s="119"/>
      <c r="ED73" s="120"/>
      <c r="EE73" s="120"/>
      <c r="EF73" s="120"/>
      <c r="EG73" s="120"/>
      <c r="EH73" s="120"/>
      <c r="EI73" s="120"/>
      <c r="EJ73" s="60"/>
      <c r="EM73" s="383" t="s">
        <v>545</v>
      </c>
      <c r="EO73" s="44">
        <v>1</v>
      </c>
      <c r="ES73" s="114"/>
      <c r="EZ73" s="59">
        <v>2</v>
      </c>
      <c r="FC73" s="383" t="s">
        <v>581</v>
      </c>
      <c r="FI73" s="51">
        <v>2</v>
      </c>
      <c r="FL73" s="55">
        <v>2</v>
      </c>
      <c r="FP73" s="59">
        <v>3</v>
      </c>
      <c r="FQ73" s="391">
        <v>2</v>
      </c>
      <c r="FS73" s="383" t="s">
        <v>584</v>
      </c>
      <c r="FT73" s="42">
        <v>3</v>
      </c>
      <c r="FU73" s="44">
        <v>5</v>
      </c>
      <c r="FY73" s="51">
        <v>2</v>
      </c>
      <c r="GB73" s="55">
        <v>5</v>
      </c>
      <c r="GE73" s="58">
        <v>2</v>
      </c>
      <c r="GF73" s="59">
        <v>1</v>
      </c>
      <c r="GG73" s="391">
        <v>2</v>
      </c>
    </row>
    <row r="74" spans="4:189" ht="15.75" thickBot="1" x14ac:dyDescent="0.3">
      <c r="D74" s="383" t="s">
        <v>545</v>
      </c>
      <c r="F74" s="112"/>
      <c r="G74" s="112"/>
      <c r="H74" s="112"/>
      <c r="I74" s="112"/>
      <c r="J74" s="112"/>
      <c r="K74" s="112"/>
      <c r="L74" s="45">
        <v>1</v>
      </c>
      <c r="M74" s="45"/>
      <c r="O74" s="47"/>
      <c r="R74" s="48"/>
      <c r="S74" s="113"/>
      <c r="T74" s="114">
        <v>2</v>
      </c>
      <c r="U74" s="114"/>
      <c r="V74" s="114">
        <v>2</v>
      </c>
      <c r="W74" s="115"/>
      <c r="X74" s="115">
        <v>1</v>
      </c>
      <c r="Y74" s="115"/>
      <c r="AA74" s="53"/>
      <c r="AB74" s="53"/>
      <c r="AC74" s="116"/>
      <c r="AD74" s="116"/>
      <c r="AE74" s="116"/>
      <c r="AF74" s="116"/>
      <c r="AG74" s="117"/>
      <c r="AH74" s="117"/>
      <c r="AI74" s="118"/>
      <c r="AJ74" s="118"/>
      <c r="AK74" s="118"/>
      <c r="AL74" s="118"/>
      <c r="AM74" s="119"/>
      <c r="AN74" s="119"/>
      <c r="AO74" s="119"/>
      <c r="AP74" s="120"/>
      <c r="AQ74" s="120"/>
      <c r="AR74" s="120"/>
      <c r="AS74" s="120"/>
      <c r="AT74" s="120">
        <v>2</v>
      </c>
      <c r="AU74" s="120"/>
      <c r="AV74" s="60">
        <v>1</v>
      </c>
      <c r="AX74" s="385" t="s">
        <v>584</v>
      </c>
      <c r="AY74" s="341">
        <v>4</v>
      </c>
      <c r="AZ74" s="342"/>
      <c r="BA74" s="342"/>
      <c r="BB74" s="342"/>
      <c r="BC74" s="342"/>
      <c r="BD74" s="342"/>
      <c r="BE74" s="342"/>
      <c r="BF74" s="331">
        <v>13</v>
      </c>
      <c r="BG74" s="331"/>
      <c r="BH74" s="331"/>
      <c r="BI74" s="343"/>
      <c r="BJ74" s="343"/>
      <c r="BK74" s="344"/>
      <c r="BL74" s="344"/>
      <c r="BM74" s="345"/>
      <c r="BN74" s="332">
        <v>9</v>
      </c>
      <c r="BO74" s="332"/>
      <c r="BP74" s="332"/>
      <c r="BQ74" s="346"/>
      <c r="BR74" s="346"/>
      <c r="BS74" s="346"/>
      <c r="BT74" s="333"/>
      <c r="BU74" s="333"/>
      <c r="BV74" s="333"/>
      <c r="BW74" s="347">
        <v>1</v>
      </c>
      <c r="BX74" s="347">
        <v>4</v>
      </c>
      <c r="BY74" s="347"/>
      <c r="BZ74" s="347">
        <v>27</v>
      </c>
      <c r="CA74" s="348"/>
      <c r="CB74" s="348"/>
      <c r="CC74" s="349"/>
      <c r="CD74" s="349"/>
      <c r="CE74" s="349"/>
      <c r="CF74" s="349"/>
      <c r="CG74" s="350">
        <v>1</v>
      </c>
      <c r="CH74" s="350"/>
      <c r="CI74" s="350"/>
      <c r="CJ74" s="351"/>
      <c r="CK74" s="351"/>
      <c r="CL74" s="351"/>
      <c r="CM74" s="351"/>
      <c r="CN74" s="351">
        <v>1</v>
      </c>
      <c r="CO74" s="351"/>
      <c r="CP74" s="330">
        <v>8</v>
      </c>
      <c r="CR74" s="384"/>
      <c r="CS74" s="109"/>
      <c r="CT74" s="112"/>
      <c r="CU74" s="112"/>
      <c r="CV74" s="112"/>
      <c r="CW74" s="112"/>
      <c r="CX74" s="112"/>
      <c r="CY74" s="112"/>
      <c r="CZ74" s="45"/>
      <c r="DA74" s="45"/>
      <c r="DC74" s="47"/>
      <c r="DF74" s="48"/>
      <c r="DG74" s="113"/>
      <c r="DH74" s="114"/>
      <c r="DI74" s="114"/>
      <c r="DJ74" s="114"/>
      <c r="DK74" s="115"/>
      <c r="DL74" s="115"/>
      <c r="DM74" s="115"/>
      <c r="DO74" s="53"/>
      <c r="DP74" s="53"/>
      <c r="DQ74" s="116"/>
      <c r="DR74" s="116"/>
      <c r="DS74" s="116"/>
      <c r="DT74" s="116"/>
      <c r="DU74" s="117"/>
      <c r="DV74" s="117"/>
      <c r="DW74" s="118"/>
      <c r="DX74" s="118"/>
      <c r="DY74" s="118"/>
      <c r="DZ74" s="118"/>
      <c r="EA74" s="119"/>
      <c r="EB74" s="119"/>
      <c r="EC74" s="119"/>
      <c r="ED74" s="120"/>
      <c r="EE74" s="120"/>
      <c r="EF74" s="120"/>
      <c r="EG74" s="120"/>
      <c r="EH74" s="120"/>
      <c r="EI74" s="120"/>
      <c r="EJ74" s="60"/>
      <c r="EM74" s="383" t="s">
        <v>545</v>
      </c>
      <c r="ES74" s="114">
        <v>2</v>
      </c>
      <c r="ET74" s="52">
        <v>1</v>
      </c>
      <c r="EV74" s="55">
        <v>1</v>
      </c>
      <c r="EZ74" s="59">
        <v>1</v>
      </c>
      <c r="FA74" s="391">
        <v>1</v>
      </c>
      <c r="FC74" s="383" t="s">
        <v>581</v>
      </c>
      <c r="FI74" s="51">
        <v>2</v>
      </c>
      <c r="FL74" s="55">
        <v>1</v>
      </c>
      <c r="FP74" s="59">
        <v>3</v>
      </c>
      <c r="FQ74" s="391">
        <v>2</v>
      </c>
      <c r="FS74" s="385" t="s">
        <v>584</v>
      </c>
      <c r="FT74" s="341">
        <v>4</v>
      </c>
      <c r="FU74" s="331">
        <v>4</v>
      </c>
      <c r="FV74" s="343"/>
      <c r="FW74" s="344"/>
      <c r="FX74" s="345"/>
      <c r="FY74" s="332">
        <v>4</v>
      </c>
      <c r="FZ74" s="346"/>
      <c r="GA74" s="333"/>
      <c r="GB74" s="347">
        <v>4</v>
      </c>
      <c r="GC74" s="348"/>
      <c r="GD74" s="349"/>
      <c r="GE74" s="350">
        <v>1</v>
      </c>
      <c r="GF74" s="351">
        <v>1</v>
      </c>
      <c r="GG74" s="395">
        <v>2</v>
      </c>
    </row>
    <row r="75" spans="4:189" x14ac:dyDescent="0.25">
      <c r="D75" s="383" t="s">
        <v>545</v>
      </c>
      <c r="F75" s="112"/>
      <c r="G75" s="112">
        <v>1</v>
      </c>
      <c r="H75" s="112"/>
      <c r="I75" s="112"/>
      <c r="J75" s="112"/>
      <c r="K75" s="112"/>
      <c r="L75" s="45"/>
      <c r="M75" s="45"/>
      <c r="O75" s="47"/>
      <c r="R75" s="48"/>
      <c r="S75" s="113"/>
      <c r="T75" s="114">
        <v>2</v>
      </c>
      <c r="U75" s="114"/>
      <c r="V75" s="114">
        <v>2</v>
      </c>
      <c r="W75" s="115"/>
      <c r="X75" s="115">
        <v>4</v>
      </c>
      <c r="Y75" s="115"/>
      <c r="AA75" s="53"/>
      <c r="AB75" s="53"/>
      <c r="AC75" s="116"/>
      <c r="AD75" s="116">
        <v>3</v>
      </c>
      <c r="AE75" s="116"/>
      <c r="AF75" s="116"/>
      <c r="AG75" s="117"/>
      <c r="AH75" s="117"/>
      <c r="AI75" s="118"/>
      <c r="AJ75" s="118"/>
      <c r="AK75" s="118"/>
      <c r="AL75" s="118"/>
      <c r="AM75" s="119"/>
      <c r="AN75" s="119"/>
      <c r="AO75" s="119"/>
      <c r="AP75" s="120">
        <v>2</v>
      </c>
      <c r="AQ75" s="120"/>
      <c r="AR75" s="120"/>
      <c r="AS75" s="120"/>
      <c r="AT75" s="120"/>
      <c r="AU75" s="120"/>
      <c r="AV75" s="60"/>
      <c r="AX75" s="383" t="s">
        <v>580</v>
      </c>
      <c r="BN75" s="51">
        <v>4</v>
      </c>
      <c r="CG75" s="58">
        <v>1</v>
      </c>
      <c r="CN75" s="59">
        <v>7</v>
      </c>
      <c r="CP75" s="36">
        <v>6</v>
      </c>
      <c r="CR75" s="384"/>
      <c r="CS75" s="109"/>
      <c r="CT75" s="112"/>
      <c r="CU75" s="112"/>
      <c r="CV75" s="112"/>
      <c r="CW75" s="112"/>
      <c r="CX75" s="112"/>
      <c r="CY75" s="112"/>
      <c r="CZ75" s="45"/>
      <c r="DA75" s="45"/>
      <c r="DC75" s="47"/>
      <c r="DF75" s="48"/>
      <c r="DG75" s="113"/>
      <c r="DH75" s="114"/>
      <c r="DI75" s="114"/>
      <c r="DJ75" s="114"/>
      <c r="DK75" s="115"/>
      <c r="DL75" s="115"/>
      <c r="DM75" s="115"/>
      <c r="DO75" s="53"/>
      <c r="DP75" s="53"/>
      <c r="DQ75" s="116"/>
      <c r="DR75" s="116"/>
      <c r="DS75" s="116"/>
      <c r="DT75" s="116"/>
      <c r="DU75" s="117"/>
      <c r="DV75" s="117"/>
      <c r="DW75" s="118"/>
      <c r="DX75" s="118"/>
      <c r="DY75" s="118"/>
      <c r="DZ75" s="118"/>
      <c r="EA75" s="119"/>
      <c r="EB75" s="119"/>
      <c r="EC75" s="119"/>
      <c r="ED75" s="120"/>
      <c r="EE75" s="120"/>
      <c r="EF75" s="120"/>
      <c r="EG75" s="120"/>
      <c r="EH75" s="120"/>
      <c r="EI75" s="120"/>
      <c r="EJ75" s="60"/>
      <c r="EM75" s="383" t="s">
        <v>545</v>
      </c>
      <c r="ES75" s="114">
        <v>1</v>
      </c>
      <c r="ET75" s="52">
        <v>2</v>
      </c>
      <c r="EZ75" s="59">
        <v>2</v>
      </c>
      <c r="FA75" s="391">
        <v>1</v>
      </c>
      <c r="FC75" s="383" t="s">
        <v>581</v>
      </c>
      <c r="FD75" s="42">
        <v>2</v>
      </c>
      <c r="FE75" s="45">
        <v>1</v>
      </c>
      <c r="FF75" s="47"/>
      <c r="FH75" s="113"/>
      <c r="FI75" s="114">
        <v>2</v>
      </c>
      <c r="FJ75" s="115">
        <v>1</v>
      </c>
      <c r="FL75" s="116">
        <v>1</v>
      </c>
      <c r="FM75" s="117"/>
      <c r="FN75" s="118"/>
      <c r="FO75" s="119"/>
      <c r="FP75" s="120">
        <v>3</v>
      </c>
      <c r="FQ75" s="392">
        <v>2</v>
      </c>
      <c r="FS75" s="383" t="s">
        <v>580</v>
      </c>
      <c r="FU75" s="44">
        <v>1</v>
      </c>
      <c r="FY75" s="51">
        <v>4</v>
      </c>
      <c r="GE75" s="58">
        <v>1</v>
      </c>
      <c r="GF75" s="59">
        <v>3</v>
      </c>
      <c r="GG75" s="392">
        <v>2</v>
      </c>
    </row>
    <row r="76" spans="4:189" x14ac:dyDescent="0.25">
      <c r="D76" s="383" t="s">
        <v>545</v>
      </c>
      <c r="F76" s="112"/>
      <c r="G76" s="112"/>
      <c r="H76" s="112"/>
      <c r="I76" s="112"/>
      <c r="J76" s="112"/>
      <c r="K76" s="112"/>
      <c r="L76" s="45"/>
      <c r="M76" s="45"/>
      <c r="O76" s="47"/>
      <c r="R76" s="48"/>
      <c r="S76" s="113"/>
      <c r="T76" s="114">
        <v>1</v>
      </c>
      <c r="U76" s="114"/>
      <c r="V76" s="114"/>
      <c r="W76" s="115"/>
      <c r="X76" s="115">
        <v>3</v>
      </c>
      <c r="Y76" s="115"/>
      <c r="AA76" s="53"/>
      <c r="AB76" s="53"/>
      <c r="AC76" s="116"/>
      <c r="AD76" s="116"/>
      <c r="AE76" s="116"/>
      <c r="AF76" s="116"/>
      <c r="AG76" s="117"/>
      <c r="AH76" s="117"/>
      <c r="AI76" s="118"/>
      <c r="AJ76" s="118"/>
      <c r="AK76" s="118"/>
      <c r="AL76" s="118"/>
      <c r="AM76" s="119"/>
      <c r="AN76" s="119"/>
      <c r="AO76" s="119"/>
      <c r="AP76" s="120"/>
      <c r="AQ76" s="120"/>
      <c r="AR76" s="120"/>
      <c r="AS76" s="120"/>
      <c r="AT76" s="120">
        <v>2</v>
      </c>
      <c r="AU76" s="120"/>
      <c r="AV76" s="60">
        <v>2</v>
      </c>
      <c r="AX76" s="383" t="s">
        <v>580</v>
      </c>
      <c r="BG76" s="44">
        <v>2</v>
      </c>
      <c r="BN76" s="51">
        <v>9</v>
      </c>
      <c r="BR76" s="52">
        <v>1</v>
      </c>
      <c r="BW76" s="55">
        <v>1</v>
      </c>
      <c r="CD76" s="57">
        <v>1</v>
      </c>
      <c r="CG76" s="58">
        <v>1</v>
      </c>
      <c r="CI76" s="58">
        <v>1</v>
      </c>
      <c r="CN76" s="59">
        <v>2</v>
      </c>
      <c r="CP76" s="36">
        <v>11</v>
      </c>
      <c r="EM76" s="383" t="s">
        <v>545</v>
      </c>
      <c r="EN76" s="42">
        <v>1</v>
      </c>
      <c r="ES76" s="114">
        <v>3</v>
      </c>
      <c r="ET76" s="52">
        <v>1</v>
      </c>
      <c r="EV76" s="55">
        <v>1</v>
      </c>
      <c r="EZ76" s="59">
        <v>2</v>
      </c>
      <c r="FC76" s="383" t="s">
        <v>581</v>
      </c>
      <c r="FE76" s="45">
        <v>1</v>
      </c>
      <c r="FF76" s="47"/>
      <c r="FH76" s="113"/>
      <c r="FI76" s="114">
        <v>2</v>
      </c>
      <c r="FJ76" s="115"/>
      <c r="FL76" s="116">
        <v>1</v>
      </c>
      <c r="FM76" s="117"/>
      <c r="FN76" s="118">
        <v>1</v>
      </c>
      <c r="FO76" s="119"/>
      <c r="FP76" s="120">
        <v>2</v>
      </c>
      <c r="FQ76" s="392">
        <v>2</v>
      </c>
      <c r="FS76" s="383" t="s">
        <v>580</v>
      </c>
      <c r="FU76" s="44">
        <v>2</v>
      </c>
      <c r="FY76" s="51">
        <v>4</v>
      </c>
      <c r="FZ76" s="52">
        <v>2</v>
      </c>
      <c r="GB76" s="55">
        <v>2</v>
      </c>
      <c r="GD76" s="57">
        <v>1</v>
      </c>
      <c r="GE76" s="58">
        <v>2</v>
      </c>
      <c r="GF76" s="59">
        <v>1</v>
      </c>
      <c r="GG76" s="391">
        <v>2</v>
      </c>
    </row>
    <row r="77" spans="4:189" x14ac:dyDescent="0.25">
      <c r="D77" s="383" t="s">
        <v>545</v>
      </c>
      <c r="F77" s="112"/>
      <c r="G77" s="112"/>
      <c r="H77" s="112"/>
      <c r="I77" s="112"/>
      <c r="J77" s="112"/>
      <c r="K77" s="112"/>
      <c r="L77" s="45"/>
      <c r="M77" s="45"/>
      <c r="O77" s="47"/>
      <c r="R77" s="48"/>
      <c r="S77" s="113"/>
      <c r="T77" s="114">
        <v>3</v>
      </c>
      <c r="U77" s="114"/>
      <c r="V77" s="114"/>
      <c r="W77" s="115"/>
      <c r="X77" s="115">
        <v>1</v>
      </c>
      <c r="Y77" s="115"/>
      <c r="AA77" s="53"/>
      <c r="AB77" s="53"/>
      <c r="AC77" s="116">
        <v>1</v>
      </c>
      <c r="AD77" s="116"/>
      <c r="AE77" s="116"/>
      <c r="AF77" s="116"/>
      <c r="AG77" s="117"/>
      <c r="AH77" s="117"/>
      <c r="AI77" s="118"/>
      <c r="AJ77" s="118"/>
      <c r="AK77" s="118"/>
      <c r="AL77" s="118"/>
      <c r="AM77" s="119"/>
      <c r="AN77" s="119"/>
      <c r="AO77" s="119"/>
      <c r="AP77" s="120"/>
      <c r="AQ77" s="120">
        <v>1</v>
      </c>
      <c r="AR77" s="120"/>
      <c r="AS77" s="120"/>
      <c r="AT77" s="120"/>
      <c r="AU77" s="120"/>
      <c r="AV77" s="36">
        <v>1</v>
      </c>
      <c r="AX77" s="383" t="s">
        <v>580</v>
      </c>
      <c r="BG77" s="44">
        <v>2</v>
      </c>
      <c r="BN77" s="51">
        <v>3</v>
      </c>
      <c r="BW77" s="55">
        <v>2</v>
      </c>
      <c r="CN77" s="59">
        <v>4</v>
      </c>
      <c r="CP77" s="36">
        <v>3</v>
      </c>
      <c r="EM77" s="383" t="s">
        <v>545</v>
      </c>
      <c r="EO77" s="44">
        <v>1</v>
      </c>
      <c r="ES77" s="114">
        <v>3</v>
      </c>
      <c r="ET77" s="52">
        <v>1</v>
      </c>
      <c r="EZ77" s="59">
        <v>2</v>
      </c>
      <c r="FA77" s="391">
        <v>1</v>
      </c>
      <c r="FC77" s="383" t="s">
        <v>581</v>
      </c>
      <c r="FD77" s="42">
        <v>1</v>
      </c>
      <c r="FE77" s="44">
        <v>1</v>
      </c>
      <c r="FF77" s="46">
        <v>1</v>
      </c>
      <c r="FJ77" s="52">
        <v>2</v>
      </c>
      <c r="FL77" s="55">
        <v>2</v>
      </c>
      <c r="FN77" s="57">
        <v>1</v>
      </c>
      <c r="FP77" s="59">
        <v>2</v>
      </c>
      <c r="FQ77" s="392">
        <v>2</v>
      </c>
      <c r="FS77" s="383" t="s">
        <v>580</v>
      </c>
      <c r="FU77" s="44">
        <v>2</v>
      </c>
      <c r="FY77" s="51">
        <v>4</v>
      </c>
      <c r="GB77" s="55">
        <v>3</v>
      </c>
      <c r="GE77" s="58">
        <v>1</v>
      </c>
      <c r="GF77" s="59">
        <v>3</v>
      </c>
      <c r="GG77" s="391">
        <v>2</v>
      </c>
    </row>
    <row r="78" spans="4:189" x14ac:dyDescent="0.25">
      <c r="D78" s="383" t="s">
        <v>545</v>
      </c>
      <c r="F78" s="112"/>
      <c r="G78" s="112"/>
      <c r="H78" s="112"/>
      <c r="I78" s="112"/>
      <c r="J78" s="112"/>
      <c r="K78" s="112"/>
      <c r="L78" s="45">
        <v>1</v>
      </c>
      <c r="M78" s="45">
        <v>1</v>
      </c>
      <c r="O78" s="47"/>
      <c r="R78" s="48"/>
      <c r="S78" s="113"/>
      <c r="T78" s="114"/>
      <c r="U78" s="114"/>
      <c r="V78" s="114"/>
      <c r="W78" s="115"/>
      <c r="X78" s="115"/>
      <c r="Y78" s="115"/>
      <c r="AA78" s="53"/>
      <c r="AB78" s="53"/>
      <c r="AC78" s="116"/>
      <c r="AD78" s="116"/>
      <c r="AE78" s="116"/>
      <c r="AF78" s="116"/>
      <c r="AG78" s="117"/>
      <c r="AH78" s="117"/>
      <c r="AI78" s="118"/>
      <c r="AJ78" s="118"/>
      <c r="AK78" s="118"/>
      <c r="AL78" s="118"/>
      <c r="AM78" s="119"/>
      <c r="AN78" s="119"/>
      <c r="AO78" s="119"/>
      <c r="AP78" s="120"/>
      <c r="AQ78" s="120"/>
      <c r="AR78" s="120"/>
      <c r="AS78" s="120"/>
      <c r="AT78" s="120">
        <v>3</v>
      </c>
      <c r="AU78" s="120"/>
      <c r="AV78" s="60"/>
      <c r="AX78" s="383" t="s">
        <v>580</v>
      </c>
      <c r="BG78" s="44">
        <v>2</v>
      </c>
      <c r="BN78" s="51">
        <v>5</v>
      </c>
      <c r="BW78" s="55">
        <v>1</v>
      </c>
      <c r="BX78" s="55">
        <v>1</v>
      </c>
      <c r="CN78" s="59">
        <v>5</v>
      </c>
      <c r="CP78" s="36">
        <v>6</v>
      </c>
      <c r="EM78" s="383" t="s">
        <v>545</v>
      </c>
      <c r="ES78" s="114">
        <v>3</v>
      </c>
      <c r="EY78" s="58">
        <v>1</v>
      </c>
      <c r="EZ78" s="59">
        <v>1</v>
      </c>
      <c r="FC78" s="383" t="s">
        <v>581</v>
      </c>
      <c r="FD78" s="42">
        <v>1</v>
      </c>
      <c r="FE78" s="44">
        <v>2</v>
      </c>
      <c r="FJ78" s="52">
        <v>2</v>
      </c>
      <c r="FL78" s="55">
        <v>2</v>
      </c>
      <c r="FN78" s="57">
        <v>1</v>
      </c>
      <c r="FO78" s="58">
        <v>1</v>
      </c>
      <c r="FP78" s="59">
        <v>2</v>
      </c>
      <c r="FQ78" s="391">
        <v>2</v>
      </c>
      <c r="FS78" s="383" t="s">
        <v>580</v>
      </c>
      <c r="FU78" s="44">
        <v>2</v>
      </c>
      <c r="FY78" s="51">
        <v>3</v>
      </c>
      <c r="FZ78" s="52">
        <v>2</v>
      </c>
      <c r="GB78" s="55">
        <v>3</v>
      </c>
      <c r="GE78" s="58">
        <v>2</v>
      </c>
      <c r="GF78" s="59">
        <v>3</v>
      </c>
      <c r="GG78" s="391">
        <v>2</v>
      </c>
    </row>
    <row r="79" spans="4:189" x14ac:dyDescent="0.25">
      <c r="D79" s="383" t="s">
        <v>545</v>
      </c>
      <c r="F79" s="112"/>
      <c r="G79" s="112"/>
      <c r="H79" s="112"/>
      <c r="I79" s="112"/>
      <c r="J79" s="112"/>
      <c r="K79" s="112"/>
      <c r="L79" s="45"/>
      <c r="M79" s="45"/>
      <c r="O79" s="47"/>
      <c r="R79" s="48"/>
      <c r="S79" s="113">
        <v>1</v>
      </c>
      <c r="T79" s="114"/>
      <c r="U79" s="114"/>
      <c r="V79" s="114"/>
      <c r="W79" s="115"/>
      <c r="X79" s="115">
        <v>1</v>
      </c>
      <c r="Y79" s="115"/>
      <c r="AA79" s="53"/>
      <c r="AB79" s="53"/>
      <c r="AC79" s="116"/>
      <c r="AD79" s="116"/>
      <c r="AE79" s="116"/>
      <c r="AF79" s="116"/>
      <c r="AG79" s="117"/>
      <c r="AH79" s="117"/>
      <c r="AI79" s="118">
        <v>2</v>
      </c>
      <c r="AJ79" s="118"/>
      <c r="AK79" s="118"/>
      <c r="AL79" s="118"/>
      <c r="AM79" s="119"/>
      <c r="AN79" s="119">
        <v>1</v>
      </c>
      <c r="AO79" s="119"/>
      <c r="AP79" s="120"/>
      <c r="AQ79" s="120">
        <v>1</v>
      </c>
      <c r="AR79" s="120"/>
      <c r="AS79" s="120"/>
      <c r="AT79" s="120">
        <v>3</v>
      </c>
      <c r="AU79" s="120"/>
      <c r="AV79" s="36">
        <v>1</v>
      </c>
      <c r="AX79" s="386" t="s">
        <v>580</v>
      </c>
      <c r="AY79" s="93"/>
      <c r="AZ79" s="94"/>
      <c r="BA79" s="94"/>
      <c r="BB79" s="94"/>
      <c r="BC79" s="94"/>
      <c r="BD79" s="94"/>
      <c r="BE79" s="94"/>
      <c r="BF79" s="95"/>
      <c r="BG79" s="95">
        <v>1</v>
      </c>
      <c r="BH79" s="95"/>
      <c r="BI79" s="96"/>
      <c r="BJ79" s="96"/>
      <c r="BK79" s="97"/>
      <c r="BL79" s="97"/>
      <c r="BM79" s="98"/>
      <c r="BN79" s="99">
        <v>3</v>
      </c>
      <c r="BO79" s="99"/>
      <c r="BP79" s="99"/>
      <c r="BQ79" s="100"/>
      <c r="BR79" s="100">
        <v>1</v>
      </c>
      <c r="BS79" s="100"/>
      <c r="BT79" s="101"/>
      <c r="BU79" s="101"/>
      <c r="BV79" s="101"/>
      <c r="BW79" s="102">
        <v>2</v>
      </c>
      <c r="BX79" s="102">
        <v>1</v>
      </c>
      <c r="BY79" s="102"/>
      <c r="BZ79" s="102"/>
      <c r="CA79" s="103"/>
      <c r="CB79" s="103"/>
      <c r="CC79" s="104"/>
      <c r="CD79" s="104"/>
      <c r="CE79" s="104"/>
      <c r="CF79" s="104"/>
      <c r="CG79" s="105">
        <v>1</v>
      </c>
      <c r="CH79" s="105"/>
      <c r="CI79" s="105">
        <v>1</v>
      </c>
      <c r="CJ79" s="106"/>
      <c r="CK79" s="106"/>
      <c r="CL79" s="106"/>
      <c r="CM79" s="106"/>
      <c r="CN79" s="106">
        <v>5</v>
      </c>
      <c r="CO79" s="106"/>
      <c r="CP79" s="87">
        <v>5</v>
      </c>
      <c r="EM79" s="383" t="s">
        <v>545</v>
      </c>
      <c r="EN79" s="42">
        <v>1</v>
      </c>
      <c r="EO79" s="44">
        <v>1</v>
      </c>
      <c r="ES79" s="114">
        <v>3</v>
      </c>
      <c r="ET79" s="52">
        <v>1</v>
      </c>
      <c r="EY79" s="58">
        <v>1</v>
      </c>
      <c r="FA79" s="391">
        <v>1</v>
      </c>
      <c r="FC79" s="383" t="s">
        <v>581</v>
      </c>
      <c r="FF79" s="46">
        <v>2</v>
      </c>
      <c r="FI79" s="51">
        <v>1</v>
      </c>
      <c r="FJ79" s="52">
        <v>1</v>
      </c>
      <c r="FL79" s="55">
        <v>2</v>
      </c>
      <c r="FN79" s="57">
        <v>2</v>
      </c>
      <c r="FP79" s="59">
        <v>1</v>
      </c>
      <c r="FQ79" s="391">
        <v>2</v>
      </c>
      <c r="FS79" s="386" t="s">
        <v>580</v>
      </c>
      <c r="FT79" s="93"/>
      <c r="FU79" s="95">
        <v>2</v>
      </c>
      <c r="FV79" s="96"/>
      <c r="FW79" s="97"/>
      <c r="FX79" s="98"/>
      <c r="FY79" s="99">
        <v>4</v>
      </c>
      <c r="FZ79" s="100">
        <v>1</v>
      </c>
      <c r="GA79" s="101"/>
      <c r="GB79" s="102">
        <v>2</v>
      </c>
      <c r="GC79" s="103"/>
      <c r="GD79" s="104">
        <v>1</v>
      </c>
      <c r="GE79" s="105">
        <v>2</v>
      </c>
      <c r="GF79" s="106">
        <v>3</v>
      </c>
      <c r="GG79" s="394">
        <v>2</v>
      </c>
    </row>
    <row r="80" spans="4:189" ht="15.75" thickBot="1" x14ac:dyDescent="0.3">
      <c r="D80" s="385" t="s">
        <v>545</v>
      </c>
      <c r="E80" s="341"/>
      <c r="F80" s="342"/>
      <c r="G80" s="342"/>
      <c r="H80" s="342"/>
      <c r="I80" s="342"/>
      <c r="J80" s="342"/>
      <c r="K80" s="342"/>
      <c r="L80" s="331"/>
      <c r="M80" s="331"/>
      <c r="N80" s="331"/>
      <c r="O80" s="343"/>
      <c r="P80" s="343"/>
      <c r="Q80" s="344"/>
      <c r="R80" s="344"/>
      <c r="S80" s="345"/>
      <c r="T80" s="332"/>
      <c r="U80" s="332"/>
      <c r="V80" s="332">
        <v>1</v>
      </c>
      <c r="W80" s="346"/>
      <c r="X80" s="346">
        <v>3</v>
      </c>
      <c r="Y80" s="346"/>
      <c r="Z80" s="333"/>
      <c r="AA80" s="333"/>
      <c r="AB80" s="333"/>
      <c r="AC80" s="347"/>
      <c r="AD80" s="347"/>
      <c r="AE80" s="347"/>
      <c r="AF80" s="347"/>
      <c r="AG80" s="348"/>
      <c r="AH80" s="348"/>
      <c r="AI80" s="349">
        <v>1</v>
      </c>
      <c r="AJ80" s="349"/>
      <c r="AK80" s="349"/>
      <c r="AL80" s="349"/>
      <c r="AM80" s="350"/>
      <c r="AN80" s="350"/>
      <c r="AO80" s="350"/>
      <c r="AP80" s="351"/>
      <c r="AQ80" s="351">
        <v>1</v>
      </c>
      <c r="AR80" s="351"/>
      <c r="AS80" s="351"/>
      <c r="AT80" s="351">
        <v>4</v>
      </c>
      <c r="AU80" s="351"/>
      <c r="AV80" s="330"/>
      <c r="AX80" s="383" t="s">
        <v>580</v>
      </c>
      <c r="BN80" s="51">
        <v>7</v>
      </c>
      <c r="BR80" s="52">
        <v>1</v>
      </c>
      <c r="BW80" s="55">
        <v>1</v>
      </c>
      <c r="CG80" s="58">
        <v>1</v>
      </c>
      <c r="CH80" s="58">
        <v>1</v>
      </c>
      <c r="CI80" s="58">
        <v>3</v>
      </c>
      <c r="CN80" s="59">
        <v>4</v>
      </c>
      <c r="CP80" s="36">
        <v>3</v>
      </c>
      <c r="EM80" s="386" t="s">
        <v>545</v>
      </c>
      <c r="EN80" s="93">
        <v>1</v>
      </c>
      <c r="EO80" s="95"/>
      <c r="EP80" s="96"/>
      <c r="EQ80" s="97"/>
      <c r="ER80" s="98"/>
      <c r="ES80" s="99">
        <v>3</v>
      </c>
      <c r="ET80" s="100">
        <v>1</v>
      </c>
      <c r="EU80" s="101"/>
      <c r="EV80" s="102"/>
      <c r="EW80" s="103"/>
      <c r="EX80" s="104">
        <v>1</v>
      </c>
      <c r="EY80" s="105"/>
      <c r="EZ80" s="106"/>
      <c r="FA80" s="394"/>
      <c r="FC80" s="383" t="s">
        <v>581</v>
      </c>
      <c r="FE80" s="44">
        <v>2</v>
      </c>
      <c r="FI80" s="51">
        <v>2</v>
      </c>
      <c r="FJ80" s="52">
        <v>1</v>
      </c>
      <c r="FL80" s="55">
        <v>1</v>
      </c>
      <c r="FN80" s="57">
        <v>1</v>
      </c>
      <c r="FP80" s="59">
        <v>3</v>
      </c>
      <c r="FQ80" s="391">
        <v>2</v>
      </c>
      <c r="FS80" s="383" t="s">
        <v>580</v>
      </c>
      <c r="FY80" s="51">
        <v>4</v>
      </c>
      <c r="FZ80" s="52">
        <v>1</v>
      </c>
      <c r="GB80" s="55">
        <v>2</v>
      </c>
      <c r="GE80" s="58">
        <v>2</v>
      </c>
      <c r="GF80" s="59">
        <v>3</v>
      </c>
      <c r="GG80" s="391">
        <v>2</v>
      </c>
    </row>
    <row r="81" spans="4:189" ht="15.75" thickBot="1" x14ac:dyDescent="0.3">
      <c r="D81" s="383" t="s">
        <v>581</v>
      </c>
      <c r="F81" s="112">
        <v>1</v>
      </c>
      <c r="G81" s="112"/>
      <c r="H81" s="112"/>
      <c r="I81" s="112"/>
      <c r="J81" s="112"/>
      <c r="K81" s="112"/>
      <c r="L81" s="45"/>
      <c r="M81" s="45"/>
      <c r="O81" s="47"/>
      <c r="R81" s="48"/>
      <c r="S81" s="113">
        <v>1</v>
      </c>
      <c r="T81" s="114">
        <v>1</v>
      </c>
      <c r="U81" s="114"/>
      <c r="V81" s="114"/>
      <c r="W81" s="115">
        <v>1</v>
      </c>
      <c r="X81" s="115">
        <v>2</v>
      </c>
      <c r="Y81" s="115"/>
      <c r="AA81" s="53"/>
      <c r="AB81" s="53"/>
      <c r="AC81" s="116"/>
      <c r="AD81" s="116"/>
      <c r="AE81" s="116"/>
      <c r="AF81" s="116"/>
      <c r="AG81" s="117"/>
      <c r="AH81" s="117"/>
      <c r="AI81" s="118"/>
      <c r="AJ81" s="118">
        <v>1</v>
      </c>
      <c r="AK81" s="118"/>
      <c r="AL81" s="118"/>
      <c r="AM81" s="119"/>
      <c r="AN81" s="119"/>
      <c r="AO81" s="119"/>
      <c r="AP81" s="120"/>
      <c r="AQ81" s="120"/>
      <c r="AR81" s="120"/>
      <c r="AS81" s="120"/>
      <c r="AT81" s="120"/>
      <c r="AU81" s="120"/>
      <c r="AV81" s="36">
        <v>5</v>
      </c>
      <c r="AX81" s="383" t="s">
        <v>580</v>
      </c>
      <c r="BN81" s="51">
        <v>4</v>
      </c>
      <c r="BW81" s="55">
        <v>1</v>
      </c>
      <c r="BZ81" s="55">
        <v>1</v>
      </c>
      <c r="CI81" s="58">
        <v>2</v>
      </c>
      <c r="CN81" s="59">
        <v>1</v>
      </c>
      <c r="CP81" s="36">
        <v>4</v>
      </c>
      <c r="EM81" s="383" t="s">
        <v>581</v>
      </c>
      <c r="EN81" s="42">
        <v>1</v>
      </c>
      <c r="ES81" s="114">
        <v>1</v>
      </c>
      <c r="ET81" s="52">
        <v>2</v>
      </c>
      <c r="EZ81" s="59">
        <v>2</v>
      </c>
      <c r="FA81" s="391">
        <v>1</v>
      </c>
      <c r="FC81" s="385" t="s">
        <v>581</v>
      </c>
      <c r="FD81" s="341">
        <v>2</v>
      </c>
      <c r="FE81" s="331"/>
      <c r="FF81" s="343"/>
      <c r="FG81" s="344"/>
      <c r="FH81" s="345"/>
      <c r="FI81" s="332">
        <v>2</v>
      </c>
      <c r="FJ81" s="346"/>
      <c r="FK81" s="333"/>
      <c r="FL81" s="347">
        <v>1</v>
      </c>
      <c r="FM81" s="348"/>
      <c r="FN81" s="349"/>
      <c r="FO81" s="350"/>
      <c r="FP81" s="351">
        <v>3</v>
      </c>
      <c r="FQ81" s="395">
        <v>2</v>
      </c>
      <c r="FS81" s="383" t="s">
        <v>580</v>
      </c>
      <c r="FT81" s="42">
        <v>2</v>
      </c>
      <c r="FU81" s="44">
        <v>1</v>
      </c>
      <c r="FY81" s="51">
        <v>3</v>
      </c>
      <c r="GB81" s="55">
        <v>1</v>
      </c>
      <c r="GE81" s="58">
        <v>2</v>
      </c>
      <c r="GF81" s="59">
        <v>2</v>
      </c>
      <c r="GG81" s="391">
        <v>2</v>
      </c>
    </row>
    <row r="82" spans="4:189" x14ac:dyDescent="0.25">
      <c r="D82" s="383" t="s">
        <v>581</v>
      </c>
      <c r="F82" s="112">
        <v>1</v>
      </c>
      <c r="G82" s="112"/>
      <c r="H82" s="112"/>
      <c r="I82" s="112"/>
      <c r="J82" s="112"/>
      <c r="K82" s="112"/>
      <c r="L82" s="45"/>
      <c r="M82" s="45"/>
      <c r="O82" s="47"/>
      <c r="R82" s="48"/>
      <c r="S82" s="113"/>
      <c r="T82" s="114"/>
      <c r="U82" s="114"/>
      <c r="V82" s="114">
        <v>1</v>
      </c>
      <c r="W82" s="115"/>
      <c r="X82" s="115"/>
      <c r="Y82" s="115"/>
      <c r="AA82" s="53"/>
      <c r="AB82" s="53"/>
      <c r="AC82" s="116"/>
      <c r="AD82" s="116">
        <v>1</v>
      </c>
      <c r="AE82" s="116"/>
      <c r="AF82" s="116"/>
      <c r="AG82" s="117"/>
      <c r="AH82" s="117"/>
      <c r="AI82" s="118"/>
      <c r="AJ82" s="118"/>
      <c r="AK82" s="118"/>
      <c r="AL82" s="118"/>
      <c r="AM82" s="119"/>
      <c r="AN82" s="119"/>
      <c r="AO82" s="119"/>
      <c r="AP82" s="120">
        <v>3</v>
      </c>
      <c r="AQ82" s="120">
        <v>1</v>
      </c>
      <c r="AR82" s="120"/>
      <c r="AS82" s="120"/>
      <c r="AT82" s="120">
        <v>1</v>
      </c>
      <c r="AU82" s="120"/>
      <c r="AV82" s="36">
        <v>6</v>
      </c>
      <c r="AX82" s="383" t="s">
        <v>580</v>
      </c>
      <c r="BA82" s="43">
        <v>1</v>
      </c>
      <c r="BD82" s="43">
        <v>1</v>
      </c>
      <c r="BG82" s="44">
        <v>1</v>
      </c>
      <c r="BN82" s="51">
        <v>4</v>
      </c>
      <c r="BW82" s="55">
        <v>1</v>
      </c>
      <c r="BX82" s="55">
        <v>1</v>
      </c>
      <c r="CG82" s="58">
        <v>1</v>
      </c>
      <c r="CN82" s="59">
        <v>4</v>
      </c>
      <c r="CP82" s="36">
        <v>5</v>
      </c>
      <c r="EM82" s="383" t="s">
        <v>581</v>
      </c>
      <c r="ER82" s="50">
        <v>1</v>
      </c>
      <c r="ES82" s="114">
        <v>2</v>
      </c>
      <c r="ET82" s="52">
        <v>1</v>
      </c>
      <c r="EX82" s="57">
        <v>1</v>
      </c>
      <c r="EZ82" s="59">
        <v>3</v>
      </c>
      <c r="FA82" s="391">
        <v>2</v>
      </c>
      <c r="FC82" s="383" t="s">
        <v>583</v>
      </c>
      <c r="FD82" s="42">
        <v>1</v>
      </c>
      <c r="FE82" s="44">
        <v>3</v>
      </c>
      <c r="FI82" s="51">
        <v>3</v>
      </c>
      <c r="FL82" s="55">
        <v>3</v>
      </c>
      <c r="FP82" s="59">
        <v>3</v>
      </c>
      <c r="FQ82" s="392">
        <v>2</v>
      </c>
      <c r="FS82" s="383" t="s">
        <v>580</v>
      </c>
      <c r="FU82" s="44">
        <v>1</v>
      </c>
      <c r="FY82" s="51">
        <v>3</v>
      </c>
      <c r="FZ82" s="52">
        <v>2</v>
      </c>
      <c r="GB82" s="55">
        <v>1</v>
      </c>
      <c r="GE82" s="58">
        <v>2</v>
      </c>
      <c r="GF82" s="59">
        <v>2</v>
      </c>
      <c r="GG82" s="391">
        <v>1</v>
      </c>
    </row>
    <row r="83" spans="4:189" x14ac:dyDescent="0.25">
      <c r="D83" s="383" t="s">
        <v>581</v>
      </c>
      <c r="F83" s="112">
        <v>1</v>
      </c>
      <c r="G83" s="112"/>
      <c r="H83" s="112"/>
      <c r="I83" s="112"/>
      <c r="J83" s="112"/>
      <c r="K83" s="112"/>
      <c r="L83" s="45"/>
      <c r="M83" s="45"/>
      <c r="O83" s="47"/>
      <c r="R83" s="48"/>
      <c r="S83" s="113"/>
      <c r="T83" s="114"/>
      <c r="U83" s="114"/>
      <c r="V83" s="114"/>
      <c r="W83" s="115"/>
      <c r="X83" s="115">
        <v>1</v>
      </c>
      <c r="Y83" s="115"/>
      <c r="AA83" s="53"/>
      <c r="AB83" s="53"/>
      <c r="AC83" s="116"/>
      <c r="AD83" s="116">
        <v>1</v>
      </c>
      <c r="AE83" s="116"/>
      <c r="AF83" s="116"/>
      <c r="AG83" s="117"/>
      <c r="AH83" s="117"/>
      <c r="AI83" s="118"/>
      <c r="AJ83" s="118"/>
      <c r="AK83" s="118"/>
      <c r="AL83" s="118"/>
      <c r="AM83" s="119"/>
      <c r="AN83" s="119">
        <v>1</v>
      </c>
      <c r="AO83" s="119"/>
      <c r="AP83" s="120">
        <v>2</v>
      </c>
      <c r="AQ83" s="120">
        <v>1</v>
      </c>
      <c r="AR83" s="120"/>
      <c r="AS83" s="120"/>
      <c r="AT83" s="120">
        <v>1</v>
      </c>
      <c r="AU83" s="120"/>
      <c r="AV83" s="36">
        <v>5</v>
      </c>
      <c r="AX83" s="383" t="s">
        <v>580</v>
      </c>
      <c r="BA83" s="43">
        <v>1</v>
      </c>
      <c r="BD83" s="43">
        <v>1</v>
      </c>
      <c r="BG83" s="44">
        <v>1</v>
      </c>
      <c r="BN83" s="51">
        <v>6</v>
      </c>
      <c r="BW83" s="55">
        <v>2</v>
      </c>
      <c r="CG83" s="58">
        <v>1</v>
      </c>
      <c r="CN83" s="59">
        <v>5</v>
      </c>
      <c r="CP83" s="36">
        <v>4</v>
      </c>
      <c r="EM83" s="383" t="s">
        <v>581</v>
      </c>
      <c r="EN83" s="42">
        <v>2</v>
      </c>
      <c r="ES83" s="114"/>
      <c r="EV83" s="55">
        <v>1</v>
      </c>
      <c r="EZ83" s="59">
        <v>3</v>
      </c>
      <c r="FA83" s="391">
        <v>2</v>
      </c>
      <c r="FC83" s="383" t="s">
        <v>583</v>
      </c>
      <c r="FE83" s="44">
        <v>1</v>
      </c>
      <c r="FI83" s="51">
        <v>3</v>
      </c>
      <c r="FL83" s="55">
        <v>3</v>
      </c>
      <c r="FP83" s="59">
        <v>3</v>
      </c>
      <c r="FQ83" s="392">
        <v>2</v>
      </c>
      <c r="FS83" s="383" t="s">
        <v>580</v>
      </c>
      <c r="FT83" s="42">
        <v>2</v>
      </c>
      <c r="FU83" s="44">
        <v>1</v>
      </c>
      <c r="FY83" s="51">
        <v>4</v>
      </c>
      <c r="GB83" s="55">
        <v>2</v>
      </c>
      <c r="GE83" s="58">
        <v>1</v>
      </c>
      <c r="GF83" s="59">
        <v>3</v>
      </c>
      <c r="GG83" s="391">
        <v>2</v>
      </c>
    </row>
    <row r="84" spans="4:189" x14ac:dyDescent="0.25">
      <c r="D84" s="383" t="s">
        <v>581</v>
      </c>
      <c r="F84" s="112">
        <v>1</v>
      </c>
      <c r="G84" s="112"/>
      <c r="H84" s="112"/>
      <c r="I84" s="112"/>
      <c r="J84" s="112"/>
      <c r="K84" s="112"/>
      <c r="L84" s="45"/>
      <c r="M84" s="45"/>
      <c r="O84" s="47"/>
      <c r="R84" s="48"/>
      <c r="S84" s="113"/>
      <c r="T84" s="114">
        <v>2</v>
      </c>
      <c r="U84" s="114"/>
      <c r="V84" s="114"/>
      <c r="W84" s="115"/>
      <c r="X84" s="115"/>
      <c r="Y84" s="115"/>
      <c r="AA84" s="53"/>
      <c r="AB84" s="53"/>
      <c r="AC84" s="116"/>
      <c r="AD84" s="116"/>
      <c r="AE84" s="116"/>
      <c r="AF84" s="116"/>
      <c r="AG84" s="117"/>
      <c r="AH84" s="117"/>
      <c r="AI84" s="118"/>
      <c r="AJ84" s="118"/>
      <c r="AK84" s="118"/>
      <c r="AL84" s="118"/>
      <c r="AM84" s="119"/>
      <c r="AN84" s="119"/>
      <c r="AO84" s="119"/>
      <c r="AP84" s="120"/>
      <c r="AQ84" s="120"/>
      <c r="AR84" s="120"/>
      <c r="AS84" s="120"/>
      <c r="AT84" s="120">
        <v>1</v>
      </c>
      <c r="AU84" s="120"/>
      <c r="AV84" s="36">
        <v>4</v>
      </c>
      <c r="AX84" s="386" t="s">
        <v>580</v>
      </c>
      <c r="AY84" s="93"/>
      <c r="AZ84" s="94"/>
      <c r="BA84" s="94"/>
      <c r="BB84" s="94"/>
      <c r="BC84" s="94"/>
      <c r="BD84" s="94"/>
      <c r="BE84" s="94"/>
      <c r="BF84" s="95"/>
      <c r="BG84" s="95"/>
      <c r="BH84" s="95"/>
      <c r="BI84" s="96"/>
      <c r="BJ84" s="96"/>
      <c r="BK84" s="97"/>
      <c r="BL84" s="97"/>
      <c r="BM84" s="98"/>
      <c r="BN84" s="99">
        <v>4</v>
      </c>
      <c r="BO84" s="99"/>
      <c r="BP84" s="99"/>
      <c r="BQ84" s="100"/>
      <c r="BR84" s="100">
        <v>1</v>
      </c>
      <c r="BS84" s="100"/>
      <c r="BT84" s="101"/>
      <c r="BU84" s="101"/>
      <c r="BV84" s="101"/>
      <c r="BW84" s="102"/>
      <c r="BX84" s="102"/>
      <c r="BY84" s="102"/>
      <c r="BZ84" s="102"/>
      <c r="CA84" s="103"/>
      <c r="CB84" s="103"/>
      <c r="CC84" s="104"/>
      <c r="CD84" s="104"/>
      <c r="CE84" s="104"/>
      <c r="CF84" s="104"/>
      <c r="CG84" s="105">
        <v>1</v>
      </c>
      <c r="CH84" s="105">
        <v>1</v>
      </c>
      <c r="CI84" s="105"/>
      <c r="CJ84" s="106"/>
      <c r="CK84" s="106"/>
      <c r="CL84" s="106"/>
      <c r="CM84" s="106"/>
      <c r="CN84" s="106">
        <v>4</v>
      </c>
      <c r="CO84" s="106"/>
      <c r="CP84" s="87"/>
      <c r="EM84" s="383" t="s">
        <v>581</v>
      </c>
      <c r="EN84" s="42">
        <v>1</v>
      </c>
      <c r="EO84" s="45"/>
      <c r="EP84" s="47"/>
      <c r="ER84" s="113"/>
      <c r="ES84" s="114"/>
      <c r="ET84" s="115"/>
      <c r="EV84" s="116">
        <v>1</v>
      </c>
      <c r="EW84" s="117"/>
      <c r="EX84" s="118"/>
      <c r="EY84" s="119">
        <v>1</v>
      </c>
      <c r="EZ84" s="120">
        <v>2</v>
      </c>
      <c r="FA84" s="392">
        <v>2</v>
      </c>
      <c r="FC84" s="383" t="s">
        <v>583</v>
      </c>
      <c r="FD84" s="42">
        <v>2</v>
      </c>
      <c r="FE84" s="44">
        <v>3</v>
      </c>
      <c r="FI84" s="51">
        <v>3</v>
      </c>
      <c r="FL84" s="55">
        <v>4</v>
      </c>
      <c r="FO84" s="58">
        <v>1</v>
      </c>
      <c r="FQ84" s="392">
        <v>2</v>
      </c>
      <c r="FS84" s="386" t="s">
        <v>580</v>
      </c>
      <c r="FT84" s="93"/>
      <c r="FU84" s="95"/>
      <c r="FV84" s="96"/>
      <c r="FW84" s="97"/>
      <c r="FX84" s="98"/>
      <c r="FY84" s="99">
        <v>4</v>
      </c>
      <c r="FZ84" s="100"/>
      <c r="GA84" s="101"/>
      <c r="GB84" s="102">
        <v>2</v>
      </c>
      <c r="GC84" s="103"/>
      <c r="GD84" s="104"/>
      <c r="GE84" s="105">
        <v>2</v>
      </c>
      <c r="GF84" s="106">
        <v>2</v>
      </c>
      <c r="GG84" s="394">
        <v>2</v>
      </c>
    </row>
    <row r="85" spans="4:189" x14ac:dyDescent="0.25">
      <c r="D85" s="383" t="s">
        <v>581</v>
      </c>
      <c r="F85" s="112"/>
      <c r="G85" s="112"/>
      <c r="H85" s="112"/>
      <c r="I85" s="112"/>
      <c r="J85" s="112"/>
      <c r="K85" s="112"/>
      <c r="L85" s="45"/>
      <c r="M85" s="45"/>
      <c r="O85" s="47"/>
      <c r="R85" s="48"/>
      <c r="S85" s="113"/>
      <c r="T85" s="114">
        <v>1</v>
      </c>
      <c r="U85" s="114"/>
      <c r="V85" s="114">
        <v>1</v>
      </c>
      <c r="W85" s="115"/>
      <c r="X85" s="115">
        <v>1</v>
      </c>
      <c r="Y85" s="115"/>
      <c r="AA85" s="53"/>
      <c r="AB85" s="53"/>
      <c r="AC85" s="116"/>
      <c r="AD85" s="116"/>
      <c r="AE85" s="116"/>
      <c r="AF85" s="116"/>
      <c r="AG85" s="117"/>
      <c r="AH85" s="117"/>
      <c r="AI85" s="118">
        <v>1</v>
      </c>
      <c r="AJ85" s="118"/>
      <c r="AK85" s="118"/>
      <c r="AL85" s="118"/>
      <c r="AM85" s="119"/>
      <c r="AN85" s="119"/>
      <c r="AO85" s="119"/>
      <c r="AP85" s="120"/>
      <c r="AQ85" s="120"/>
      <c r="AR85" s="120"/>
      <c r="AS85" s="120"/>
      <c r="AT85" s="120"/>
      <c r="AU85" s="120"/>
      <c r="AV85" s="36">
        <v>4</v>
      </c>
      <c r="AX85" s="383" t="s">
        <v>580</v>
      </c>
      <c r="BN85" s="51">
        <v>3</v>
      </c>
      <c r="BR85" s="52">
        <v>3</v>
      </c>
      <c r="CN85" s="59">
        <v>5</v>
      </c>
      <c r="CP85" s="36">
        <v>6</v>
      </c>
      <c r="EM85" s="383" t="s">
        <v>581</v>
      </c>
      <c r="EO85" s="45"/>
      <c r="EP85" s="47"/>
      <c r="ER85" s="113"/>
      <c r="ES85" s="114">
        <v>2</v>
      </c>
      <c r="ET85" s="115">
        <v>1</v>
      </c>
      <c r="EV85" s="116"/>
      <c r="EW85" s="117"/>
      <c r="EX85" s="118"/>
      <c r="EY85" s="119"/>
      <c r="EZ85" s="120"/>
      <c r="FA85" s="392">
        <v>2</v>
      </c>
      <c r="FC85" s="383" t="s">
        <v>583</v>
      </c>
      <c r="FE85" s="44">
        <v>1</v>
      </c>
      <c r="FH85" s="50">
        <v>1</v>
      </c>
      <c r="FI85" s="51">
        <v>3</v>
      </c>
      <c r="FL85" s="55">
        <v>6</v>
      </c>
      <c r="FO85" s="58">
        <v>1</v>
      </c>
      <c r="FP85" s="59">
        <v>1</v>
      </c>
      <c r="FQ85" s="392">
        <v>2</v>
      </c>
      <c r="FS85" s="383" t="s">
        <v>580</v>
      </c>
      <c r="FY85" s="51">
        <v>4</v>
      </c>
      <c r="FZ85" s="52">
        <v>3</v>
      </c>
      <c r="GF85" s="59">
        <v>2</v>
      </c>
      <c r="GG85" s="391">
        <v>2</v>
      </c>
    </row>
    <row r="86" spans="4:189" x14ac:dyDescent="0.25">
      <c r="D86" s="383" t="s">
        <v>581</v>
      </c>
      <c r="F86" s="112"/>
      <c r="G86" s="112"/>
      <c r="H86" s="112"/>
      <c r="I86" s="112"/>
      <c r="J86" s="112"/>
      <c r="K86" s="112"/>
      <c r="L86" s="45"/>
      <c r="M86" s="45"/>
      <c r="O86" s="47"/>
      <c r="R86" s="48"/>
      <c r="S86" s="113"/>
      <c r="T86" s="114"/>
      <c r="U86" s="114"/>
      <c r="V86" s="114">
        <v>1</v>
      </c>
      <c r="W86" s="115"/>
      <c r="X86" s="115">
        <v>1</v>
      </c>
      <c r="Y86" s="115"/>
      <c r="AA86" s="53"/>
      <c r="AB86" s="53"/>
      <c r="AC86" s="116"/>
      <c r="AD86" s="116">
        <v>1</v>
      </c>
      <c r="AE86" s="116"/>
      <c r="AF86" s="116"/>
      <c r="AG86" s="117"/>
      <c r="AH86" s="117"/>
      <c r="AI86" s="118"/>
      <c r="AJ86" s="118"/>
      <c r="AK86" s="118"/>
      <c r="AL86" s="118"/>
      <c r="AM86" s="119"/>
      <c r="AN86" s="119"/>
      <c r="AO86" s="119"/>
      <c r="AP86" s="120">
        <v>1</v>
      </c>
      <c r="AQ86" s="120"/>
      <c r="AR86" s="120"/>
      <c r="AS86" s="120"/>
      <c r="AT86" s="120">
        <v>2</v>
      </c>
      <c r="AU86" s="120"/>
      <c r="AV86" s="36">
        <v>2</v>
      </c>
      <c r="AX86" s="383" t="s">
        <v>580</v>
      </c>
      <c r="BN86" s="51">
        <v>7</v>
      </c>
      <c r="BR86" s="52">
        <v>1</v>
      </c>
      <c r="CH86" s="58">
        <v>1</v>
      </c>
      <c r="CN86" s="59">
        <v>1</v>
      </c>
      <c r="CP86" s="36">
        <v>6</v>
      </c>
      <c r="EM86" s="383" t="s">
        <v>581</v>
      </c>
      <c r="EO86" s="45"/>
      <c r="EP86" s="47"/>
      <c r="ER86" s="113"/>
      <c r="ES86" s="114">
        <v>1</v>
      </c>
      <c r="ET86" s="115"/>
      <c r="EV86" s="116">
        <v>1</v>
      </c>
      <c r="EW86" s="117"/>
      <c r="EX86" s="118">
        <v>1</v>
      </c>
      <c r="EY86" s="119"/>
      <c r="EZ86" s="120">
        <v>2</v>
      </c>
      <c r="FA86" s="392">
        <v>2</v>
      </c>
      <c r="FC86" s="383" t="s">
        <v>583</v>
      </c>
      <c r="FD86" s="42">
        <v>2</v>
      </c>
      <c r="FE86" s="45">
        <v>1</v>
      </c>
      <c r="FF86" s="47"/>
      <c r="FH86" s="113">
        <v>1</v>
      </c>
      <c r="FI86" s="114">
        <v>3</v>
      </c>
      <c r="FJ86" s="115"/>
      <c r="FL86" s="116">
        <v>5</v>
      </c>
      <c r="FM86" s="117"/>
      <c r="FN86" s="118">
        <v>3</v>
      </c>
      <c r="FO86" s="119">
        <v>1</v>
      </c>
      <c r="FP86" s="120">
        <v>3</v>
      </c>
      <c r="FQ86" s="392">
        <v>2</v>
      </c>
      <c r="FS86" s="383" t="s">
        <v>580</v>
      </c>
      <c r="FU86" s="44">
        <v>1</v>
      </c>
      <c r="FY86" s="51">
        <v>5</v>
      </c>
      <c r="FZ86" s="52">
        <v>2</v>
      </c>
      <c r="GB86" s="55">
        <v>1</v>
      </c>
      <c r="GE86" s="58">
        <v>2</v>
      </c>
      <c r="GF86" s="59">
        <v>2</v>
      </c>
      <c r="GG86" s="391">
        <v>1</v>
      </c>
    </row>
    <row r="87" spans="4:189" x14ac:dyDescent="0.25">
      <c r="D87" s="383" t="s">
        <v>581</v>
      </c>
      <c r="F87" s="112"/>
      <c r="G87" s="112"/>
      <c r="H87" s="112"/>
      <c r="I87" s="112"/>
      <c r="J87" s="112"/>
      <c r="K87" s="112"/>
      <c r="L87" s="45"/>
      <c r="M87" s="45"/>
      <c r="O87" s="47"/>
      <c r="R87" s="48"/>
      <c r="S87" s="113"/>
      <c r="T87" s="114">
        <v>2</v>
      </c>
      <c r="U87" s="114"/>
      <c r="V87" s="114"/>
      <c r="W87" s="115"/>
      <c r="X87" s="115"/>
      <c r="Y87" s="115"/>
      <c r="AA87" s="53"/>
      <c r="AB87" s="53"/>
      <c r="AC87" s="116"/>
      <c r="AD87" s="116"/>
      <c r="AE87" s="116"/>
      <c r="AF87" s="116"/>
      <c r="AG87" s="117"/>
      <c r="AH87" s="117"/>
      <c r="AI87" s="118"/>
      <c r="AJ87" s="118"/>
      <c r="AK87" s="118"/>
      <c r="AL87" s="118"/>
      <c r="AM87" s="119"/>
      <c r="AN87" s="119"/>
      <c r="AO87" s="119"/>
      <c r="AP87" s="120">
        <v>2</v>
      </c>
      <c r="AQ87" s="120"/>
      <c r="AR87" s="120"/>
      <c r="AS87" s="120"/>
      <c r="AT87" s="120">
        <v>1</v>
      </c>
      <c r="AU87" s="120"/>
      <c r="AV87" s="36">
        <v>2</v>
      </c>
      <c r="AX87" s="383" t="s">
        <v>580</v>
      </c>
      <c r="BG87" s="44">
        <v>2</v>
      </c>
      <c r="BN87" s="51">
        <v>5</v>
      </c>
      <c r="BW87" s="55">
        <v>1</v>
      </c>
      <c r="BZ87" s="55">
        <v>1</v>
      </c>
      <c r="CG87" s="58">
        <v>1</v>
      </c>
      <c r="CN87" s="59">
        <v>7</v>
      </c>
      <c r="CP87" s="36">
        <v>4</v>
      </c>
      <c r="EM87" s="383" t="s">
        <v>581</v>
      </c>
      <c r="ES87" s="51">
        <v>2</v>
      </c>
      <c r="ET87" s="52">
        <v>1</v>
      </c>
      <c r="EZ87" s="59">
        <v>2</v>
      </c>
      <c r="FA87" s="392">
        <v>2</v>
      </c>
      <c r="FC87" s="383" t="s">
        <v>583</v>
      </c>
      <c r="FE87" s="45">
        <v>3</v>
      </c>
      <c r="FF87" s="47">
        <v>1</v>
      </c>
      <c r="FH87" s="113"/>
      <c r="FI87" s="114">
        <v>3</v>
      </c>
      <c r="FJ87" s="115"/>
      <c r="FL87" s="116">
        <v>3</v>
      </c>
      <c r="FM87" s="117"/>
      <c r="FN87" s="118">
        <v>1</v>
      </c>
      <c r="FO87" s="119">
        <v>1</v>
      </c>
      <c r="FP87" s="120"/>
      <c r="FQ87" s="392">
        <v>2</v>
      </c>
      <c r="FS87" s="383" t="s">
        <v>580</v>
      </c>
      <c r="FU87" s="44">
        <v>2</v>
      </c>
      <c r="FY87" s="51">
        <v>5</v>
      </c>
      <c r="GB87" s="55">
        <v>1</v>
      </c>
      <c r="GE87" s="58">
        <v>1</v>
      </c>
      <c r="GF87" s="59">
        <v>2</v>
      </c>
      <c r="GG87" s="391">
        <v>2</v>
      </c>
    </row>
    <row r="88" spans="4:189" x14ac:dyDescent="0.25">
      <c r="D88" s="383" t="s">
        <v>581</v>
      </c>
      <c r="F88" s="112"/>
      <c r="G88" s="112"/>
      <c r="H88" s="112"/>
      <c r="I88" s="112"/>
      <c r="J88" s="112"/>
      <c r="K88" s="112"/>
      <c r="L88" s="45"/>
      <c r="M88" s="45"/>
      <c r="O88" s="47"/>
      <c r="R88" s="48"/>
      <c r="S88" s="113"/>
      <c r="T88" s="114"/>
      <c r="U88" s="114"/>
      <c r="V88" s="114"/>
      <c r="W88" s="115"/>
      <c r="X88" s="115"/>
      <c r="Y88" s="115"/>
      <c r="AA88" s="53"/>
      <c r="AB88" s="53"/>
      <c r="AC88" s="116"/>
      <c r="AD88" s="116"/>
      <c r="AE88" s="116"/>
      <c r="AF88" s="116"/>
      <c r="AG88" s="117"/>
      <c r="AH88" s="117"/>
      <c r="AI88" s="118">
        <v>1</v>
      </c>
      <c r="AJ88" s="118"/>
      <c r="AK88" s="118"/>
      <c r="AL88" s="118"/>
      <c r="AM88" s="119"/>
      <c r="AN88" s="119">
        <v>1</v>
      </c>
      <c r="AO88" s="119"/>
      <c r="AP88" s="120">
        <v>1</v>
      </c>
      <c r="AQ88" s="120"/>
      <c r="AR88" s="120"/>
      <c r="AS88" s="120"/>
      <c r="AT88" s="120">
        <v>2</v>
      </c>
      <c r="AU88" s="120"/>
      <c r="AV88" s="36">
        <v>3</v>
      </c>
      <c r="AX88" s="383" t="s">
        <v>580</v>
      </c>
      <c r="BN88" s="51">
        <v>9</v>
      </c>
      <c r="BW88" s="55">
        <v>1</v>
      </c>
      <c r="CN88" s="59">
        <v>7</v>
      </c>
      <c r="CP88" s="36">
        <v>8</v>
      </c>
      <c r="EM88" s="383" t="s">
        <v>581</v>
      </c>
      <c r="ES88" s="51">
        <v>1</v>
      </c>
      <c r="EY88" s="58">
        <v>1</v>
      </c>
      <c r="EZ88" s="59">
        <v>2</v>
      </c>
      <c r="FA88" s="392">
        <v>1</v>
      </c>
      <c r="FC88" s="383" t="s">
        <v>583</v>
      </c>
      <c r="FD88" s="42">
        <v>1</v>
      </c>
      <c r="FE88" s="44">
        <v>3</v>
      </c>
      <c r="FF88" s="46">
        <v>1</v>
      </c>
      <c r="FI88" s="51">
        <v>3</v>
      </c>
      <c r="FJ88" s="52">
        <v>1</v>
      </c>
      <c r="FL88" s="55">
        <v>4</v>
      </c>
      <c r="FO88" s="58">
        <v>1</v>
      </c>
      <c r="FP88" s="59">
        <v>1</v>
      </c>
      <c r="FQ88" s="392">
        <v>2</v>
      </c>
      <c r="FS88" s="383" t="s">
        <v>580</v>
      </c>
      <c r="FU88" s="44">
        <v>1</v>
      </c>
      <c r="FY88" s="51">
        <v>4</v>
      </c>
      <c r="GB88" s="55">
        <v>1</v>
      </c>
      <c r="GE88" s="58">
        <v>1</v>
      </c>
      <c r="GF88" s="59">
        <v>4</v>
      </c>
      <c r="GG88" s="391">
        <v>2</v>
      </c>
    </row>
    <row r="89" spans="4:189" ht="15.75" thickBot="1" x14ac:dyDescent="0.3">
      <c r="D89" s="383" t="s">
        <v>581</v>
      </c>
      <c r="F89" s="112">
        <v>1</v>
      </c>
      <c r="G89" s="112"/>
      <c r="H89" s="112"/>
      <c r="I89" s="112"/>
      <c r="J89" s="112"/>
      <c r="K89" s="112"/>
      <c r="L89" s="45"/>
      <c r="M89" s="45"/>
      <c r="O89" s="47"/>
      <c r="R89" s="48"/>
      <c r="S89" s="113"/>
      <c r="T89" s="114">
        <v>2</v>
      </c>
      <c r="U89" s="114"/>
      <c r="V89" s="114"/>
      <c r="W89" s="115"/>
      <c r="X89" s="115"/>
      <c r="Y89" s="115"/>
      <c r="AA89" s="53"/>
      <c r="AB89" s="53"/>
      <c r="AC89" s="116"/>
      <c r="AD89" s="116">
        <v>1</v>
      </c>
      <c r="AE89" s="116"/>
      <c r="AF89" s="116"/>
      <c r="AG89" s="117"/>
      <c r="AH89" s="117"/>
      <c r="AI89" s="118"/>
      <c r="AJ89" s="118"/>
      <c r="AK89" s="118"/>
      <c r="AL89" s="118"/>
      <c r="AM89" s="119"/>
      <c r="AN89" s="119"/>
      <c r="AO89" s="119"/>
      <c r="AP89" s="120"/>
      <c r="AQ89" s="120"/>
      <c r="AR89" s="120"/>
      <c r="AS89" s="120"/>
      <c r="AT89" s="120"/>
      <c r="AU89" s="120"/>
      <c r="AV89" s="36">
        <v>2</v>
      </c>
      <c r="AX89" s="385" t="s">
        <v>580</v>
      </c>
      <c r="AY89" s="341"/>
      <c r="AZ89" s="342"/>
      <c r="BA89" s="342"/>
      <c r="BB89" s="342"/>
      <c r="BC89" s="342"/>
      <c r="BD89" s="342"/>
      <c r="BE89" s="342"/>
      <c r="BF89" s="331"/>
      <c r="BG89" s="331">
        <v>1</v>
      </c>
      <c r="BH89" s="331"/>
      <c r="BI89" s="343"/>
      <c r="BJ89" s="343"/>
      <c r="BK89" s="344"/>
      <c r="BL89" s="344"/>
      <c r="BM89" s="345"/>
      <c r="BN89" s="332">
        <v>8</v>
      </c>
      <c r="BO89" s="332"/>
      <c r="BP89" s="332"/>
      <c r="BQ89" s="346"/>
      <c r="BR89" s="346"/>
      <c r="BS89" s="346"/>
      <c r="BT89" s="333"/>
      <c r="BU89" s="333"/>
      <c r="BV89" s="333"/>
      <c r="BW89" s="347">
        <v>1</v>
      </c>
      <c r="BX89" s="347"/>
      <c r="BY89" s="347"/>
      <c r="BZ89" s="347"/>
      <c r="CA89" s="348"/>
      <c r="CB89" s="348"/>
      <c r="CC89" s="349"/>
      <c r="CD89" s="349"/>
      <c r="CE89" s="349"/>
      <c r="CF89" s="349"/>
      <c r="CG89" s="350"/>
      <c r="CH89" s="350"/>
      <c r="CI89" s="350">
        <v>1</v>
      </c>
      <c r="CJ89" s="351"/>
      <c r="CK89" s="351">
        <v>1</v>
      </c>
      <c r="CL89" s="351"/>
      <c r="CM89" s="351"/>
      <c r="CN89" s="351">
        <v>3</v>
      </c>
      <c r="CO89" s="351"/>
      <c r="CP89" s="330">
        <v>2</v>
      </c>
      <c r="EM89" s="383" t="s">
        <v>581</v>
      </c>
      <c r="ES89" s="51">
        <v>1</v>
      </c>
      <c r="EX89" s="57">
        <v>1</v>
      </c>
      <c r="EZ89" s="59">
        <v>2</v>
      </c>
      <c r="FA89" s="392">
        <v>2</v>
      </c>
      <c r="FC89" s="383" t="s">
        <v>583</v>
      </c>
      <c r="FD89" s="42">
        <v>3</v>
      </c>
      <c r="FE89" s="44">
        <v>1</v>
      </c>
      <c r="FI89" s="51">
        <v>2</v>
      </c>
      <c r="FJ89" s="52">
        <v>1</v>
      </c>
      <c r="FL89" s="55">
        <v>3</v>
      </c>
      <c r="FN89" s="57">
        <v>1</v>
      </c>
      <c r="FO89" s="58">
        <v>1</v>
      </c>
      <c r="FP89" s="59">
        <v>1</v>
      </c>
      <c r="FQ89" s="392">
        <v>2</v>
      </c>
      <c r="FS89" s="385" t="s">
        <v>580</v>
      </c>
      <c r="FT89" s="341"/>
      <c r="FU89" s="331">
        <v>1</v>
      </c>
      <c r="FV89" s="343"/>
      <c r="FW89" s="344"/>
      <c r="FX89" s="345"/>
      <c r="FY89" s="332">
        <v>4</v>
      </c>
      <c r="FZ89" s="346">
        <v>1</v>
      </c>
      <c r="GA89" s="333"/>
      <c r="GB89" s="347">
        <v>2</v>
      </c>
      <c r="GC89" s="348"/>
      <c r="GD89" s="349"/>
      <c r="GE89" s="350">
        <v>1</v>
      </c>
      <c r="GF89" s="351">
        <v>3</v>
      </c>
      <c r="GG89" s="395">
        <v>1</v>
      </c>
    </row>
    <row r="90" spans="4:189" x14ac:dyDescent="0.25">
      <c r="D90" s="383" t="s">
        <v>581</v>
      </c>
      <c r="F90" s="112"/>
      <c r="G90" s="112">
        <v>1</v>
      </c>
      <c r="H90" s="112"/>
      <c r="I90" s="112"/>
      <c r="J90" s="112"/>
      <c r="K90" s="112"/>
      <c r="L90" s="45"/>
      <c r="M90" s="45"/>
      <c r="O90" s="47"/>
      <c r="R90" s="48"/>
      <c r="S90" s="113">
        <v>1</v>
      </c>
      <c r="T90" s="114">
        <v>2</v>
      </c>
      <c r="U90" s="114"/>
      <c r="V90" s="114"/>
      <c r="W90" s="115"/>
      <c r="X90" s="115"/>
      <c r="Y90" s="115"/>
      <c r="AA90" s="53"/>
      <c r="AB90" s="53"/>
      <c r="AC90" s="116"/>
      <c r="AD90" s="116"/>
      <c r="AE90" s="116"/>
      <c r="AF90" s="116"/>
      <c r="AG90" s="117"/>
      <c r="AH90" s="117"/>
      <c r="AI90" s="118"/>
      <c r="AJ90" s="118"/>
      <c r="AK90" s="118"/>
      <c r="AL90" s="118"/>
      <c r="AM90" s="119"/>
      <c r="AN90" s="119"/>
      <c r="AO90" s="119"/>
      <c r="AP90" s="120">
        <v>3</v>
      </c>
      <c r="AQ90" s="120"/>
      <c r="AR90" s="120"/>
      <c r="AS90" s="120"/>
      <c r="AT90" s="120">
        <v>1</v>
      </c>
      <c r="AU90" s="120"/>
      <c r="AV90" s="36">
        <v>2</v>
      </c>
      <c r="AX90" s="383" t="s">
        <v>579</v>
      </c>
      <c r="AY90" s="42">
        <v>4</v>
      </c>
      <c r="BA90" s="43">
        <v>5</v>
      </c>
      <c r="BF90" s="44">
        <v>4</v>
      </c>
      <c r="BG90" s="44">
        <v>6</v>
      </c>
      <c r="BH90" s="45">
        <v>1</v>
      </c>
      <c r="BP90" s="51">
        <v>1</v>
      </c>
      <c r="BW90" s="55">
        <v>1</v>
      </c>
      <c r="BZ90" s="55">
        <v>13</v>
      </c>
      <c r="CN90" s="59">
        <v>1</v>
      </c>
      <c r="EM90" s="383" t="s">
        <v>581</v>
      </c>
      <c r="EN90" s="42">
        <v>2</v>
      </c>
      <c r="ER90" s="50">
        <v>1</v>
      </c>
      <c r="ES90" s="51">
        <v>2</v>
      </c>
      <c r="EV90" s="55">
        <v>1</v>
      </c>
      <c r="EZ90" s="59">
        <v>1</v>
      </c>
      <c r="FA90" s="392">
        <v>2</v>
      </c>
      <c r="FC90" s="383" t="s">
        <v>583</v>
      </c>
      <c r="FD90" s="42">
        <v>3</v>
      </c>
      <c r="FE90" s="44">
        <v>1</v>
      </c>
      <c r="FI90" s="51">
        <v>2</v>
      </c>
      <c r="FJ90" s="52">
        <v>1</v>
      </c>
      <c r="FL90" s="55">
        <v>3</v>
      </c>
      <c r="FN90" s="57">
        <v>1</v>
      </c>
      <c r="FO90" s="58">
        <v>2</v>
      </c>
      <c r="FP90" s="59">
        <v>2</v>
      </c>
      <c r="FQ90" s="392">
        <v>2</v>
      </c>
      <c r="FS90" s="383" t="s">
        <v>579</v>
      </c>
      <c r="FT90" s="42">
        <v>5</v>
      </c>
      <c r="FU90" s="44">
        <v>6</v>
      </c>
      <c r="FY90" s="51">
        <v>2</v>
      </c>
      <c r="GB90" s="55">
        <v>5</v>
      </c>
      <c r="GF90" s="59">
        <v>1</v>
      </c>
    </row>
    <row r="91" spans="4:189" x14ac:dyDescent="0.25">
      <c r="D91" s="383" t="s">
        <v>581</v>
      </c>
      <c r="F91" s="112"/>
      <c r="G91" s="112"/>
      <c r="H91" s="112"/>
      <c r="I91" s="112"/>
      <c r="J91" s="112"/>
      <c r="K91" s="112"/>
      <c r="L91" s="45"/>
      <c r="M91" s="45"/>
      <c r="O91" s="47"/>
      <c r="R91" s="48"/>
      <c r="S91" s="113"/>
      <c r="T91" s="114">
        <v>2</v>
      </c>
      <c r="U91" s="114"/>
      <c r="V91" s="114"/>
      <c r="W91" s="115"/>
      <c r="X91" s="115"/>
      <c r="Y91" s="115"/>
      <c r="AA91" s="53"/>
      <c r="AB91" s="53"/>
      <c r="AC91" s="116"/>
      <c r="AD91" s="116">
        <v>2</v>
      </c>
      <c r="AE91" s="116"/>
      <c r="AF91" s="116"/>
      <c r="AG91" s="117"/>
      <c r="AH91" s="117"/>
      <c r="AI91" s="118"/>
      <c r="AJ91" s="118"/>
      <c r="AK91" s="118"/>
      <c r="AL91" s="118"/>
      <c r="AM91" s="119"/>
      <c r="AN91" s="119"/>
      <c r="AO91" s="119"/>
      <c r="AP91" s="120">
        <v>2</v>
      </c>
      <c r="AQ91" s="120"/>
      <c r="AR91" s="120"/>
      <c r="AS91" s="120"/>
      <c r="AT91" s="120"/>
      <c r="AU91" s="120"/>
      <c r="AV91" s="36">
        <v>4</v>
      </c>
      <c r="AX91" s="383" t="s">
        <v>579</v>
      </c>
      <c r="AY91" s="42">
        <v>1</v>
      </c>
      <c r="BA91" s="43">
        <v>1</v>
      </c>
      <c r="BF91" s="44">
        <v>8</v>
      </c>
      <c r="BG91" s="44">
        <v>16</v>
      </c>
      <c r="BZ91" s="55">
        <v>7</v>
      </c>
      <c r="CP91">
        <v>2</v>
      </c>
      <c r="EM91" s="383" t="s">
        <v>581</v>
      </c>
      <c r="ES91" s="51">
        <v>2</v>
      </c>
      <c r="EV91" s="55">
        <v>1</v>
      </c>
      <c r="EZ91" s="59">
        <v>2</v>
      </c>
      <c r="FA91" s="392">
        <v>2</v>
      </c>
      <c r="FC91" s="386" t="s">
        <v>583</v>
      </c>
      <c r="FD91" s="93">
        <v>1</v>
      </c>
      <c r="FE91" s="95">
        <v>3</v>
      </c>
      <c r="FF91" s="96">
        <v>1</v>
      </c>
      <c r="FG91" s="97"/>
      <c r="FH91" s="98"/>
      <c r="FI91" s="99">
        <v>2</v>
      </c>
      <c r="FJ91" s="100">
        <v>1</v>
      </c>
      <c r="FK91" s="101"/>
      <c r="FL91" s="102">
        <v>4</v>
      </c>
      <c r="FM91" s="103"/>
      <c r="FN91" s="104"/>
      <c r="FO91" s="105"/>
      <c r="FP91" s="106"/>
      <c r="FQ91" s="394">
        <v>2</v>
      </c>
      <c r="FS91" s="383" t="s">
        <v>579</v>
      </c>
      <c r="FT91" s="42">
        <v>3</v>
      </c>
      <c r="FU91" s="44">
        <v>6</v>
      </c>
      <c r="FY91" s="51">
        <v>1</v>
      </c>
      <c r="FZ91" s="52">
        <v>1</v>
      </c>
      <c r="GB91" s="55">
        <v>4</v>
      </c>
      <c r="GG91" s="391">
        <v>1</v>
      </c>
    </row>
    <row r="92" spans="4:189" x14ac:dyDescent="0.25">
      <c r="D92" s="383" t="s">
        <v>581</v>
      </c>
      <c r="F92" s="112">
        <v>1</v>
      </c>
      <c r="G92" s="112"/>
      <c r="H92" s="112"/>
      <c r="I92" s="112"/>
      <c r="J92" s="112"/>
      <c r="K92" s="112"/>
      <c r="L92" s="45"/>
      <c r="M92" s="45"/>
      <c r="O92" s="47"/>
      <c r="R92" s="48"/>
      <c r="S92" s="113"/>
      <c r="T92" s="114">
        <v>3</v>
      </c>
      <c r="U92" s="114"/>
      <c r="V92" s="114"/>
      <c r="W92" s="115"/>
      <c r="X92" s="115">
        <v>1</v>
      </c>
      <c r="Y92" s="115"/>
      <c r="AA92" s="53"/>
      <c r="AB92" s="53"/>
      <c r="AC92" s="116"/>
      <c r="AD92" s="116"/>
      <c r="AE92" s="116"/>
      <c r="AF92" s="116"/>
      <c r="AG92" s="117"/>
      <c r="AH92" s="117"/>
      <c r="AI92" s="118"/>
      <c r="AJ92" s="118"/>
      <c r="AK92" s="118"/>
      <c r="AL92" s="118"/>
      <c r="AM92" s="119"/>
      <c r="AN92" s="119">
        <v>1</v>
      </c>
      <c r="AO92" s="119"/>
      <c r="AP92" s="120">
        <v>4</v>
      </c>
      <c r="AQ92" s="120">
        <v>1</v>
      </c>
      <c r="AR92" s="120"/>
      <c r="AS92" s="120"/>
      <c r="AT92" s="120">
        <v>2</v>
      </c>
      <c r="AU92" s="120"/>
      <c r="AV92" s="36">
        <v>1</v>
      </c>
      <c r="AX92" s="383" t="s">
        <v>579</v>
      </c>
      <c r="AY92" s="42">
        <v>2</v>
      </c>
      <c r="AZ92" s="43">
        <v>2</v>
      </c>
      <c r="BA92" s="43">
        <v>6</v>
      </c>
      <c r="BF92" s="44">
        <v>4</v>
      </c>
      <c r="BG92" s="44">
        <v>12</v>
      </c>
      <c r="BP92" s="51">
        <v>2</v>
      </c>
      <c r="BS92" s="52">
        <v>1</v>
      </c>
      <c r="BX92" s="55">
        <v>1</v>
      </c>
      <c r="BZ92" s="55">
        <v>15</v>
      </c>
      <c r="EM92" s="383" t="s">
        <v>581</v>
      </c>
      <c r="ES92" s="51">
        <v>2</v>
      </c>
      <c r="ET92" s="52">
        <v>1</v>
      </c>
      <c r="EV92" s="55">
        <v>1</v>
      </c>
      <c r="EZ92" s="59">
        <v>4</v>
      </c>
      <c r="FA92" s="392">
        <v>1</v>
      </c>
      <c r="FC92" s="383" t="s">
        <v>583</v>
      </c>
      <c r="FD92" s="42">
        <v>3</v>
      </c>
      <c r="FI92" s="51">
        <v>3</v>
      </c>
      <c r="FL92" s="55">
        <v>3</v>
      </c>
      <c r="FP92" s="59">
        <v>1</v>
      </c>
      <c r="FQ92" s="392">
        <v>1</v>
      </c>
      <c r="FS92" s="383" t="s">
        <v>579</v>
      </c>
      <c r="FT92" s="42">
        <v>3</v>
      </c>
      <c r="FU92" s="44">
        <v>5</v>
      </c>
      <c r="FY92" s="51">
        <v>1</v>
      </c>
      <c r="GB92" s="55">
        <v>4</v>
      </c>
    </row>
    <row r="93" spans="4:189" x14ac:dyDescent="0.25">
      <c r="D93" s="383" t="s">
        <v>581</v>
      </c>
      <c r="F93" s="112"/>
      <c r="G93" s="112"/>
      <c r="H93" s="112"/>
      <c r="I93" s="112"/>
      <c r="J93" s="112"/>
      <c r="K93" s="112"/>
      <c r="L93" s="45"/>
      <c r="M93" s="45">
        <v>1</v>
      </c>
      <c r="O93" s="47"/>
      <c r="R93" s="48"/>
      <c r="S93" s="113"/>
      <c r="T93" s="114">
        <v>1</v>
      </c>
      <c r="U93" s="114"/>
      <c r="V93" s="114"/>
      <c r="W93" s="115"/>
      <c r="X93" s="115">
        <v>1</v>
      </c>
      <c r="Y93" s="115"/>
      <c r="AA93" s="53"/>
      <c r="AB93" s="53"/>
      <c r="AC93" s="116"/>
      <c r="AD93" s="116"/>
      <c r="AE93" s="116"/>
      <c r="AF93" s="116"/>
      <c r="AG93" s="117"/>
      <c r="AH93" s="117"/>
      <c r="AI93" s="118"/>
      <c r="AJ93" s="118"/>
      <c r="AK93" s="118"/>
      <c r="AL93" s="118"/>
      <c r="AM93" s="119"/>
      <c r="AN93" s="119"/>
      <c r="AO93" s="119"/>
      <c r="AP93" s="120">
        <v>2</v>
      </c>
      <c r="AQ93" s="120"/>
      <c r="AR93" s="120"/>
      <c r="AS93" s="120"/>
      <c r="AT93" s="120"/>
      <c r="AU93" s="120"/>
      <c r="AV93" s="36">
        <v>3</v>
      </c>
      <c r="AX93" s="383" t="s">
        <v>579</v>
      </c>
      <c r="AY93" s="42">
        <v>5</v>
      </c>
      <c r="BF93" s="44">
        <v>1</v>
      </c>
      <c r="BG93" s="44">
        <v>16</v>
      </c>
      <c r="BZ93" s="55">
        <v>11</v>
      </c>
      <c r="EM93" s="383" t="s">
        <v>581</v>
      </c>
      <c r="EN93" s="42">
        <v>1</v>
      </c>
      <c r="ES93" s="51">
        <v>1</v>
      </c>
      <c r="ET93" s="52">
        <v>1</v>
      </c>
      <c r="EY93" s="58">
        <v>1</v>
      </c>
      <c r="EZ93" s="59">
        <v>2</v>
      </c>
      <c r="FA93" s="392">
        <v>1</v>
      </c>
      <c r="FC93" s="383" t="s">
        <v>583</v>
      </c>
      <c r="FD93" s="42">
        <v>2</v>
      </c>
      <c r="FE93" s="44">
        <v>1</v>
      </c>
      <c r="FI93" s="51">
        <v>2</v>
      </c>
      <c r="FL93" s="55">
        <v>2</v>
      </c>
      <c r="FO93" s="58">
        <v>1</v>
      </c>
      <c r="FP93" s="59">
        <v>3</v>
      </c>
      <c r="FQ93" s="391">
        <v>2</v>
      </c>
      <c r="FS93" s="383" t="s">
        <v>579</v>
      </c>
      <c r="FT93" s="42">
        <v>2</v>
      </c>
      <c r="FU93" s="44">
        <v>6</v>
      </c>
      <c r="FY93" s="51">
        <v>2</v>
      </c>
      <c r="GB93" s="55">
        <v>4</v>
      </c>
    </row>
    <row r="94" spans="4:189" x14ac:dyDescent="0.25">
      <c r="D94" s="383" t="s">
        <v>581</v>
      </c>
      <c r="F94" s="112">
        <v>1</v>
      </c>
      <c r="G94" s="112"/>
      <c r="H94" s="112"/>
      <c r="I94" s="112"/>
      <c r="J94" s="112"/>
      <c r="K94" s="112"/>
      <c r="L94" s="45"/>
      <c r="M94" s="45"/>
      <c r="O94" s="47"/>
      <c r="R94" s="48"/>
      <c r="S94" s="113"/>
      <c r="T94" s="114"/>
      <c r="U94" s="114"/>
      <c r="V94" s="114"/>
      <c r="W94" s="115"/>
      <c r="X94" s="115"/>
      <c r="Y94" s="115"/>
      <c r="AA94" s="53"/>
      <c r="AB94" s="53"/>
      <c r="AC94" s="116"/>
      <c r="AD94" s="116">
        <v>1</v>
      </c>
      <c r="AE94" s="116"/>
      <c r="AF94" s="116"/>
      <c r="AG94" s="117"/>
      <c r="AH94" s="117"/>
      <c r="AI94" s="118"/>
      <c r="AJ94" s="118"/>
      <c r="AK94" s="118"/>
      <c r="AL94" s="118"/>
      <c r="AM94" s="119"/>
      <c r="AN94" s="119">
        <v>1</v>
      </c>
      <c r="AO94" s="119"/>
      <c r="AP94" s="120"/>
      <c r="AQ94" s="120"/>
      <c r="AR94" s="120"/>
      <c r="AS94" s="120"/>
      <c r="AT94" s="120">
        <v>1</v>
      </c>
      <c r="AU94" s="120"/>
      <c r="AV94" s="36">
        <v>4</v>
      </c>
      <c r="AX94" s="386" t="s">
        <v>579</v>
      </c>
      <c r="AY94" s="93">
        <v>1</v>
      </c>
      <c r="AZ94" s="94"/>
      <c r="BA94" s="94"/>
      <c r="BB94" s="94"/>
      <c r="BC94" s="94"/>
      <c r="BD94" s="94"/>
      <c r="BE94" s="94"/>
      <c r="BF94" s="95">
        <v>4</v>
      </c>
      <c r="BG94" s="95">
        <v>16</v>
      </c>
      <c r="BH94" s="95"/>
      <c r="BI94" s="96"/>
      <c r="BJ94" s="96"/>
      <c r="BK94" s="97"/>
      <c r="BL94" s="97"/>
      <c r="BM94" s="98"/>
      <c r="BN94" s="99"/>
      <c r="BO94" s="99"/>
      <c r="BP94" s="99">
        <v>1</v>
      </c>
      <c r="BQ94" s="100"/>
      <c r="BR94" s="100"/>
      <c r="BS94" s="100"/>
      <c r="BT94" s="101"/>
      <c r="BU94" s="101"/>
      <c r="BV94" s="101"/>
      <c r="BW94" s="102"/>
      <c r="BX94" s="102"/>
      <c r="BY94" s="102"/>
      <c r="BZ94" s="102">
        <v>7</v>
      </c>
      <c r="CA94" s="103"/>
      <c r="CB94" s="103"/>
      <c r="CC94" s="104"/>
      <c r="CD94" s="104"/>
      <c r="CE94" s="104"/>
      <c r="CF94" s="104"/>
      <c r="CG94" s="105"/>
      <c r="CH94" s="105"/>
      <c r="CI94" s="105"/>
      <c r="CJ94" s="106"/>
      <c r="CK94" s="106"/>
      <c r="CL94" s="106"/>
      <c r="CM94" s="106"/>
      <c r="CN94" s="106"/>
      <c r="CO94" s="106"/>
      <c r="CP94" s="87"/>
      <c r="EM94" s="383" t="s">
        <v>581</v>
      </c>
      <c r="EO94" s="44">
        <v>1</v>
      </c>
      <c r="ES94" s="51">
        <v>1</v>
      </c>
      <c r="EZ94" s="59">
        <v>2</v>
      </c>
      <c r="FA94" s="391">
        <v>2</v>
      </c>
      <c r="FC94" s="383" t="s">
        <v>583</v>
      </c>
      <c r="FD94" s="42">
        <v>1</v>
      </c>
      <c r="FE94" s="44">
        <v>1</v>
      </c>
      <c r="FI94" s="51">
        <v>2</v>
      </c>
      <c r="FL94" s="55">
        <v>3</v>
      </c>
      <c r="FN94" s="57">
        <v>1</v>
      </c>
      <c r="FO94" s="58">
        <v>1</v>
      </c>
      <c r="FP94" s="59">
        <v>3</v>
      </c>
      <c r="FQ94" s="391">
        <v>2</v>
      </c>
      <c r="FS94" s="386" t="s">
        <v>579</v>
      </c>
      <c r="FT94" s="93">
        <v>4</v>
      </c>
      <c r="FU94" s="95">
        <v>7</v>
      </c>
      <c r="FV94" s="96"/>
      <c r="FW94" s="97"/>
      <c r="FX94" s="98"/>
      <c r="FY94" s="99"/>
      <c r="FZ94" s="100">
        <v>1</v>
      </c>
      <c r="GA94" s="101"/>
      <c r="GB94" s="102">
        <v>5</v>
      </c>
      <c r="GC94" s="103"/>
      <c r="GD94" s="104"/>
      <c r="GE94" s="105"/>
      <c r="GF94" s="106"/>
      <c r="GG94" s="394">
        <v>1</v>
      </c>
    </row>
    <row r="95" spans="4:189" x14ac:dyDescent="0.25">
      <c r="D95" s="383" t="s">
        <v>581</v>
      </c>
      <c r="F95" s="112"/>
      <c r="G95" s="112"/>
      <c r="H95" s="112"/>
      <c r="I95" s="112"/>
      <c r="J95" s="112"/>
      <c r="K95" s="112"/>
      <c r="L95" s="45"/>
      <c r="M95" s="45"/>
      <c r="O95" s="47"/>
      <c r="R95" s="48"/>
      <c r="S95" s="113"/>
      <c r="T95" s="114">
        <v>1</v>
      </c>
      <c r="U95" s="114"/>
      <c r="V95" s="114"/>
      <c r="W95" s="115"/>
      <c r="X95" s="115">
        <v>2</v>
      </c>
      <c r="Y95" s="115"/>
      <c r="AA95" s="53"/>
      <c r="AB95" s="53"/>
      <c r="AC95" s="116"/>
      <c r="AD95" s="116">
        <v>2</v>
      </c>
      <c r="AE95" s="116"/>
      <c r="AF95" s="116"/>
      <c r="AG95" s="117"/>
      <c r="AH95" s="117"/>
      <c r="AI95" s="118"/>
      <c r="AJ95" s="118"/>
      <c r="AK95" s="118"/>
      <c r="AL95" s="118"/>
      <c r="AM95" s="119"/>
      <c r="AN95" s="119">
        <v>1</v>
      </c>
      <c r="AO95" s="119"/>
      <c r="AP95" s="120"/>
      <c r="AQ95" s="120"/>
      <c r="AR95" s="120"/>
      <c r="AS95" s="120"/>
      <c r="AT95" s="120"/>
      <c r="AU95" s="120"/>
      <c r="AV95" s="36">
        <v>2</v>
      </c>
      <c r="AX95" s="383" t="s">
        <v>579</v>
      </c>
      <c r="BF95" s="44">
        <v>1</v>
      </c>
      <c r="BG95" s="44">
        <v>9</v>
      </c>
      <c r="BP95" s="51">
        <v>2</v>
      </c>
      <c r="BZ95" s="55">
        <v>6</v>
      </c>
      <c r="CG95" s="58">
        <v>1</v>
      </c>
      <c r="CN95" s="59">
        <v>1</v>
      </c>
      <c r="EM95" s="383" t="s">
        <v>581</v>
      </c>
      <c r="EN95" s="42">
        <v>1</v>
      </c>
      <c r="ES95" s="51">
        <v>1</v>
      </c>
      <c r="ET95" s="52">
        <v>1</v>
      </c>
      <c r="EV95" s="55">
        <v>2</v>
      </c>
      <c r="EY95" s="58">
        <v>1</v>
      </c>
      <c r="FA95" s="391">
        <v>2</v>
      </c>
      <c r="FC95" s="383" t="s">
        <v>583</v>
      </c>
      <c r="FD95" s="42">
        <v>2</v>
      </c>
      <c r="FE95" s="44">
        <v>3</v>
      </c>
      <c r="FI95" s="51">
        <v>2</v>
      </c>
      <c r="FL95" s="55">
        <v>4</v>
      </c>
      <c r="FN95" s="57">
        <v>1</v>
      </c>
      <c r="FP95" s="59">
        <v>2</v>
      </c>
      <c r="FQ95" s="391">
        <v>2</v>
      </c>
      <c r="FS95" s="383" t="s">
        <v>579</v>
      </c>
      <c r="FT95" s="42">
        <v>2</v>
      </c>
      <c r="FU95" s="44">
        <v>6</v>
      </c>
      <c r="FY95" s="51">
        <v>3</v>
      </c>
      <c r="GB95" s="55">
        <v>3</v>
      </c>
      <c r="GE95" s="58">
        <v>1</v>
      </c>
      <c r="GF95" s="59">
        <v>2</v>
      </c>
    </row>
    <row r="96" spans="4:189" x14ac:dyDescent="0.25">
      <c r="D96" s="383" t="s">
        <v>581</v>
      </c>
      <c r="F96" s="112"/>
      <c r="G96" s="112"/>
      <c r="H96" s="112"/>
      <c r="I96" s="112"/>
      <c r="J96" s="112"/>
      <c r="K96" s="112"/>
      <c r="L96" s="45"/>
      <c r="M96" s="45"/>
      <c r="O96" s="47"/>
      <c r="R96" s="48"/>
      <c r="S96" s="113"/>
      <c r="T96" s="114">
        <v>1</v>
      </c>
      <c r="U96" s="114"/>
      <c r="V96" s="114"/>
      <c r="W96" s="115"/>
      <c r="X96" s="115"/>
      <c r="Y96" s="115"/>
      <c r="AA96" s="53"/>
      <c r="AB96" s="53"/>
      <c r="AC96" s="116"/>
      <c r="AD96" s="116"/>
      <c r="AE96" s="116"/>
      <c r="AF96" s="116"/>
      <c r="AG96" s="117"/>
      <c r="AH96" s="117"/>
      <c r="AI96" s="118"/>
      <c r="AJ96" s="118"/>
      <c r="AK96" s="118"/>
      <c r="AL96" s="118"/>
      <c r="AM96" s="119"/>
      <c r="AN96" s="119"/>
      <c r="AO96" s="119"/>
      <c r="AP96" s="120">
        <v>1</v>
      </c>
      <c r="AQ96" s="120">
        <v>1</v>
      </c>
      <c r="AR96" s="120"/>
      <c r="AS96" s="120"/>
      <c r="AT96" s="120">
        <v>1</v>
      </c>
      <c r="AU96" s="120"/>
      <c r="AV96" s="36">
        <v>2</v>
      </c>
      <c r="AX96" s="383" t="s">
        <v>579</v>
      </c>
      <c r="AY96" s="42">
        <v>4</v>
      </c>
      <c r="BF96" s="44">
        <v>1</v>
      </c>
      <c r="BG96" s="44">
        <v>6</v>
      </c>
      <c r="BP96" s="51">
        <v>4</v>
      </c>
      <c r="BZ96" s="55">
        <v>1</v>
      </c>
      <c r="CN96" s="59">
        <v>1</v>
      </c>
      <c r="EM96" s="383" t="s">
        <v>581</v>
      </c>
      <c r="ES96" s="51">
        <v>1</v>
      </c>
      <c r="EV96" s="55">
        <v>1</v>
      </c>
      <c r="EY96" s="58">
        <v>1</v>
      </c>
      <c r="EZ96" s="59">
        <v>2</v>
      </c>
      <c r="FA96" s="391">
        <v>1</v>
      </c>
      <c r="FC96" s="383" t="s">
        <v>583</v>
      </c>
      <c r="FD96" s="42">
        <v>1</v>
      </c>
      <c r="FE96" s="44">
        <v>2</v>
      </c>
      <c r="FI96" s="51">
        <v>3</v>
      </c>
      <c r="FL96" s="55">
        <v>3</v>
      </c>
      <c r="FP96" s="59">
        <v>2</v>
      </c>
      <c r="FQ96" s="391">
        <v>2</v>
      </c>
      <c r="FS96" s="383" t="s">
        <v>579</v>
      </c>
      <c r="FT96" s="42">
        <v>2</v>
      </c>
      <c r="FU96" s="44">
        <v>5</v>
      </c>
      <c r="FY96" s="51">
        <v>3</v>
      </c>
      <c r="GB96" s="55">
        <v>1</v>
      </c>
      <c r="GF96" s="59">
        <v>2</v>
      </c>
    </row>
    <row r="97" spans="4:189" x14ac:dyDescent="0.25">
      <c r="D97" s="383" t="s">
        <v>581</v>
      </c>
      <c r="F97" s="112"/>
      <c r="G97" s="112"/>
      <c r="H97" s="112"/>
      <c r="I97" s="112"/>
      <c r="J97" s="112"/>
      <c r="K97" s="112"/>
      <c r="L97" s="45"/>
      <c r="M97" s="45"/>
      <c r="O97" s="47"/>
      <c r="R97" s="48"/>
      <c r="S97" s="113"/>
      <c r="T97" s="114">
        <v>2</v>
      </c>
      <c r="U97" s="114"/>
      <c r="V97" s="114"/>
      <c r="W97" s="115"/>
      <c r="X97" s="115"/>
      <c r="Y97" s="115"/>
      <c r="AA97" s="53"/>
      <c r="AB97" s="53"/>
      <c r="AC97" s="116">
        <v>1</v>
      </c>
      <c r="AD97" s="116"/>
      <c r="AE97" s="116"/>
      <c r="AF97" s="116"/>
      <c r="AG97" s="117"/>
      <c r="AH97" s="117"/>
      <c r="AI97" s="118"/>
      <c r="AJ97" s="118"/>
      <c r="AK97" s="118"/>
      <c r="AL97" s="118"/>
      <c r="AM97" s="119"/>
      <c r="AN97" s="119"/>
      <c r="AO97" s="119"/>
      <c r="AP97" s="120"/>
      <c r="AQ97" s="120"/>
      <c r="AR97" s="120"/>
      <c r="AS97" s="120"/>
      <c r="AT97" s="120">
        <v>1</v>
      </c>
      <c r="AU97" s="120"/>
      <c r="AV97" s="36">
        <v>4</v>
      </c>
      <c r="AX97" s="383" t="s">
        <v>579</v>
      </c>
      <c r="AY97" s="42">
        <v>2</v>
      </c>
      <c r="BG97" s="44">
        <v>11</v>
      </c>
      <c r="BP97" s="51">
        <v>1</v>
      </c>
      <c r="BZ97" s="55">
        <v>1</v>
      </c>
      <c r="CN97" s="59">
        <v>1</v>
      </c>
      <c r="EM97" s="383" t="s">
        <v>581</v>
      </c>
      <c r="ES97" s="51">
        <v>1</v>
      </c>
      <c r="EZ97" s="59">
        <v>2</v>
      </c>
      <c r="FA97" s="391">
        <v>2</v>
      </c>
      <c r="FC97" s="383" t="s">
        <v>583</v>
      </c>
      <c r="FE97" s="44">
        <v>2</v>
      </c>
      <c r="FI97" s="51">
        <v>3</v>
      </c>
      <c r="FL97" s="55">
        <v>3</v>
      </c>
      <c r="FO97" s="58">
        <v>1</v>
      </c>
      <c r="FP97" s="59">
        <v>3</v>
      </c>
      <c r="FQ97" s="391">
        <v>2</v>
      </c>
      <c r="FS97" s="383" t="s">
        <v>579</v>
      </c>
      <c r="FT97" s="42">
        <v>2</v>
      </c>
      <c r="FU97" s="44">
        <v>5</v>
      </c>
      <c r="FY97" s="51">
        <v>1</v>
      </c>
      <c r="FZ97" s="52">
        <v>1</v>
      </c>
      <c r="GB97" s="55">
        <v>4</v>
      </c>
      <c r="GG97" s="391">
        <v>1</v>
      </c>
    </row>
    <row r="98" spans="4:189" x14ac:dyDescent="0.25">
      <c r="D98" s="383" t="s">
        <v>581</v>
      </c>
      <c r="F98" s="112"/>
      <c r="G98" s="112"/>
      <c r="H98" s="112"/>
      <c r="I98" s="112"/>
      <c r="J98" s="112">
        <v>1</v>
      </c>
      <c r="K98" s="112"/>
      <c r="L98" s="45"/>
      <c r="M98" s="45"/>
      <c r="O98" s="47"/>
      <c r="R98" s="48"/>
      <c r="S98" s="113"/>
      <c r="T98" s="114">
        <v>1</v>
      </c>
      <c r="U98" s="114"/>
      <c r="V98" s="114"/>
      <c r="W98" s="115">
        <v>1</v>
      </c>
      <c r="X98" s="115"/>
      <c r="Y98" s="115"/>
      <c r="AA98" s="53"/>
      <c r="AB98" s="53"/>
      <c r="AC98" s="116">
        <v>1</v>
      </c>
      <c r="AD98" s="116">
        <v>1</v>
      </c>
      <c r="AE98" s="116"/>
      <c r="AF98" s="116"/>
      <c r="AG98" s="117"/>
      <c r="AH98" s="117"/>
      <c r="AI98" s="118"/>
      <c r="AJ98" s="118"/>
      <c r="AK98" s="118"/>
      <c r="AL98" s="118"/>
      <c r="AM98" s="119">
        <v>1</v>
      </c>
      <c r="AN98" s="119"/>
      <c r="AO98" s="119"/>
      <c r="AP98" s="120"/>
      <c r="AQ98" s="120"/>
      <c r="AR98" s="120"/>
      <c r="AS98" s="120"/>
      <c r="AT98" s="120">
        <v>3</v>
      </c>
      <c r="AU98" s="120"/>
      <c r="AV98" s="36">
        <v>5</v>
      </c>
      <c r="AX98" s="383" t="s">
        <v>579</v>
      </c>
      <c r="BF98" s="44">
        <v>1</v>
      </c>
      <c r="BG98" s="44">
        <v>13</v>
      </c>
      <c r="BP98" s="51">
        <v>1</v>
      </c>
      <c r="BS98" s="52">
        <v>1</v>
      </c>
      <c r="BZ98" s="55">
        <v>3</v>
      </c>
      <c r="CP98">
        <v>1</v>
      </c>
      <c r="EM98" s="383" t="s">
        <v>581</v>
      </c>
      <c r="EN98" s="42">
        <v>1</v>
      </c>
      <c r="ET98" s="52">
        <v>1</v>
      </c>
      <c r="EV98" s="55">
        <v>3</v>
      </c>
      <c r="EZ98" s="59">
        <v>1</v>
      </c>
      <c r="FA98" s="391">
        <v>2</v>
      </c>
      <c r="FC98" s="383" t="s">
        <v>583</v>
      </c>
      <c r="FE98" s="44">
        <v>2</v>
      </c>
      <c r="FI98" s="51">
        <v>3</v>
      </c>
      <c r="FL98" s="55">
        <v>3</v>
      </c>
      <c r="FN98" s="57">
        <v>1</v>
      </c>
      <c r="FP98" s="59">
        <v>2</v>
      </c>
      <c r="FQ98" s="391">
        <v>2</v>
      </c>
      <c r="FS98" s="383" t="s">
        <v>579</v>
      </c>
      <c r="FT98" s="42">
        <v>1</v>
      </c>
      <c r="FU98" s="44">
        <v>6</v>
      </c>
      <c r="FY98" s="51">
        <v>1</v>
      </c>
      <c r="GB98" s="55">
        <v>4</v>
      </c>
      <c r="GF98" s="59">
        <v>2</v>
      </c>
      <c r="GG98" s="391">
        <v>1</v>
      </c>
    </row>
    <row r="99" spans="4:189" ht="15.75" thickBot="1" x14ac:dyDescent="0.3">
      <c r="D99" s="383" t="s">
        <v>581</v>
      </c>
      <c r="F99" s="112"/>
      <c r="G99" s="112"/>
      <c r="H99" s="112"/>
      <c r="I99" s="112"/>
      <c r="J99" s="112"/>
      <c r="K99" s="112"/>
      <c r="L99" s="45"/>
      <c r="M99" s="45"/>
      <c r="O99" s="47"/>
      <c r="R99" s="48"/>
      <c r="S99" s="113"/>
      <c r="T99" s="114">
        <v>3</v>
      </c>
      <c r="U99" s="114"/>
      <c r="V99" s="114"/>
      <c r="W99" s="115"/>
      <c r="X99" s="115"/>
      <c r="Y99" s="115"/>
      <c r="AA99" s="53"/>
      <c r="AB99" s="53"/>
      <c r="AC99" s="116">
        <v>1</v>
      </c>
      <c r="AD99" s="116"/>
      <c r="AE99" s="116"/>
      <c r="AF99" s="116"/>
      <c r="AG99" s="117"/>
      <c r="AH99" s="117"/>
      <c r="AI99" s="118"/>
      <c r="AJ99" s="118"/>
      <c r="AK99" s="118"/>
      <c r="AL99" s="118"/>
      <c r="AM99" s="119"/>
      <c r="AN99" s="119"/>
      <c r="AO99" s="119"/>
      <c r="AP99" s="120">
        <v>3</v>
      </c>
      <c r="AQ99" s="120"/>
      <c r="AR99" s="120"/>
      <c r="AS99" s="120"/>
      <c r="AT99" s="120">
        <v>2</v>
      </c>
      <c r="AU99" s="120"/>
      <c r="AV99" s="36"/>
      <c r="AX99" s="386" t="s">
        <v>579</v>
      </c>
      <c r="AY99" s="341">
        <v>1</v>
      </c>
      <c r="AZ99" s="342"/>
      <c r="BA99" s="342"/>
      <c r="BB99" s="342"/>
      <c r="BC99" s="342"/>
      <c r="BD99" s="342"/>
      <c r="BE99" s="342"/>
      <c r="BF99" s="331">
        <v>1</v>
      </c>
      <c r="BG99" s="331">
        <v>13</v>
      </c>
      <c r="BH99" s="331"/>
      <c r="BI99" s="343"/>
      <c r="BJ99" s="343"/>
      <c r="BK99" s="344"/>
      <c r="BL99" s="344"/>
      <c r="BM99" s="345"/>
      <c r="BN99" s="332"/>
      <c r="BO99" s="332"/>
      <c r="BP99" s="332"/>
      <c r="BQ99" s="346"/>
      <c r="BR99" s="346"/>
      <c r="BS99" s="346"/>
      <c r="BT99" s="333"/>
      <c r="BU99" s="333"/>
      <c r="BV99" s="333"/>
      <c r="BW99" s="347"/>
      <c r="BX99" s="347"/>
      <c r="BY99" s="347"/>
      <c r="BZ99" s="347">
        <v>4</v>
      </c>
      <c r="CA99" s="348"/>
      <c r="CB99" s="348"/>
      <c r="CC99" s="349"/>
      <c r="CD99" s="349"/>
      <c r="CE99" s="349"/>
      <c r="CF99" s="349"/>
      <c r="CG99" s="350"/>
      <c r="CH99" s="350"/>
      <c r="CI99" s="350"/>
      <c r="CJ99" s="351"/>
      <c r="CK99" s="351"/>
      <c r="CL99" s="351"/>
      <c r="CM99" s="351"/>
      <c r="CN99" s="351">
        <v>1</v>
      </c>
      <c r="CO99" s="351"/>
      <c r="CP99" s="330"/>
      <c r="EM99" s="383" t="s">
        <v>581</v>
      </c>
      <c r="ES99" s="51">
        <v>2</v>
      </c>
      <c r="EV99" s="55">
        <v>1</v>
      </c>
      <c r="EY99" s="58">
        <v>1</v>
      </c>
      <c r="EZ99" s="59">
        <v>3</v>
      </c>
      <c r="FA99" s="391">
        <v>1</v>
      </c>
      <c r="FC99" s="383" t="s">
        <v>583</v>
      </c>
      <c r="FE99" s="44">
        <v>2</v>
      </c>
      <c r="FI99" s="51">
        <v>3</v>
      </c>
      <c r="FL99" s="55">
        <v>3</v>
      </c>
      <c r="FN99" s="57">
        <v>1</v>
      </c>
      <c r="FP99" s="59">
        <v>2</v>
      </c>
      <c r="FQ99" s="391">
        <v>2</v>
      </c>
      <c r="FS99" s="386" t="s">
        <v>579</v>
      </c>
      <c r="FT99" s="93">
        <v>3</v>
      </c>
      <c r="FU99" s="95">
        <v>4</v>
      </c>
      <c r="FV99" s="96"/>
      <c r="FW99" s="97"/>
      <c r="FX99" s="98"/>
      <c r="FY99" s="99">
        <v>2</v>
      </c>
      <c r="FZ99" s="100">
        <v>1</v>
      </c>
      <c r="GA99" s="101"/>
      <c r="GB99" s="102">
        <v>2</v>
      </c>
      <c r="GC99" s="103"/>
      <c r="GD99" s="104"/>
      <c r="GE99" s="105"/>
      <c r="GF99" s="106">
        <v>2</v>
      </c>
      <c r="GG99" s="394"/>
    </row>
    <row r="100" spans="4:189" x14ac:dyDescent="0.25">
      <c r="D100" s="383" t="s">
        <v>581</v>
      </c>
      <c r="F100" s="112"/>
      <c r="G100" s="112"/>
      <c r="H100" s="112"/>
      <c r="I100" s="112"/>
      <c r="J100" s="112"/>
      <c r="K100" s="112"/>
      <c r="L100" s="45"/>
      <c r="M100" s="45"/>
      <c r="O100" s="47"/>
      <c r="R100" s="48"/>
      <c r="S100" s="113"/>
      <c r="T100" s="114">
        <v>2</v>
      </c>
      <c r="U100" s="114"/>
      <c r="V100" s="114"/>
      <c r="W100" s="115"/>
      <c r="X100" s="115"/>
      <c r="Y100" s="115"/>
      <c r="AA100" s="53"/>
      <c r="AB100" s="53"/>
      <c r="AC100" s="116"/>
      <c r="AD100" s="116"/>
      <c r="AE100" s="116"/>
      <c r="AF100" s="116"/>
      <c r="AG100" s="117"/>
      <c r="AH100" s="117"/>
      <c r="AI100" s="118"/>
      <c r="AJ100" s="118"/>
      <c r="AK100" s="118"/>
      <c r="AL100" s="118"/>
      <c r="AM100" s="119"/>
      <c r="AN100" s="119"/>
      <c r="AO100" s="119">
        <v>2</v>
      </c>
      <c r="AP100" s="120">
        <v>3</v>
      </c>
      <c r="AQ100" s="120"/>
      <c r="AR100" s="120"/>
      <c r="AS100" s="120"/>
      <c r="AT100" s="120">
        <v>4</v>
      </c>
      <c r="AU100" s="120"/>
      <c r="AV100" s="36">
        <v>5</v>
      </c>
      <c r="AX100" s="383" t="s">
        <v>579</v>
      </c>
      <c r="BA100" s="43">
        <v>1</v>
      </c>
      <c r="BG100" s="44">
        <v>18</v>
      </c>
      <c r="BQ100" s="52">
        <v>1</v>
      </c>
      <c r="BZ100" s="55">
        <v>1</v>
      </c>
      <c r="EM100" s="386" t="s">
        <v>581</v>
      </c>
      <c r="EN100" s="93"/>
      <c r="EO100" s="95"/>
      <c r="EP100" s="96"/>
      <c r="EQ100" s="97"/>
      <c r="ER100" s="98"/>
      <c r="ES100" s="99"/>
      <c r="ET100" s="100">
        <v>2</v>
      </c>
      <c r="EU100" s="101"/>
      <c r="EV100" s="102"/>
      <c r="EW100" s="103"/>
      <c r="EX100" s="104"/>
      <c r="EY100" s="105"/>
      <c r="EZ100" s="106">
        <v>4</v>
      </c>
      <c r="FA100" s="394">
        <v>2</v>
      </c>
      <c r="FC100" s="383" t="s">
        <v>583</v>
      </c>
      <c r="FE100" s="44">
        <v>2</v>
      </c>
      <c r="FI100" s="51">
        <v>2</v>
      </c>
      <c r="FL100" s="55">
        <v>4</v>
      </c>
      <c r="FO100" s="58">
        <v>1</v>
      </c>
      <c r="FP100" s="59">
        <v>2</v>
      </c>
      <c r="FQ100" s="391">
        <v>2</v>
      </c>
      <c r="FS100" s="383" t="s">
        <v>579</v>
      </c>
      <c r="FT100" s="42">
        <v>1</v>
      </c>
      <c r="FU100" s="44">
        <v>6</v>
      </c>
      <c r="FZ100" s="52">
        <v>1</v>
      </c>
      <c r="GB100" s="55">
        <v>1</v>
      </c>
      <c r="GG100" s="391">
        <v>1</v>
      </c>
    </row>
    <row r="101" spans="4:189" x14ac:dyDescent="0.25">
      <c r="D101" s="383" t="s">
        <v>581</v>
      </c>
      <c r="F101" s="112">
        <v>1</v>
      </c>
      <c r="G101" s="112"/>
      <c r="H101" s="112"/>
      <c r="I101" s="112"/>
      <c r="J101" s="112"/>
      <c r="K101" s="112"/>
      <c r="L101" s="45"/>
      <c r="M101" s="45"/>
      <c r="O101" s="47"/>
      <c r="R101" s="48"/>
      <c r="S101" s="113"/>
      <c r="T101" s="114"/>
      <c r="U101" s="114"/>
      <c r="V101" s="114"/>
      <c r="W101" s="115">
        <v>1</v>
      </c>
      <c r="X101" s="115">
        <v>1</v>
      </c>
      <c r="Y101" s="115"/>
      <c r="AA101" s="53"/>
      <c r="AB101" s="53"/>
      <c r="AC101" s="116"/>
      <c r="AD101" s="116"/>
      <c r="AE101" s="116"/>
      <c r="AF101" s="116"/>
      <c r="AG101" s="117"/>
      <c r="AH101" s="117"/>
      <c r="AI101" s="118"/>
      <c r="AJ101" s="118"/>
      <c r="AK101" s="118"/>
      <c r="AL101" s="118"/>
      <c r="AM101" s="119"/>
      <c r="AN101" s="119"/>
      <c r="AO101" s="119">
        <v>2</v>
      </c>
      <c r="AP101" s="120">
        <v>1</v>
      </c>
      <c r="AQ101" s="120"/>
      <c r="AR101" s="120"/>
      <c r="AS101" s="120"/>
      <c r="AT101" s="120">
        <v>1</v>
      </c>
      <c r="AU101" s="120"/>
      <c r="AV101" s="36">
        <v>1</v>
      </c>
      <c r="AX101" s="383" t="s">
        <v>579</v>
      </c>
      <c r="BA101" s="43">
        <v>2</v>
      </c>
      <c r="BF101" s="44">
        <v>3</v>
      </c>
      <c r="BG101" s="44">
        <v>11</v>
      </c>
      <c r="BH101" s="45">
        <v>2</v>
      </c>
      <c r="BZ101" s="55">
        <v>2</v>
      </c>
      <c r="CP101">
        <v>1</v>
      </c>
      <c r="EM101" s="383" t="s">
        <v>581</v>
      </c>
      <c r="ES101" s="51">
        <v>1</v>
      </c>
      <c r="EY101" s="58">
        <v>1</v>
      </c>
      <c r="EZ101" s="59">
        <v>4</v>
      </c>
      <c r="FA101" s="391">
        <v>2</v>
      </c>
      <c r="FC101" s="386" t="s">
        <v>583</v>
      </c>
      <c r="FD101" s="93">
        <v>1</v>
      </c>
      <c r="FE101" s="95">
        <v>2</v>
      </c>
      <c r="FF101" s="96"/>
      <c r="FG101" s="97"/>
      <c r="FH101" s="98"/>
      <c r="FI101" s="99">
        <v>3</v>
      </c>
      <c r="FJ101" s="100"/>
      <c r="FK101" s="101"/>
      <c r="FL101" s="102">
        <v>3</v>
      </c>
      <c r="FM101" s="103"/>
      <c r="FN101" s="104"/>
      <c r="FO101" s="105"/>
      <c r="FP101" s="106">
        <v>2</v>
      </c>
      <c r="FQ101" s="394">
        <v>2</v>
      </c>
      <c r="FS101" s="383" t="s">
        <v>579</v>
      </c>
      <c r="FT101" s="42">
        <v>2</v>
      </c>
      <c r="FU101" s="44">
        <v>7</v>
      </c>
      <c r="GB101" s="55">
        <v>3</v>
      </c>
    </row>
    <row r="102" spans="4:189" x14ac:dyDescent="0.25">
      <c r="D102" s="383" t="s">
        <v>581</v>
      </c>
      <c r="F102" s="112"/>
      <c r="G102" s="112"/>
      <c r="H102" s="112"/>
      <c r="I102" s="112"/>
      <c r="J102" s="112"/>
      <c r="K102" s="112"/>
      <c r="L102" s="45"/>
      <c r="M102" s="45"/>
      <c r="O102" s="47"/>
      <c r="R102" s="48"/>
      <c r="S102" s="113">
        <v>1</v>
      </c>
      <c r="T102" s="114">
        <v>1</v>
      </c>
      <c r="U102" s="114"/>
      <c r="V102" s="114">
        <v>1</v>
      </c>
      <c r="W102" s="115"/>
      <c r="X102" s="115">
        <v>1</v>
      </c>
      <c r="Y102" s="115"/>
      <c r="AA102" s="53"/>
      <c r="AB102" s="53"/>
      <c r="AC102" s="116"/>
      <c r="AD102" s="116"/>
      <c r="AE102" s="116"/>
      <c r="AF102" s="116"/>
      <c r="AG102" s="117"/>
      <c r="AH102" s="117"/>
      <c r="AI102" s="118"/>
      <c r="AJ102" s="118">
        <v>1</v>
      </c>
      <c r="AK102" s="118"/>
      <c r="AL102" s="118"/>
      <c r="AM102" s="119"/>
      <c r="AN102" s="119"/>
      <c r="AO102" s="119"/>
      <c r="AP102" s="120">
        <v>2</v>
      </c>
      <c r="AQ102" s="120">
        <v>1</v>
      </c>
      <c r="AR102" s="120"/>
      <c r="AS102" s="120"/>
      <c r="AT102" s="120">
        <v>1</v>
      </c>
      <c r="AU102" s="120"/>
      <c r="AV102" s="36">
        <v>8</v>
      </c>
      <c r="AX102" s="383" t="s">
        <v>579</v>
      </c>
      <c r="BA102" s="43">
        <v>3</v>
      </c>
      <c r="BF102" s="44">
        <v>4</v>
      </c>
      <c r="BG102" s="44">
        <v>10</v>
      </c>
      <c r="BZ102" s="55">
        <v>4</v>
      </c>
      <c r="EM102" s="383" t="s">
        <v>581</v>
      </c>
      <c r="ES102" s="51">
        <v>2</v>
      </c>
      <c r="EV102" s="55">
        <v>1</v>
      </c>
      <c r="EZ102" s="59">
        <v>4</v>
      </c>
      <c r="FA102" s="391">
        <v>1</v>
      </c>
      <c r="FC102" s="383" t="s">
        <v>583</v>
      </c>
      <c r="FD102" s="42">
        <v>1</v>
      </c>
      <c r="FE102" s="44">
        <v>2</v>
      </c>
      <c r="FI102" s="51">
        <v>3</v>
      </c>
      <c r="FL102" s="55">
        <v>4</v>
      </c>
      <c r="FP102" s="59">
        <v>2</v>
      </c>
      <c r="FQ102" s="392">
        <v>2</v>
      </c>
      <c r="FS102" s="383" t="s">
        <v>579</v>
      </c>
      <c r="FU102" s="44">
        <v>5</v>
      </c>
      <c r="FZ102" s="52">
        <v>2</v>
      </c>
      <c r="GB102" s="55">
        <v>4</v>
      </c>
      <c r="GF102" s="59">
        <v>1</v>
      </c>
    </row>
    <row r="103" spans="4:189" x14ac:dyDescent="0.25">
      <c r="D103" s="383" t="s">
        <v>581</v>
      </c>
      <c r="F103" s="112">
        <v>2</v>
      </c>
      <c r="G103" s="112"/>
      <c r="H103" s="112"/>
      <c r="I103" s="112"/>
      <c r="J103" s="112"/>
      <c r="K103" s="112"/>
      <c r="L103" s="45"/>
      <c r="M103" s="45"/>
      <c r="O103" s="47"/>
      <c r="R103" s="48"/>
      <c r="S103" s="113"/>
      <c r="T103" s="114"/>
      <c r="U103" s="114"/>
      <c r="V103" s="114"/>
      <c r="W103" s="115"/>
      <c r="X103" s="115">
        <v>1</v>
      </c>
      <c r="Y103" s="115"/>
      <c r="AA103" s="53"/>
      <c r="AB103" s="53"/>
      <c r="AC103" s="116"/>
      <c r="AD103" s="116">
        <v>1</v>
      </c>
      <c r="AE103" s="116"/>
      <c r="AF103" s="116"/>
      <c r="AG103" s="117"/>
      <c r="AH103" s="117"/>
      <c r="AI103" s="118"/>
      <c r="AJ103" s="118"/>
      <c r="AK103" s="118"/>
      <c r="AL103" s="118"/>
      <c r="AM103" s="119"/>
      <c r="AN103" s="119"/>
      <c r="AO103" s="119"/>
      <c r="AP103" s="120">
        <v>3</v>
      </c>
      <c r="AQ103" s="120"/>
      <c r="AR103" s="120"/>
      <c r="AS103" s="120"/>
      <c r="AT103" s="120">
        <v>1</v>
      </c>
      <c r="AU103" s="120"/>
      <c r="AV103" s="36">
        <v>7</v>
      </c>
      <c r="AX103" s="383" t="s">
        <v>579</v>
      </c>
      <c r="BA103" s="43">
        <v>1</v>
      </c>
      <c r="BF103" s="44">
        <v>3</v>
      </c>
      <c r="BG103" s="44">
        <v>18</v>
      </c>
      <c r="BZ103" s="55">
        <v>12</v>
      </c>
      <c r="EM103" s="383" t="s">
        <v>581</v>
      </c>
      <c r="EN103" s="42">
        <v>1</v>
      </c>
      <c r="ES103" s="51">
        <v>1</v>
      </c>
      <c r="ET103" s="52">
        <v>1</v>
      </c>
      <c r="EV103" s="55">
        <v>2</v>
      </c>
      <c r="EY103" s="58">
        <v>1</v>
      </c>
      <c r="EZ103" s="59">
        <v>2</v>
      </c>
      <c r="FA103" s="391">
        <v>2</v>
      </c>
      <c r="FC103" s="383" t="s">
        <v>583</v>
      </c>
      <c r="FI103" s="51">
        <v>1</v>
      </c>
      <c r="FL103" s="55">
        <v>3</v>
      </c>
      <c r="FP103" s="59">
        <v>5</v>
      </c>
      <c r="FQ103" s="392">
        <v>2</v>
      </c>
      <c r="FS103" s="383" t="s">
        <v>579</v>
      </c>
      <c r="FT103" s="42">
        <v>2</v>
      </c>
      <c r="FU103" s="44">
        <v>7</v>
      </c>
      <c r="GB103" s="55">
        <v>4</v>
      </c>
    </row>
    <row r="104" spans="4:189" x14ac:dyDescent="0.25">
      <c r="D104" s="383" t="s">
        <v>581</v>
      </c>
      <c r="F104" s="112">
        <v>1</v>
      </c>
      <c r="G104" s="112"/>
      <c r="H104" s="112"/>
      <c r="I104" s="112"/>
      <c r="J104" s="112"/>
      <c r="K104" s="112"/>
      <c r="L104" s="45"/>
      <c r="M104" s="45"/>
      <c r="O104" s="47"/>
      <c r="R104" s="48"/>
      <c r="S104" s="113"/>
      <c r="T104" s="114"/>
      <c r="U104" s="114"/>
      <c r="V104" s="114"/>
      <c r="W104" s="115"/>
      <c r="X104" s="115"/>
      <c r="Y104" s="115"/>
      <c r="AA104" s="53"/>
      <c r="AB104" s="53"/>
      <c r="AC104" s="116"/>
      <c r="AD104" s="116">
        <v>1</v>
      </c>
      <c r="AE104" s="116"/>
      <c r="AF104" s="116"/>
      <c r="AG104" s="117"/>
      <c r="AH104" s="117"/>
      <c r="AI104" s="118"/>
      <c r="AJ104" s="118"/>
      <c r="AK104" s="118"/>
      <c r="AL104" s="118"/>
      <c r="AM104" s="119"/>
      <c r="AN104" s="119">
        <v>1</v>
      </c>
      <c r="AO104" s="119"/>
      <c r="AP104" s="120"/>
      <c r="AQ104" s="120">
        <v>1</v>
      </c>
      <c r="AR104" s="120"/>
      <c r="AS104" s="120"/>
      <c r="AT104" s="120">
        <v>1</v>
      </c>
      <c r="AU104" s="120"/>
      <c r="AV104" s="36">
        <v>4</v>
      </c>
      <c r="AX104" s="386" t="s">
        <v>579</v>
      </c>
      <c r="AY104" s="93"/>
      <c r="AZ104" s="94"/>
      <c r="BA104" s="94"/>
      <c r="BB104" s="94"/>
      <c r="BC104" s="94"/>
      <c r="BD104" s="94"/>
      <c r="BE104" s="94"/>
      <c r="BF104" s="95"/>
      <c r="BG104" s="95">
        <v>15</v>
      </c>
      <c r="BH104" s="95"/>
      <c r="BI104" s="96"/>
      <c r="BJ104" s="96"/>
      <c r="BK104" s="97"/>
      <c r="BL104" s="97"/>
      <c r="BM104" s="98"/>
      <c r="BN104" s="99"/>
      <c r="BO104" s="99"/>
      <c r="BP104" s="99"/>
      <c r="BQ104" s="100"/>
      <c r="BR104" s="100">
        <v>2</v>
      </c>
      <c r="BS104" s="100"/>
      <c r="BT104" s="101"/>
      <c r="BU104" s="101"/>
      <c r="BV104" s="101"/>
      <c r="BW104" s="102"/>
      <c r="BX104" s="102"/>
      <c r="BY104" s="102"/>
      <c r="BZ104" s="102">
        <v>10</v>
      </c>
      <c r="CA104" s="103"/>
      <c r="CB104" s="103"/>
      <c r="CC104" s="104"/>
      <c r="CD104" s="104"/>
      <c r="CE104" s="104"/>
      <c r="CF104" s="104"/>
      <c r="CG104" s="105"/>
      <c r="CH104" s="105"/>
      <c r="CI104" s="105"/>
      <c r="CJ104" s="106"/>
      <c r="CK104" s="106"/>
      <c r="CL104" s="106"/>
      <c r="CM104" s="106"/>
      <c r="CN104" s="106">
        <v>1</v>
      </c>
      <c r="CO104" s="106"/>
      <c r="CP104" s="87"/>
      <c r="EM104" s="383" t="s">
        <v>581</v>
      </c>
      <c r="EO104" s="45"/>
      <c r="EP104" s="47"/>
      <c r="ER104" s="113"/>
      <c r="ES104" s="114">
        <v>1</v>
      </c>
      <c r="ET104" s="115"/>
      <c r="EV104" s="116">
        <v>1</v>
      </c>
      <c r="EW104" s="117"/>
      <c r="EX104" s="118"/>
      <c r="EY104" s="119"/>
      <c r="EZ104" s="120">
        <v>1</v>
      </c>
      <c r="FA104" s="392">
        <v>2</v>
      </c>
      <c r="FC104" s="383" t="s">
        <v>583</v>
      </c>
      <c r="FD104" s="42">
        <v>1</v>
      </c>
      <c r="FL104" s="55">
        <v>4</v>
      </c>
      <c r="FN104" s="57">
        <v>1</v>
      </c>
      <c r="FP104" s="59">
        <v>5</v>
      </c>
      <c r="FQ104" s="392">
        <v>2</v>
      </c>
      <c r="FS104" s="386" t="s">
        <v>579</v>
      </c>
      <c r="FT104" s="93">
        <v>1</v>
      </c>
      <c r="FU104" s="95">
        <v>6</v>
      </c>
      <c r="FV104" s="96"/>
      <c r="FW104" s="97"/>
      <c r="FX104" s="98"/>
      <c r="FY104" s="99"/>
      <c r="FZ104" s="100">
        <v>1</v>
      </c>
      <c r="GA104" s="101"/>
      <c r="GB104" s="102">
        <v>2</v>
      </c>
      <c r="GC104" s="103"/>
      <c r="GD104" s="104"/>
      <c r="GE104" s="105"/>
      <c r="GF104" s="106"/>
      <c r="GG104" s="394">
        <v>1</v>
      </c>
    </row>
    <row r="105" spans="4:189" x14ac:dyDescent="0.25">
      <c r="D105" s="383" t="s">
        <v>581</v>
      </c>
      <c r="F105" s="112"/>
      <c r="G105" s="112"/>
      <c r="H105" s="112"/>
      <c r="I105" s="112"/>
      <c r="J105" s="112"/>
      <c r="K105" s="112"/>
      <c r="L105" s="45"/>
      <c r="M105" s="45"/>
      <c r="O105" s="47"/>
      <c r="R105" s="48"/>
      <c r="S105" s="113"/>
      <c r="T105" s="114">
        <v>3</v>
      </c>
      <c r="U105" s="114"/>
      <c r="V105" s="114"/>
      <c r="W105" s="115"/>
      <c r="X105" s="115">
        <v>1</v>
      </c>
      <c r="Y105" s="115"/>
      <c r="AA105" s="53"/>
      <c r="AB105" s="53"/>
      <c r="AC105" s="116"/>
      <c r="AD105" s="116"/>
      <c r="AE105" s="116"/>
      <c r="AF105" s="116"/>
      <c r="AG105" s="117"/>
      <c r="AH105" s="117"/>
      <c r="AI105" s="118"/>
      <c r="AJ105" s="118"/>
      <c r="AK105" s="118"/>
      <c r="AL105" s="118"/>
      <c r="AM105" s="119"/>
      <c r="AN105" s="119"/>
      <c r="AO105" s="119"/>
      <c r="AP105" s="120"/>
      <c r="AQ105" s="120"/>
      <c r="AR105" s="120"/>
      <c r="AS105" s="120"/>
      <c r="AT105" s="120"/>
      <c r="AU105" s="120"/>
      <c r="AV105" s="36">
        <v>2</v>
      </c>
      <c r="AX105" s="383" t="s">
        <v>579</v>
      </c>
      <c r="AY105" s="42">
        <v>2</v>
      </c>
      <c r="AZ105" s="43">
        <v>3</v>
      </c>
      <c r="BC105" s="43">
        <v>1</v>
      </c>
      <c r="BF105" s="44">
        <v>7</v>
      </c>
      <c r="BG105" s="44">
        <v>25</v>
      </c>
      <c r="BH105" s="45">
        <v>1</v>
      </c>
      <c r="BS105" s="52">
        <v>1</v>
      </c>
      <c r="BZ105" s="55">
        <v>5</v>
      </c>
      <c r="CP105">
        <v>2</v>
      </c>
      <c r="EM105" s="383" t="s">
        <v>581</v>
      </c>
      <c r="EO105" s="45"/>
      <c r="EP105" s="47"/>
      <c r="ER105" s="113"/>
      <c r="ES105" s="114">
        <v>1</v>
      </c>
      <c r="ET105" s="115"/>
      <c r="EV105" s="116"/>
      <c r="EW105" s="117"/>
      <c r="EX105" s="118"/>
      <c r="EY105" s="119"/>
      <c r="EZ105" s="120">
        <v>3</v>
      </c>
      <c r="FA105" s="392">
        <v>1</v>
      </c>
      <c r="FC105" s="383" t="s">
        <v>583</v>
      </c>
      <c r="FI105" s="51">
        <v>3</v>
      </c>
      <c r="FL105" s="55">
        <v>3</v>
      </c>
      <c r="FP105" s="59">
        <v>3</v>
      </c>
      <c r="FQ105" s="392">
        <v>2</v>
      </c>
      <c r="FS105" s="383" t="s">
        <v>579</v>
      </c>
      <c r="FT105" s="42">
        <v>3</v>
      </c>
      <c r="FU105" s="44">
        <v>7</v>
      </c>
      <c r="FZ105" s="52">
        <v>1</v>
      </c>
      <c r="GB105" s="55">
        <v>3</v>
      </c>
      <c r="GE105" s="58">
        <v>1</v>
      </c>
      <c r="GF105" s="59">
        <v>1</v>
      </c>
      <c r="GG105" s="391">
        <v>1</v>
      </c>
    </row>
    <row r="106" spans="4:189" ht="15.75" thickBot="1" x14ac:dyDescent="0.3">
      <c r="D106" s="383" t="s">
        <v>581</v>
      </c>
      <c r="F106" s="112"/>
      <c r="G106" s="112"/>
      <c r="H106" s="112"/>
      <c r="I106" s="112"/>
      <c r="J106" s="112"/>
      <c r="K106" s="112"/>
      <c r="L106" s="45"/>
      <c r="M106" s="45"/>
      <c r="O106" s="47"/>
      <c r="R106" s="48"/>
      <c r="S106" s="113"/>
      <c r="T106" s="114"/>
      <c r="U106" s="114"/>
      <c r="V106" s="114">
        <v>1</v>
      </c>
      <c r="W106" s="115"/>
      <c r="X106" s="115"/>
      <c r="Y106" s="115"/>
      <c r="AA106" s="53"/>
      <c r="AB106" s="53"/>
      <c r="AC106" s="116"/>
      <c r="AD106" s="116">
        <v>1</v>
      </c>
      <c r="AE106" s="116"/>
      <c r="AF106" s="116"/>
      <c r="AG106" s="117"/>
      <c r="AH106" s="117"/>
      <c r="AI106" s="118">
        <v>1</v>
      </c>
      <c r="AJ106" s="118"/>
      <c r="AK106" s="118"/>
      <c r="AL106" s="118"/>
      <c r="AM106" s="119"/>
      <c r="AN106" s="119"/>
      <c r="AO106" s="119"/>
      <c r="AP106" s="120">
        <v>1</v>
      </c>
      <c r="AQ106" s="120"/>
      <c r="AR106" s="120"/>
      <c r="AS106" s="120"/>
      <c r="AT106" s="120">
        <v>1</v>
      </c>
      <c r="AU106" s="120"/>
      <c r="AV106" s="36">
        <v>4</v>
      </c>
      <c r="AX106" s="383" t="s">
        <v>579</v>
      </c>
      <c r="BA106" s="43">
        <v>1</v>
      </c>
      <c r="BF106" s="44">
        <v>3</v>
      </c>
      <c r="BG106" s="44">
        <v>15</v>
      </c>
      <c r="BZ106" s="55">
        <v>2</v>
      </c>
      <c r="CH106" s="58">
        <v>2</v>
      </c>
      <c r="CN106" s="59">
        <v>1</v>
      </c>
      <c r="EM106" s="383" t="s">
        <v>581</v>
      </c>
      <c r="EO106" s="45"/>
      <c r="EP106" s="47"/>
      <c r="ER106" s="113"/>
      <c r="ES106" s="114">
        <v>1</v>
      </c>
      <c r="ET106" s="115">
        <v>1</v>
      </c>
      <c r="EV106" s="116">
        <v>2</v>
      </c>
      <c r="EW106" s="117"/>
      <c r="EX106" s="118"/>
      <c r="EY106" s="119">
        <v>1</v>
      </c>
      <c r="EZ106" s="120"/>
      <c r="FA106" s="392">
        <v>2</v>
      </c>
      <c r="FC106" s="385" t="s">
        <v>583</v>
      </c>
      <c r="FD106" s="341">
        <v>3</v>
      </c>
      <c r="FE106" s="331">
        <v>2</v>
      </c>
      <c r="FF106" s="343"/>
      <c r="FG106" s="344"/>
      <c r="FH106" s="345"/>
      <c r="FI106" s="332">
        <v>1</v>
      </c>
      <c r="FJ106" s="346"/>
      <c r="FK106" s="333"/>
      <c r="FL106" s="347">
        <v>3</v>
      </c>
      <c r="FM106" s="348"/>
      <c r="FN106" s="349">
        <v>1</v>
      </c>
      <c r="FO106" s="350"/>
      <c r="FP106" s="351"/>
      <c r="FQ106" s="395">
        <v>2</v>
      </c>
      <c r="FS106" s="383" t="s">
        <v>579</v>
      </c>
      <c r="FT106" s="42">
        <v>3</v>
      </c>
      <c r="FU106" s="44">
        <v>5</v>
      </c>
      <c r="FZ106" s="52">
        <v>1</v>
      </c>
      <c r="GB106" s="55">
        <v>4</v>
      </c>
      <c r="GE106" s="58">
        <v>1</v>
      </c>
    </row>
    <row r="107" spans="4:189" x14ac:dyDescent="0.25">
      <c r="D107" s="383" t="s">
        <v>581</v>
      </c>
      <c r="F107" s="112"/>
      <c r="G107" s="112"/>
      <c r="H107" s="112"/>
      <c r="I107" s="112"/>
      <c r="J107" s="112"/>
      <c r="K107" s="112"/>
      <c r="L107" s="45"/>
      <c r="M107" s="45"/>
      <c r="O107" s="47"/>
      <c r="R107" s="48"/>
      <c r="S107" s="113"/>
      <c r="T107" s="114">
        <v>1</v>
      </c>
      <c r="U107" s="114"/>
      <c r="V107" s="114">
        <v>1</v>
      </c>
      <c r="W107" s="115"/>
      <c r="X107" s="115">
        <v>2</v>
      </c>
      <c r="Y107" s="115"/>
      <c r="AA107" s="53"/>
      <c r="AB107" s="53"/>
      <c r="AC107" s="116"/>
      <c r="AD107" s="116"/>
      <c r="AE107" s="116"/>
      <c r="AF107" s="116"/>
      <c r="AG107" s="117"/>
      <c r="AH107" s="117"/>
      <c r="AI107" s="118"/>
      <c r="AJ107" s="118"/>
      <c r="AK107" s="118"/>
      <c r="AL107" s="118"/>
      <c r="AM107" s="119"/>
      <c r="AN107" s="119"/>
      <c r="AO107" s="119"/>
      <c r="AP107" s="120">
        <v>2</v>
      </c>
      <c r="AQ107" s="120"/>
      <c r="AR107" s="120"/>
      <c r="AS107" s="120"/>
      <c r="AT107" s="120">
        <v>1</v>
      </c>
      <c r="AU107" s="120"/>
      <c r="AV107" s="36">
        <v>3</v>
      </c>
      <c r="AX107" s="383" t="s">
        <v>579</v>
      </c>
      <c r="AY107" s="42">
        <v>1</v>
      </c>
      <c r="AZ107" s="43">
        <v>5</v>
      </c>
      <c r="BA107" s="43">
        <v>1</v>
      </c>
      <c r="BF107" s="44">
        <v>3</v>
      </c>
      <c r="BG107" s="44">
        <v>5</v>
      </c>
      <c r="BX107" s="55">
        <v>1</v>
      </c>
      <c r="BZ107" s="55">
        <v>3</v>
      </c>
      <c r="CG107" s="58">
        <v>1</v>
      </c>
      <c r="EM107" s="383" t="s">
        <v>581</v>
      </c>
      <c r="EN107" s="42">
        <v>1</v>
      </c>
      <c r="EV107" s="55">
        <v>1</v>
      </c>
      <c r="EY107" s="58">
        <v>1</v>
      </c>
      <c r="EZ107" s="59">
        <v>1</v>
      </c>
      <c r="FA107" s="392">
        <v>2</v>
      </c>
      <c r="FC107" s="383" t="s">
        <v>584</v>
      </c>
      <c r="FD107" s="42">
        <v>2</v>
      </c>
      <c r="FE107" s="44">
        <v>4</v>
      </c>
      <c r="FI107" s="51">
        <v>3</v>
      </c>
      <c r="FL107" s="55">
        <v>3</v>
      </c>
      <c r="FM107" s="56">
        <v>1</v>
      </c>
      <c r="FP107" s="59">
        <v>2</v>
      </c>
      <c r="FQ107" s="392">
        <v>3</v>
      </c>
      <c r="FS107" s="383" t="s">
        <v>579</v>
      </c>
      <c r="FT107" s="42">
        <v>3</v>
      </c>
      <c r="FU107" s="44">
        <v>5</v>
      </c>
      <c r="FY107" s="51">
        <v>1</v>
      </c>
      <c r="FZ107" s="52">
        <v>2</v>
      </c>
      <c r="GB107" s="55">
        <v>3</v>
      </c>
    </row>
    <row r="108" spans="4:189" x14ac:dyDescent="0.25">
      <c r="D108" s="383" t="s">
        <v>581</v>
      </c>
      <c r="F108" s="112"/>
      <c r="G108" s="112"/>
      <c r="H108" s="112"/>
      <c r="I108" s="112"/>
      <c r="J108" s="112"/>
      <c r="K108" s="112"/>
      <c r="L108" s="45"/>
      <c r="M108" s="45"/>
      <c r="O108" s="47"/>
      <c r="R108" s="48"/>
      <c r="S108" s="113"/>
      <c r="T108" s="114">
        <v>1</v>
      </c>
      <c r="U108" s="114"/>
      <c r="V108" s="114"/>
      <c r="W108" s="115"/>
      <c r="X108" s="115"/>
      <c r="Y108" s="115"/>
      <c r="AA108" s="53"/>
      <c r="AB108" s="53"/>
      <c r="AC108" s="116"/>
      <c r="AD108" s="116"/>
      <c r="AE108" s="116"/>
      <c r="AF108" s="116"/>
      <c r="AG108" s="117"/>
      <c r="AH108" s="117"/>
      <c r="AI108" s="118"/>
      <c r="AJ108" s="118"/>
      <c r="AK108" s="118"/>
      <c r="AL108" s="118"/>
      <c r="AM108" s="119"/>
      <c r="AN108" s="119">
        <v>1</v>
      </c>
      <c r="AO108" s="119"/>
      <c r="AP108" s="120"/>
      <c r="AQ108" s="120"/>
      <c r="AR108" s="120"/>
      <c r="AS108" s="120"/>
      <c r="AT108" s="120">
        <v>2</v>
      </c>
      <c r="AU108" s="120"/>
      <c r="AV108" s="36">
        <v>2</v>
      </c>
      <c r="AX108" s="383" t="s">
        <v>579</v>
      </c>
      <c r="BA108" s="43">
        <v>2</v>
      </c>
      <c r="BG108" s="44">
        <v>15</v>
      </c>
      <c r="BS108" s="52">
        <v>1</v>
      </c>
      <c r="BZ108" s="55">
        <v>6</v>
      </c>
      <c r="CI108" s="58">
        <v>1</v>
      </c>
      <c r="EM108" s="383" t="s">
        <v>581</v>
      </c>
      <c r="EO108" s="44">
        <v>1</v>
      </c>
      <c r="ES108" s="51">
        <v>1</v>
      </c>
      <c r="ET108" s="52">
        <v>1</v>
      </c>
      <c r="EZ108" s="59">
        <v>2</v>
      </c>
      <c r="FA108" s="392">
        <v>2</v>
      </c>
      <c r="FC108" s="383" t="s">
        <v>584</v>
      </c>
      <c r="FD108" s="42">
        <v>1</v>
      </c>
      <c r="FE108" s="45">
        <v>2</v>
      </c>
      <c r="FF108" s="47"/>
      <c r="FH108" s="113"/>
      <c r="FI108" s="114">
        <v>2</v>
      </c>
      <c r="FJ108" s="115"/>
      <c r="FL108" s="116">
        <v>4</v>
      </c>
      <c r="FM108" s="117"/>
      <c r="FN108" s="118"/>
      <c r="FO108" s="119">
        <v>1</v>
      </c>
      <c r="FP108" s="120">
        <v>1</v>
      </c>
      <c r="FQ108" s="392">
        <v>2</v>
      </c>
      <c r="FS108" s="383" t="s">
        <v>579</v>
      </c>
      <c r="FT108" s="42">
        <v>3</v>
      </c>
      <c r="FU108" s="44">
        <v>6</v>
      </c>
      <c r="FY108" s="51">
        <v>1</v>
      </c>
      <c r="FZ108" s="52">
        <v>1</v>
      </c>
      <c r="GB108" s="55">
        <v>3</v>
      </c>
      <c r="GE108" s="58">
        <v>2</v>
      </c>
    </row>
    <row r="109" spans="4:189" ht="15.75" thickBot="1" x14ac:dyDescent="0.3">
      <c r="D109" s="383" t="s">
        <v>581</v>
      </c>
      <c r="F109" s="112"/>
      <c r="G109" s="112"/>
      <c r="H109" s="112"/>
      <c r="I109" s="112"/>
      <c r="J109" s="112"/>
      <c r="K109" s="112"/>
      <c r="L109" s="45"/>
      <c r="M109" s="45"/>
      <c r="O109" s="47"/>
      <c r="R109" s="48"/>
      <c r="S109" s="113"/>
      <c r="T109" s="114">
        <v>1</v>
      </c>
      <c r="U109" s="114"/>
      <c r="V109" s="114"/>
      <c r="W109" s="115"/>
      <c r="X109" s="115"/>
      <c r="Y109" s="115"/>
      <c r="AA109" s="53"/>
      <c r="AB109" s="53"/>
      <c r="AC109" s="116"/>
      <c r="AD109" s="116"/>
      <c r="AE109" s="116"/>
      <c r="AF109" s="116"/>
      <c r="AG109" s="117"/>
      <c r="AH109" s="117"/>
      <c r="AI109" s="118">
        <v>1</v>
      </c>
      <c r="AJ109" s="118"/>
      <c r="AK109" s="118"/>
      <c r="AL109" s="118"/>
      <c r="AM109" s="119"/>
      <c r="AN109" s="119"/>
      <c r="AO109" s="119"/>
      <c r="AP109" s="120">
        <v>1</v>
      </c>
      <c r="AQ109" s="120"/>
      <c r="AR109" s="120"/>
      <c r="AS109" s="120"/>
      <c r="AT109" s="120">
        <v>1</v>
      </c>
      <c r="AU109" s="120"/>
      <c r="AV109" s="36">
        <v>2</v>
      </c>
      <c r="AX109" s="385" t="s">
        <v>579</v>
      </c>
      <c r="AY109" s="341"/>
      <c r="AZ109" s="342"/>
      <c r="BA109" s="342">
        <v>2</v>
      </c>
      <c r="BB109" s="342"/>
      <c r="BC109" s="342"/>
      <c r="BD109" s="342"/>
      <c r="BE109" s="342"/>
      <c r="BF109" s="331"/>
      <c r="BG109" s="331">
        <v>12</v>
      </c>
      <c r="BH109" s="331"/>
      <c r="BI109" s="343"/>
      <c r="BJ109" s="343"/>
      <c r="BK109" s="344"/>
      <c r="BL109" s="344"/>
      <c r="BM109" s="345"/>
      <c r="BN109" s="332">
        <v>1</v>
      </c>
      <c r="BO109" s="332"/>
      <c r="BP109" s="332"/>
      <c r="BQ109" s="346"/>
      <c r="BR109" s="346">
        <v>1</v>
      </c>
      <c r="BS109" s="346"/>
      <c r="BT109" s="333"/>
      <c r="BU109" s="333"/>
      <c r="BV109" s="333"/>
      <c r="BW109" s="347"/>
      <c r="BX109" s="347"/>
      <c r="BY109" s="347"/>
      <c r="BZ109" s="347">
        <v>18</v>
      </c>
      <c r="CA109" s="348"/>
      <c r="CB109" s="348"/>
      <c r="CC109" s="349"/>
      <c r="CD109" s="349"/>
      <c r="CE109" s="349"/>
      <c r="CF109" s="349"/>
      <c r="CG109" s="350"/>
      <c r="CH109" s="350"/>
      <c r="CI109" s="350"/>
      <c r="CJ109" s="351"/>
      <c r="CK109" s="351"/>
      <c r="CL109" s="351"/>
      <c r="CM109" s="351"/>
      <c r="CN109" s="351"/>
      <c r="CO109" s="351"/>
      <c r="CP109" s="330"/>
      <c r="EM109" s="383" t="s">
        <v>581</v>
      </c>
      <c r="EN109" s="42">
        <v>1</v>
      </c>
      <c r="ES109" s="51">
        <v>2</v>
      </c>
      <c r="ET109" s="52">
        <v>1</v>
      </c>
      <c r="EY109" s="58">
        <v>1</v>
      </c>
      <c r="EZ109" s="59">
        <v>4</v>
      </c>
      <c r="FA109" s="392">
        <v>1</v>
      </c>
      <c r="FC109" s="383" t="s">
        <v>584</v>
      </c>
      <c r="FD109" s="42">
        <v>3</v>
      </c>
      <c r="FE109" s="45">
        <v>3</v>
      </c>
      <c r="FF109" s="47"/>
      <c r="FH109" s="113"/>
      <c r="FI109" s="114">
        <v>3</v>
      </c>
      <c r="FJ109" s="115">
        <v>1</v>
      </c>
      <c r="FL109" s="116">
        <v>3</v>
      </c>
      <c r="FM109" s="117"/>
      <c r="FN109" s="118"/>
      <c r="FO109" s="119"/>
      <c r="FP109" s="120">
        <v>3</v>
      </c>
      <c r="FQ109" s="392">
        <v>2</v>
      </c>
      <c r="FS109" s="383" t="s">
        <v>579</v>
      </c>
      <c r="FT109" s="42">
        <v>3</v>
      </c>
      <c r="FU109" s="44">
        <v>6</v>
      </c>
      <c r="FZ109" s="52">
        <v>1</v>
      </c>
      <c r="GB109" s="55">
        <v>2</v>
      </c>
      <c r="GE109" s="58">
        <v>1</v>
      </c>
      <c r="GF109" s="59">
        <v>1</v>
      </c>
      <c r="GG109" s="391">
        <v>1</v>
      </c>
    </row>
    <row r="110" spans="4:189" x14ac:dyDescent="0.25">
      <c r="D110" s="383" t="s">
        <v>581</v>
      </c>
      <c r="F110" s="112">
        <v>1</v>
      </c>
      <c r="G110" s="112">
        <v>1</v>
      </c>
      <c r="H110" s="112"/>
      <c r="I110" s="112"/>
      <c r="J110" s="112"/>
      <c r="K110" s="112"/>
      <c r="L110" s="45"/>
      <c r="M110" s="45"/>
      <c r="O110" s="47"/>
      <c r="R110" s="48"/>
      <c r="S110" s="113">
        <v>1</v>
      </c>
      <c r="T110" s="114">
        <v>2</v>
      </c>
      <c r="U110" s="114"/>
      <c r="V110" s="114"/>
      <c r="W110" s="115"/>
      <c r="X110" s="115"/>
      <c r="Y110" s="115"/>
      <c r="AA110" s="53"/>
      <c r="AB110" s="53"/>
      <c r="AC110" s="116"/>
      <c r="AD110" s="116">
        <v>1</v>
      </c>
      <c r="AE110" s="116"/>
      <c r="AF110" s="116"/>
      <c r="AG110" s="117"/>
      <c r="AH110" s="117"/>
      <c r="AI110" s="118"/>
      <c r="AJ110" s="118"/>
      <c r="AK110" s="118"/>
      <c r="AL110" s="118"/>
      <c r="AM110" s="119"/>
      <c r="AN110" s="119"/>
      <c r="AO110" s="119"/>
      <c r="AP110" s="120">
        <v>2</v>
      </c>
      <c r="AQ110" s="120"/>
      <c r="AR110" s="120"/>
      <c r="AS110" s="120"/>
      <c r="AT110" s="120"/>
      <c r="AU110" s="120"/>
      <c r="AV110" s="36">
        <v>2</v>
      </c>
      <c r="EM110" s="383" t="s">
        <v>581</v>
      </c>
      <c r="ES110" s="51">
        <v>2</v>
      </c>
      <c r="EV110" s="55">
        <v>2</v>
      </c>
      <c r="EZ110" s="59">
        <v>1</v>
      </c>
      <c r="FA110" s="392">
        <v>1</v>
      </c>
      <c r="FC110" s="383" t="s">
        <v>584</v>
      </c>
      <c r="FD110" s="42">
        <v>4</v>
      </c>
      <c r="FE110" s="45">
        <v>4</v>
      </c>
      <c r="FF110" s="47"/>
      <c r="FH110" s="113"/>
      <c r="FI110" s="114">
        <v>4</v>
      </c>
      <c r="FJ110" s="115"/>
      <c r="FL110" s="116">
        <v>4</v>
      </c>
      <c r="FM110" s="117">
        <v>1</v>
      </c>
      <c r="FN110" s="118"/>
      <c r="FO110" s="119">
        <v>2</v>
      </c>
      <c r="FP110" s="120">
        <v>2</v>
      </c>
      <c r="FQ110" s="392">
        <v>2</v>
      </c>
    </row>
    <row r="111" spans="4:189" x14ac:dyDescent="0.25">
      <c r="D111" s="383" t="s">
        <v>581</v>
      </c>
      <c r="F111" s="112"/>
      <c r="G111" s="112"/>
      <c r="H111" s="112"/>
      <c r="I111" s="112"/>
      <c r="J111" s="112"/>
      <c r="K111" s="112"/>
      <c r="L111" s="45"/>
      <c r="M111" s="45"/>
      <c r="O111" s="47"/>
      <c r="R111" s="48"/>
      <c r="S111" s="113"/>
      <c r="T111" s="114">
        <v>2</v>
      </c>
      <c r="U111" s="114"/>
      <c r="V111" s="114"/>
      <c r="W111" s="115"/>
      <c r="X111" s="115"/>
      <c r="Y111" s="115"/>
      <c r="AA111" s="53"/>
      <c r="AB111" s="53"/>
      <c r="AC111" s="116"/>
      <c r="AD111" s="116">
        <v>1</v>
      </c>
      <c r="AE111" s="116"/>
      <c r="AF111" s="116"/>
      <c r="AG111" s="117"/>
      <c r="AH111" s="117"/>
      <c r="AI111" s="118"/>
      <c r="AJ111" s="118"/>
      <c r="AK111" s="118"/>
      <c r="AL111" s="118"/>
      <c r="AM111" s="119"/>
      <c r="AN111" s="119"/>
      <c r="AO111" s="119"/>
      <c r="AP111" s="120">
        <v>1</v>
      </c>
      <c r="AQ111" s="120"/>
      <c r="AR111" s="120"/>
      <c r="AS111" s="120"/>
      <c r="AT111" s="120">
        <v>1</v>
      </c>
      <c r="AU111" s="120"/>
      <c r="AV111" s="36">
        <v>5</v>
      </c>
      <c r="EM111" s="383" t="s">
        <v>581</v>
      </c>
      <c r="ES111" s="51">
        <v>1</v>
      </c>
      <c r="EV111" s="55">
        <v>1</v>
      </c>
      <c r="EY111" s="58">
        <v>1</v>
      </c>
      <c r="EZ111" s="59">
        <v>2</v>
      </c>
      <c r="FA111" s="391">
        <v>2</v>
      </c>
      <c r="FC111" s="383" t="s">
        <v>584</v>
      </c>
      <c r="FD111" s="42">
        <v>1</v>
      </c>
      <c r="FE111" s="45">
        <v>3</v>
      </c>
      <c r="FF111" s="47"/>
      <c r="FH111" s="113"/>
      <c r="FI111" s="114">
        <v>2</v>
      </c>
      <c r="FJ111" s="115"/>
      <c r="FL111" s="116">
        <v>3</v>
      </c>
      <c r="FM111" s="117"/>
      <c r="FN111" s="118"/>
      <c r="FO111" s="119"/>
      <c r="FP111" s="120">
        <v>2</v>
      </c>
      <c r="FQ111" s="392">
        <v>2</v>
      </c>
    </row>
    <row r="112" spans="4:189" x14ac:dyDescent="0.25">
      <c r="D112" s="383" t="s">
        <v>581</v>
      </c>
      <c r="F112" s="112"/>
      <c r="G112" s="112"/>
      <c r="H112" s="112"/>
      <c r="I112" s="112"/>
      <c r="J112" s="112"/>
      <c r="K112" s="112"/>
      <c r="L112" s="45"/>
      <c r="M112" s="45"/>
      <c r="O112" s="47"/>
      <c r="R112" s="48"/>
      <c r="S112" s="113"/>
      <c r="T112" s="114">
        <v>3</v>
      </c>
      <c r="U112" s="114"/>
      <c r="V112" s="114"/>
      <c r="W112" s="115"/>
      <c r="X112" s="115">
        <v>1</v>
      </c>
      <c r="Y112" s="115"/>
      <c r="AA112" s="53"/>
      <c r="AB112" s="53"/>
      <c r="AC112" s="116"/>
      <c r="AD112" s="116">
        <v>1</v>
      </c>
      <c r="AE112" s="116"/>
      <c r="AF112" s="116"/>
      <c r="AG112" s="117"/>
      <c r="AH112" s="117"/>
      <c r="AI112" s="118"/>
      <c r="AJ112" s="118"/>
      <c r="AK112" s="118"/>
      <c r="AL112" s="118"/>
      <c r="AM112" s="119"/>
      <c r="AN112" s="119"/>
      <c r="AO112" s="119"/>
      <c r="AP112" s="120">
        <v>6</v>
      </c>
      <c r="AQ112" s="120">
        <v>1</v>
      </c>
      <c r="AR112" s="120"/>
      <c r="AS112" s="120"/>
      <c r="AT112" s="120">
        <v>1</v>
      </c>
      <c r="AU112" s="120"/>
      <c r="AV112" s="36">
        <v>1</v>
      </c>
      <c r="EM112" s="383" t="s">
        <v>581</v>
      </c>
      <c r="ES112" s="51">
        <v>2</v>
      </c>
      <c r="ET112" s="52">
        <v>1</v>
      </c>
      <c r="EV112" s="55">
        <v>1</v>
      </c>
      <c r="EZ112" s="59">
        <v>4</v>
      </c>
      <c r="FA112" s="391">
        <v>1</v>
      </c>
      <c r="FC112" s="383" t="s">
        <v>584</v>
      </c>
      <c r="FD112" s="42">
        <v>3</v>
      </c>
      <c r="FE112" s="45">
        <v>1</v>
      </c>
      <c r="FF112" s="47">
        <v>1</v>
      </c>
      <c r="FH112" s="113"/>
      <c r="FI112" s="114">
        <v>2</v>
      </c>
      <c r="FJ112" s="115"/>
      <c r="FL112" s="116">
        <v>3</v>
      </c>
      <c r="FM112" s="117"/>
      <c r="FN112" s="118"/>
      <c r="FO112" s="119">
        <v>2</v>
      </c>
      <c r="FP112" s="120">
        <v>3</v>
      </c>
      <c r="FQ112" s="392">
        <v>2</v>
      </c>
    </row>
    <row r="113" spans="4:189" x14ac:dyDescent="0.25">
      <c r="D113" s="383" t="s">
        <v>581</v>
      </c>
      <c r="F113" s="112">
        <v>1</v>
      </c>
      <c r="G113" s="112"/>
      <c r="H113" s="112"/>
      <c r="I113" s="112"/>
      <c r="J113" s="112"/>
      <c r="K113" s="112"/>
      <c r="L113" s="45"/>
      <c r="M113" s="45"/>
      <c r="O113" s="47"/>
      <c r="R113" s="48"/>
      <c r="S113" s="113"/>
      <c r="T113" s="114">
        <v>1</v>
      </c>
      <c r="U113" s="114"/>
      <c r="V113" s="114"/>
      <c r="W113" s="115"/>
      <c r="X113" s="115">
        <v>1</v>
      </c>
      <c r="Y113" s="115"/>
      <c r="AA113" s="53"/>
      <c r="AB113" s="53"/>
      <c r="AC113" s="116"/>
      <c r="AD113" s="116"/>
      <c r="AE113" s="116"/>
      <c r="AF113" s="116"/>
      <c r="AG113" s="117"/>
      <c r="AH113" s="117"/>
      <c r="AI113" s="118"/>
      <c r="AJ113" s="118"/>
      <c r="AK113" s="118"/>
      <c r="AL113" s="118"/>
      <c r="AM113" s="119"/>
      <c r="AN113" s="119">
        <v>1</v>
      </c>
      <c r="AO113" s="119"/>
      <c r="AP113" s="120">
        <v>1</v>
      </c>
      <c r="AQ113" s="120"/>
      <c r="AR113" s="120"/>
      <c r="AS113" s="120"/>
      <c r="AT113" s="120">
        <v>1</v>
      </c>
      <c r="AU113" s="120"/>
      <c r="AV113" s="36">
        <v>2</v>
      </c>
      <c r="AZ113" s="112"/>
      <c r="BA113" s="112"/>
      <c r="BB113" s="112"/>
      <c r="BC113" s="112"/>
      <c r="BD113" s="112"/>
      <c r="BE113" s="112"/>
      <c r="BF113" s="45"/>
      <c r="BG113" s="45"/>
      <c r="BI113" s="47"/>
      <c r="BL113" s="48"/>
      <c r="BM113" s="113"/>
      <c r="BN113" s="114"/>
      <c r="BO113" s="114"/>
      <c r="BP113" s="114"/>
      <c r="BQ113" s="115"/>
      <c r="BR113" s="115"/>
      <c r="BS113" s="115"/>
      <c r="BU113" s="53"/>
      <c r="BV113" s="53"/>
      <c r="BW113" s="116"/>
      <c r="BX113" s="116"/>
      <c r="BY113" s="116"/>
      <c r="BZ113" s="116"/>
      <c r="CA113" s="117"/>
      <c r="CB113" s="117"/>
      <c r="CC113" s="118"/>
      <c r="CD113" s="118"/>
      <c r="CE113" s="118"/>
      <c r="CF113" s="118"/>
      <c r="CG113" s="119"/>
      <c r="CH113" s="119"/>
      <c r="CI113" s="119"/>
      <c r="CJ113" s="120"/>
      <c r="CK113" s="120"/>
      <c r="CL113" s="120"/>
      <c r="CM113" s="120"/>
      <c r="CN113" s="120"/>
      <c r="CO113" s="120"/>
      <c r="CP113" s="60"/>
      <c r="EM113" s="383" t="s">
        <v>581</v>
      </c>
      <c r="ES113" s="51">
        <v>1</v>
      </c>
      <c r="ET113" s="52">
        <v>1</v>
      </c>
      <c r="EY113" s="58">
        <v>1</v>
      </c>
      <c r="EZ113" s="59">
        <v>2</v>
      </c>
      <c r="FA113" s="391">
        <v>1</v>
      </c>
      <c r="FC113" s="386" t="s">
        <v>584</v>
      </c>
      <c r="FD113" s="93">
        <v>1</v>
      </c>
      <c r="FE113" s="95">
        <v>4</v>
      </c>
      <c r="FF113" s="96"/>
      <c r="FG113" s="97"/>
      <c r="FH113" s="98"/>
      <c r="FI113" s="99">
        <v>2</v>
      </c>
      <c r="FJ113" s="100">
        <v>1</v>
      </c>
      <c r="FK113" s="101">
        <v>1</v>
      </c>
      <c r="FL113" s="102">
        <v>3</v>
      </c>
      <c r="FM113" s="103">
        <v>1</v>
      </c>
      <c r="FN113" s="104"/>
      <c r="FO113" s="105">
        <v>1</v>
      </c>
      <c r="FP113" s="106">
        <v>1</v>
      </c>
      <c r="FQ113" s="394">
        <v>1</v>
      </c>
    </row>
    <row r="114" spans="4:189" x14ac:dyDescent="0.25">
      <c r="D114" s="383" t="s">
        <v>581</v>
      </c>
      <c r="F114" s="112"/>
      <c r="G114" s="112"/>
      <c r="H114" s="112"/>
      <c r="I114" s="112"/>
      <c r="J114" s="112"/>
      <c r="K114" s="112"/>
      <c r="L114" s="45"/>
      <c r="M114" s="45">
        <v>1</v>
      </c>
      <c r="O114" s="47"/>
      <c r="R114" s="48"/>
      <c r="S114" s="113"/>
      <c r="T114" s="114">
        <v>1</v>
      </c>
      <c r="U114" s="114"/>
      <c r="V114" s="114"/>
      <c r="W114" s="115"/>
      <c r="X114" s="115"/>
      <c r="Y114" s="115"/>
      <c r="AA114" s="53"/>
      <c r="AB114" s="53"/>
      <c r="AC114" s="116"/>
      <c r="AD114" s="116"/>
      <c r="AE114" s="116"/>
      <c r="AF114" s="116"/>
      <c r="AG114" s="117"/>
      <c r="AH114" s="117"/>
      <c r="AI114" s="118"/>
      <c r="AJ114" s="118"/>
      <c r="AK114" s="118"/>
      <c r="AL114" s="118"/>
      <c r="AM114" s="119"/>
      <c r="AN114" s="119"/>
      <c r="AO114" s="119"/>
      <c r="AP114" s="120">
        <v>1</v>
      </c>
      <c r="AQ114" s="120"/>
      <c r="AR114" s="120"/>
      <c r="AS114" s="120"/>
      <c r="AT114" s="120">
        <v>1</v>
      </c>
      <c r="AU114" s="120"/>
      <c r="AV114" s="36">
        <v>3</v>
      </c>
      <c r="AX114" s="386"/>
      <c r="AZ114" s="112"/>
      <c r="BA114" s="112"/>
      <c r="BB114" s="112"/>
      <c r="BC114" s="112"/>
      <c r="BD114" s="112"/>
      <c r="BE114" s="112"/>
      <c r="BF114" s="45"/>
      <c r="BG114" s="45"/>
      <c r="BI114" s="47"/>
      <c r="BL114" s="48"/>
      <c r="BM114" s="113"/>
      <c r="BN114" s="114"/>
      <c r="BO114" s="114"/>
      <c r="BP114" s="114"/>
      <c r="BQ114" s="115"/>
      <c r="BR114" s="115"/>
      <c r="BS114" s="115"/>
      <c r="BU114" s="53"/>
      <c r="BV114" s="53"/>
      <c r="BW114" s="116"/>
      <c r="BX114" s="116"/>
      <c r="BY114" s="116"/>
      <c r="BZ114" s="116"/>
      <c r="CA114" s="117"/>
      <c r="CB114" s="117"/>
      <c r="CC114" s="118"/>
      <c r="CD114" s="118"/>
      <c r="CE114" s="118"/>
      <c r="CF114" s="118"/>
      <c r="CG114" s="119"/>
      <c r="CH114" s="119"/>
      <c r="CI114" s="119"/>
      <c r="CJ114" s="120"/>
      <c r="CK114" s="120"/>
      <c r="CL114" s="120"/>
      <c r="CM114" s="120"/>
      <c r="CN114" s="120"/>
      <c r="CO114" s="120"/>
      <c r="CP114" s="60"/>
      <c r="EM114" s="383" t="s">
        <v>581</v>
      </c>
      <c r="EO114" s="44">
        <v>1</v>
      </c>
      <c r="ES114" s="51">
        <v>1</v>
      </c>
      <c r="EZ114" s="59">
        <v>2</v>
      </c>
      <c r="FA114" s="391">
        <v>2</v>
      </c>
      <c r="FC114" s="383" t="s">
        <v>584</v>
      </c>
      <c r="FD114" s="42">
        <v>3</v>
      </c>
      <c r="FE114" s="44">
        <v>3</v>
      </c>
      <c r="FI114" s="51">
        <v>3</v>
      </c>
      <c r="FL114" s="55">
        <v>4</v>
      </c>
      <c r="FM114" s="56">
        <v>1</v>
      </c>
      <c r="FQ114" s="391">
        <v>2</v>
      </c>
    </row>
    <row r="115" spans="4:189" x14ac:dyDescent="0.25">
      <c r="D115" s="383" t="s">
        <v>581</v>
      </c>
      <c r="F115" s="112">
        <v>1</v>
      </c>
      <c r="G115" s="112"/>
      <c r="H115" s="112"/>
      <c r="I115" s="112"/>
      <c r="J115" s="112"/>
      <c r="K115" s="112"/>
      <c r="L115" s="45"/>
      <c r="M115" s="45"/>
      <c r="O115" s="47"/>
      <c r="R115" s="48"/>
      <c r="S115" s="113"/>
      <c r="T115" s="114">
        <v>1</v>
      </c>
      <c r="U115" s="114"/>
      <c r="V115" s="114"/>
      <c r="W115" s="115"/>
      <c r="X115" s="115">
        <v>2</v>
      </c>
      <c r="Y115" s="115"/>
      <c r="AA115" s="53"/>
      <c r="AB115" s="53"/>
      <c r="AC115" s="116"/>
      <c r="AD115" s="116">
        <v>2</v>
      </c>
      <c r="AE115" s="116"/>
      <c r="AF115" s="116"/>
      <c r="AG115" s="117"/>
      <c r="AH115" s="117"/>
      <c r="AI115" s="118"/>
      <c r="AJ115" s="118"/>
      <c r="AK115" s="118"/>
      <c r="AL115" s="118"/>
      <c r="AM115" s="119"/>
      <c r="AN115" s="119">
        <v>1</v>
      </c>
      <c r="AO115" s="119"/>
      <c r="AP115" s="120"/>
      <c r="AQ115" s="120"/>
      <c r="AR115" s="120"/>
      <c r="AS115" s="120"/>
      <c r="AT115" s="120"/>
      <c r="AU115" s="120"/>
      <c r="AV115" s="36">
        <v>3</v>
      </c>
      <c r="AZ115" s="112"/>
      <c r="BA115" s="112"/>
      <c r="BB115" s="112"/>
      <c r="BC115" s="112"/>
      <c r="BD115" s="112"/>
      <c r="BE115" s="112"/>
      <c r="BF115" s="45"/>
      <c r="BG115" s="45"/>
      <c r="BI115" s="47"/>
      <c r="BL115" s="48"/>
      <c r="BM115" s="113"/>
      <c r="BN115" s="114"/>
      <c r="BO115" s="114"/>
      <c r="BP115" s="114"/>
      <c r="BQ115" s="115"/>
      <c r="BR115" s="115"/>
      <c r="BS115" s="115"/>
      <c r="BU115" s="53"/>
      <c r="BV115" s="53"/>
      <c r="BW115" s="116"/>
      <c r="BX115" s="116"/>
      <c r="BY115" s="116"/>
      <c r="BZ115" s="116"/>
      <c r="CA115" s="117"/>
      <c r="CB115" s="117"/>
      <c r="CC115" s="118"/>
      <c r="CD115" s="118"/>
      <c r="CE115" s="118"/>
      <c r="CF115" s="118"/>
      <c r="CG115" s="119"/>
      <c r="CH115" s="119"/>
      <c r="CI115" s="119"/>
      <c r="CJ115" s="120"/>
      <c r="CK115" s="120"/>
      <c r="CL115" s="120"/>
      <c r="CM115" s="120"/>
      <c r="CN115" s="120"/>
      <c r="CO115" s="120"/>
      <c r="CP115" s="60"/>
      <c r="EM115" s="383" t="s">
        <v>581</v>
      </c>
      <c r="EN115" s="42">
        <v>1</v>
      </c>
      <c r="ES115" s="51">
        <v>1</v>
      </c>
      <c r="ET115" s="52">
        <v>1</v>
      </c>
      <c r="EV115" s="55">
        <v>2</v>
      </c>
      <c r="EY115" s="58">
        <v>1</v>
      </c>
      <c r="FA115" s="391">
        <v>2</v>
      </c>
      <c r="FC115" s="383" t="s">
        <v>584</v>
      </c>
      <c r="FD115" s="42">
        <v>3</v>
      </c>
      <c r="FE115" s="44">
        <v>3</v>
      </c>
      <c r="FI115" s="51">
        <v>3</v>
      </c>
      <c r="FJ115" s="52">
        <v>1</v>
      </c>
      <c r="FL115" s="55">
        <v>4</v>
      </c>
      <c r="FM115" s="56">
        <v>1</v>
      </c>
      <c r="FO115" s="58">
        <v>1</v>
      </c>
      <c r="FQ115" s="391">
        <v>2</v>
      </c>
    </row>
    <row r="116" spans="4:189" x14ac:dyDescent="0.25">
      <c r="D116" s="383" t="s">
        <v>581</v>
      </c>
      <c r="F116" s="112"/>
      <c r="G116" s="112"/>
      <c r="H116" s="112"/>
      <c r="I116" s="112"/>
      <c r="J116" s="112"/>
      <c r="K116" s="112"/>
      <c r="L116" s="45"/>
      <c r="M116" s="45"/>
      <c r="O116" s="47"/>
      <c r="R116" s="48"/>
      <c r="S116" s="113"/>
      <c r="T116" s="114">
        <v>1</v>
      </c>
      <c r="U116" s="114"/>
      <c r="V116" s="114"/>
      <c r="W116" s="115"/>
      <c r="X116" s="115"/>
      <c r="Y116" s="115"/>
      <c r="AA116" s="53"/>
      <c r="AB116" s="53"/>
      <c r="AC116" s="116"/>
      <c r="AD116" s="116">
        <v>1</v>
      </c>
      <c r="AE116" s="116"/>
      <c r="AF116" s="116"/>
      <c r="AG116" s="117"/>
      <c r="AH116" s="117"/>
      <c r="AI116" s="118"/>
      <c r="AJ116" s="118"/>
      <c r="AK116" s="118"/>
      <c r="AL116" s="118"/>
      <c r="AM116" s="119"/>
      <c r="AN116" s="119">
        <v>1</v>
      </c>
      <c r="AO116" s="119"/>
      <c r="AP116" s="120">
        <v>1</v>
      </c>
      <c r="AQ116" s="120"/>
      <c r="AR116" s="120"/>
      <c r="AS116" s="120"/>
      <c r="AT116" s="120">
        <v>1</v>
      </c>
      <c r="AU116" s="120"/>
      <c r="AV116" s="36">
        <v>1</v>
      </c>
      <c r="AZ116" s="112"/>
      <c r="BA116" s="112"/>
      <c r="BB116" s="112"/>
      <c r="BC116" s="112"/>
      <c r="BD116" s="112"/>
      <c r="BE116" s="112"/>
      <c r="BF116" s="45"/>
      <c r="BG116" s="45"/>
      <c r="BI116" s="47"/>
      <c r="BL116" s="48"/>
      <c r="BM116" s="113"/>
      <c r="BN116" s="114"/>
      <c r="BO116" s="114"/>
      <c r="BP116" s="114"/>
      <c r="BQ116" s="115"/>
      <c r="BR116" s="115"/>
      <c r="BS116" s="115"/>
      <c r="BU116" s="53"/>
      <c r="BV116" s="53"/>
      <c r="BW116" s="116"/>
      <c r="BX116" s="116"/>
      <c r="BY116" s="116"/>
      <c r="BZ116" s="116"/>
      <c r="CA116" s="117"/>
      <c r="CB116" s="117"/>
      <c r="CC116" s="118"/>
      <c r="CD116" s="118"/>
      <c r="CE116" s="118"/>
      <c r="CF116" s="118"/>
      <c r="CG116" s="119"/>
      <c r="CH116" s="119"/>
      <c r="CI116" s="119"/>
      <c r="CJ116" s="120"/>
      <c r="CK116" s="120"/>
      <c r="CL116" s="120"/>
      <c r="CM116" s="120"/>
      <c r="CN116" s="120"/>
      <c r="CO116" s="120"/>
      <c r="CP116" s="60"/>
      <c r="EM116" s="383" t="s">
        <v>581</v>
      </c>
      <c r="ES116" s="51">
        <v>1</v>
      </c>
      <c r="EV116" s="55">
        <v>1</v>
      </c>
      <c r="EY116" s="58">
        <v>1</v>
      </c>
      <c r="EZ116" s="59">
        <v>2</v>
      </c>
      <c r="FA116" s="391">
        <v>1</v>
      </c>
      <c r="FC116" s="383" t="s">
        <v>584</v>
      </c>
      <c r="FE116" s="44">
        <v>3</v>
      </c>
      <c r="FI116" s="51">
        <v>2</v>
      </c>
      <c r="FK116" s="53">
        <v>1</v>
      </c>
      <c r="FL116" s="55">
        <v>3</v>
      </c>
      <c r="FO116" s="58">
        <v>2</v>
      </c>
      <c r="FP116" s="59">
        <v>2</v>
      </c>
      <c r="FQ116" s="391">
        <v>1</v>
      </c>
    </row>
    <row r="117" spans="4:189" x14ac:dyDescent="0.25">
      <c r="D117" s="383" t="s">
        <v>581</v>
      </c>
      <c r="F117" s="112"/>
      <c r="G117" s="112"/>
      <c r="H117" s="112"/>
      <c r="I117" s="112"/>
      <c r="J117" s="112"/>
      <c r="K117" s="112"/>
      <c r="L117" s="45"/>
      <c r="M117" s="45"/>
      <c r="O117" s="47"/>
      <c r="R117" s="48"/>
      <c r="S117" s="113"/>
      <c r="T117" s="114">
        <v>2</v>
      </c>
      <c r="U117" s="114"/>
      <c r="V117" s="114"/>
      <c r="W117" s="115"/>
      <c r="X117" s="115"/>
      <c r="Y117" s="115"/>
      <c r="AA117" s="53"/>
      <c r="AB117" s="53"/>
      <c r="AC117" s="116"/>
      <c r="AD117" s="116"/>
      <c r="AE117" s="116"/>
      <c r="AF117" s="116"/>
      <c r="AG117" s="117"/>
      <c r="AH117" s="117"/>
      <c r="AI117" s="118"/>
      <c r="AJ117" s="118"/>
      <c r="AK117" s="118"/>
      <c r="AL117" s="118"/>
      <c r="AM117" s="119"/>
      <c r="AN117" s="119"/>
      <c r="AO117" s="119"/>
      <c r="AP117" s="120"/>
      <c r="AQ117" s="120">
        <v>1</v>
      </c>
      <c r="AR117" s="120"/>
      <c r="AS117" s="120"/>
      <c r="AT117" s="120">
        <v>1</v>
      </c>
      <c r="AU117" s="120"/>
      <c r="AV117" s="36">
        <v>4</v>
      </c>
      <c r="EM117" s="383" t="s">
        <v>581</v>
      </c>
      <c r="ES117" s="51">
        <v>1</v>
      </c>
      <c r="EZ117" s="59">
        <v>2</v>
      </c>
      <c r="FA117" s="391">
        <v>2</v>
      </c>
      <c r="FC117" s="383" t="s">
        <v>584</v>
      </c>
      <c r="FD117" s="42">
        <v>3</v>
      </c>
      <c r="FE117" s="44">
        <v>2</v>
      </c>
      <c r="FF117" s="46">
        <v>1</v>
      </c>
      <c r="FI117" s="51">
        <v>2</v>
      </c>
      <c r="FL117" s="55">
        <v>3</v>
      </c>
      <c r="FP117" s="59">
        <v>3</v>
      </c>
      <c r="FQ117" s="391">
        <v>2</v>
      </c>
    </row>
    <row r="118" spans="4:189" x14ac:dyDescent="0.25">
      <c r="D118" s="383" t="s">
        <v>581</v>
      </c>
      <c r="F118" s="112"/>
      <c r="G118" s="112"/>
      <c r="H118" s="112"/>
      <c r="I118" s="112"/>
      <c r="J118" s="112">
        <v>1</v>
      </c>
      <c r="K118" s="112"/>
      <c r="L118" s="45"/>
      <c r="M118" s="45"/>
      <c r="O118" s="47"/>
      <c r="R118" s="48"/>
      <c r="S118" s="113"/>
      <c r="T118" s="114"/>
      <c r="U118" s="114"/>
      <c r="V118" s="114"/>
      <c r="W118" s="115">
        <v>1</v>
      </c>
      <c r="X118" s="115"/>
      <c r="Y118" s="115"/>
      <c r="AA118" s="53"/>
      <c r="AB118" s="53"/>
      <c r="AC118" s="116">
        <v>2</v>
      </c>
      <c r="AD118" s="116">
        <v>1</v>
      </c>
      <c r="AE118" s="116"/>
      <c r="AF118" s="116"/>
      <c r="AG118" s="117"/>
      <c r="AH118" s="117"/>
      <c r="AI118" s="118"/>
      <c r="AJ118" s="118"/>
      <c r="AK118" s="118"/>
      <c r="AL118" s="118"/>
      <c r="AM118" s="119"/>
      <c r="AN118" s="119"/>
      <c r="AO118" s="119"/>
      <c r="AP118" s="120"/>
      <c r="AQ118" s="120"/>
      <c r="AR118" s="120"/>
      <c r="AS118" s="120"/>
      <c r="AT118" s="120">
        <v>2</v>
      </c>
      <c r="AU118" s="120"/>
      <c r="AV118" s="36">
        <v>4</v>
      </c>
      <c r="EM118" s="383" t="s">
        <v>581</v>
      </c>
      <c r="EN118" s="42">
        <v>1</v>
      </c>
      <c r="ET118" s="52">
        <v>1</v>
      </c>
      <c r="EV118" s="55">
        <v>3</v>
      </c>
      <c r="EZ118" s="59">
        <v>1</v>
      </c>
      <c r="FA118" s="391">
        <v>2</v>
      </c>
      <c r="FC118" s="383" t="s">
        <v>584</v>
      </c>
      <c r="FD118" s="42">
        <v>3</v>
      </c>
      <c r="FE118" s="44">
        <v>4</v>
      </c>
      <c r="FI118" s="51">
        <v>4</v>
      </c>
      <c r="FL118" s="55">
        <v>4</v>
      </c>
      <c r="FM118" s="56">
        <v>1</v>
      </c>
      <c r="FO118" s="58">
        <v>2</v>
      </c>
      <c r="FP118" s="59">
        <v>2</v>
      </c>
      <c r="FQ118" s="391">
        <v>2</v>
      </c>
    </row>
    <row r="119" spans="4:189" x14ac:dyDescent="0.25">
      <c r="D119" s="383" t="s">
        <v>581</v>
      </c>
      <c r="F119" s="112"/>
      <c r="G119" s="112"/>
      <c r="H119" s="112"/>
      <c r="I119" s="112"/>
      <c r="J119" s="112"/>
      <c r="K119" s="112"/>
      <c r="L119" s="45"/>
      <c r="M119" s="45"/>
      <c r="O119" s="47"/>
      <c r="R119" s="48"/>
      <c r="S119" s="113"/>
      <c r="T119" s="114">
        <v>2</v>
      </c>
      <c r="U119" s="114"/>
      <c r="V119" s="114"/>
      <c r="W119" s="115"/>
      <c r="X119" s="115"/>
      <c r="Y119" s="115"/>
      <c r="AA119" s="53"/>
      <c r="AB119" s="53"/>
      <c r="AC119" s="116">
        <v>1</v>
      </c>
      <c r="AD119" s="116"/>
      <c r="AE119" s="116"/>
      <c r="AF119" s="116"/>
      <c r="AG119" s="117"/>
      <c r="AH119" s="117"/>
      <c r="AI119" s="118"/>
      <c r="AJ119" s="118"/>
      <c r="AK119" s="118"/>
      <c r="AL119" s="118"/>
      <c r="AM119" s="119">
        <v>1</v>
      </c>
      <c r="AN119" s="119"/>
      <c r="AO119" s="119"/>
      <c r="AP119" s="120">
        <v>1</v>
      </c>
      <c r="AQ119" s="120"/>
      <c r="AR119" s="120"/>
      <c r="AS119" s="120"/>
      <c r="AT119" s="120">
        <v>2</v>
      </c>
      <c r="AU119" s="120"/>
      <c r="AV119" s="36">
        <v>3</v>
      </c>
      <c r="EM119" s="383" t="s">
        <v>581</v>
      </c>
      <c r="ES119" s="51">
        <v>2</v>
      </c>
      <c r="EV119" s="55">
        <v>1</v>
      </c>
      <c r="EY119" s="58">
        <v>1</v>
      </c>
      <c r="EZ119" s="59">
        <v>3</v>
      </c>
      <c r="FA119" s="391">
        <v>1</v>
      </c>
      <c r="FC119" s="383" t="s">
        <v>584</v>
      </c>
      <c r="FD119" s="42">
        <v>3</v>
      </c>
      <c r="FE119" s="44">
        <v>3</v>
      </c>
      <c r="FI119" s="51">
        <v>3</v>
      </c>
      <c r="FJ119" s="52">
        <v>1</v>
      </c>
      <c r="FL119" s="55">
        <v>3</v>
      </c>
      <c r="FP119" s="59">
        <v>2</v>
      </c>
      <c r="FQ119" s="391">
        <v>1</v>
      </c>
    </row>
    <row r="120" spans="4:189" x14ac:dyDescent="0.25">
      <c r="D120" s="386" t="s">
        <v>581</v>
      </c>
      <c r="E120" s="93"/>
      <c r="F120" s="94"/>
      <c r="G120" s="94"/>
      <c r="H120" s="94"/>
      <c r="I120" s="94"/>
      <c r="J120" s="94"/>
      <c r="K120" s="94"/>
      <c r="L120" s="95"/>
      <c r="M120" s="95"/>
      <c r="N120" s="95"/>
      <c r="O120" s="96"/>
      <c r="P120" s="96"/>
      <c r="Q120" s="97"/>
      <c r="R120" s="97"/>
      <c r="S120" s="98"/>
      <c r="T120" s="99">
        <v>4</v>
      </c>
      <c r="U120" s="99"/>
      <c r="V120" s="99"/>
      <c r="W120" s="100"/>
      <c r="X120" s="100"/>
      <c r="Y120" s="100"/>
      <c r="Z120" s="101"/>
      <c r="AA120" s="101"/>
      <c r="AB120" s="101"/>
      <c r="AC120" s="102"/>
      <c r="AD120" s="102"/>
      <c r="AE120" s="102"/>
      <c r="AF120" s="102"/>
      <c r="AG120" s="103"/>
      <c r="AH120" s="103"/>
      <c r="AI120" s="104"/>
      <c r="AJ120" s="104"/>
      <c r="AK120" s="104"/>
      <c r="AL120" s="104"/>
      <c r="AM120" s="105"/>
      <c r="AN120" s="105"/>
      <c r="AO120" s="105"/>
      <c r="AP120" s="106">
        <v>4</v>
      </c>
      <c r="AQ120" s="106"/>
      <c r="AR120" s="106"/>
      <c r="AS120" s="106"/>
      <c r="AT120" s="106">
        <v>4</v>
      </c>
      <c r="AU120" s="106"/>
      <c r="AV120" s="86">
        <v>7</v>
      </c>
      <c r="EM120" s="386" t="s">
        <v>581</v>
      </c>
      <c r="EN120" s="93"/>
      <c r="EO120" s="95"/>
      <c r="EP120" s="96"/>
      <c r="EQ120" s="97"/>
      <c r="ER120" s="98"/>
      <c r="ES120" s="99">
        <v>2</v>
      </c>
      <c r="ET120" s="100"/>
      <c r="EU120" s="101"/>
      <c r="EV120" s="102"/>
      <c r="EW120" s="103"/>
      <c r="EX120" s="104"/>
      <c r="EY120" s="105"/>
      <c r="EZ120" s="106">
        <v>4</v>
      </c>
      <c r="FA120" s="394">
        <v>2</v>
      </c>
      <c r="FC120" s="383" t="s">
        <v>584</v>
      </c>
      <c r="FD120" s="42">
        <v>1</v>
      </c>
      <c r="FE120" s="44">
        <v>2</v>
      </c>
      <c r="FI120" s="51">
        <v>2</v>
      </c>
      <c r="FL120" s="55">
        <v>4</v>
      </c>
      <c r="FO120" s="58">
        <v>1</v>
      </c>
      <c r="FP120" s="59">
        <v>2</v>
      </c>
      <c r="FQ120" s="391">
        <v>2</v>
      </c>
    </row>
    <row r="121" spans="4:189" x14ac:dyDescent="0.25">
      <c r="D121" s="383" t="s">
        <v>581</v>
      </c>
      <c r="F121" s="112"/>
      <c r="G121" s="112"/>
      <c r="H121" s="112"/>
      <c r="I121" s="112"/>
      <c r="J121" s="112"/>
      <c r="K121" s="112"/>
      <c r="L121" s="45"/>
      <c r="M121" s="45"/>
      <c r="O121" s="47"/>
      <c r="R121" s="48"/>
      <c r="S121" s="113"/>
      <c r="T121" s="114">
        <v>2</v>
      </c>
      <c r="U121" s="114"/>
      <c r="V121" s="114">
        <v>1</v>
      </c>
      <c r="W121" s="115"/>
      <c r="X121" s="115">
        <v>1</v>
      </c>
      <c r="Y121" s="115"/>
      <c r="AA121" s="53"/>
      <c r="AB121" s="53"/>
      <c r="AC121" s="116"/>
      <c r="AD121" s="116"/>
      <c r="AE121" s="116"/>
      <c r="AF121" s="116"/>
      <c r="AG121" s="117"/>
      <c r="AH121" s="117"/>
      <c r="AI121" s="118"/>
      <c r="AJ121" s="118"/>
      <c r="AK121" s="118"/>
      <c r="AL121" s="118"/>
      <c r="AM121" s="119"/>
      <c r="AN121" s="119"/>
      <c r="AO121" s="119"/>
      <c r="AP121" s="120"/>
      <c r="AQ121" s="120"/>
      <c r="AR121" s="120"/>
      <c r="AS121" s="120"/>
      <c r="AT121" s="120">
        <v>1</v>
      </c>
      <c r="AU121" s="120"/>
      <c r="AV121" s="36">
        <v>3</v>
      </c>
      <c r="EM121" s="383" t="s">
        <v>581</v>
      </c>
      <c r="ES121" s="51">
        <v>2</v>
      </c>
      <c r="ET121" s="52">
        <v>1</v>
      </c>
      <c r="EZ121" s="59">
        <v>1</v>
      </c>
      <c r="FA121" s="391">
        <v>2</v>
      </c>
      <c r="FC121" s="383" t="s">
        <v>584</v>
      </c>
      <c r="FD121" s="42">
        <v>4</v>
      </c>
      <c r="FE121" s="44">
        <v>3</v>
      </c>
      <c r="FI121" s="51">
        <v>2</v>
      </c>
      <c r="FL121" s="55">
        <v>4</v>
      </c>
      <c r="FM121" s="56">
        <v>1</v>
      </c>
      <c r="FP121" s="59">
        <v>1</v>
      </c>
      <c r="FQ121" s="391">
        <v>4</v>
      </c>
    </row>
    <row r="122" spans="4:189" x14ac:dyDescent="0.25">
      <c r="D122" s="383" t="s">
        <v>581</v>
      </c>
      <c r="F122" s="112"/>
      <c r="G122" s="112"/>
      <c r="H122" s="112"/>
      <c r="I122" s="112"/>
      <c r="J122" s="112"/>
      <c r="K122" s="112"/>
      <c r="L122" s="45"/>
      <c r="M122" s="45"/>
      <c r="O122" s="47"/>
      <c r="R122" s="48"/>
      <c r="S122" s="113"/>
      <c r="T122" s="114">
        <v>2</v>
      </c>
      <c r="U122" s="114"/>
      <c r="V122" s="114">
        <v>1</v>
      </c>
      <c r="W122" s="115"/>
      <c r="X122" s="115"/>
      <c r="Y122" s="115"/>
      <c r="AA122" s="53"/>
      <c r="AB122" s="53"/>
      <c r="AC122" s="116">
        <v>1</v>
      </c>
      <c r="AD122" s="116">
        <v>1</v>
      </c>
      <c r="AE122" s="116"/>
      <c r="AF122" s="116"/>
      <c r="AG122" s="117"/>
      <c r="AH122" s="117"/>
      <c r="AI122" s="118"/>
      <c r="AJ122" s="118"/>
      <c r="AK122" s="118"/>
      <c r="AL122" s="118"/>
      <c r="AM122" s="119"/>
      <c r="AN122" s="119"/>
      <c r="AO122" s="119"/>
      <c r="AP122" s="120">
        <v>2</v>
      </c>
      <c r="AQ122" s="120">
        <v>1</v>
      </c>
      <c r="AR122" s="120"/>
      <c r="AS122" s="120"/>
      <c r="AT122" s="120">
        <v>2</v>
      </c>
      <c r="AU122" s="120"/>
      <c r="AV122" s="36">
        <v>1</v>
      </c>
      <c r="EM122" s="383" t="s">
        <v>581</v>
      </c>
      <c r="ES122" s="51">
        <v>2</v>
      </c>
      <c r="EZ122" s="59">
        <v>3</v>
      </c>
      <c r="FA122" s="391">
        <v>1</v>
      </c>
      <c r="FC122" s="383" t="s">
        <v>584</v>
      </c>
      <c r="FD122" s="42">
        <v>2</v>
      </c>
      <c r="FE122" s="44">
        <v>4</v>
      </c>
      <c r="FI122" s="51">
        <v>2</v>
      </c>
      <c r="FL122" s="55">
        <v>5</v>
      </c>
      <c r="FP122" s="59">
        <v>1</v>
      </c>
      <c r="FQ122" s="391">
        <v>1</v>
      </c>
    </row>
    <row r="123" spans="4:189" x14ac:dyDescent="0.25">
      <c r="D123" s="383" t="s">
        <v>581</v>
      </c>
      <c r="F123" s="112"/>
      <c r="G123" s="112"/>
      <c r="H123" s="112"/>
      <c r="I123" s="112"/>
      <c r="J123" s="112"/>
      <c r="K123" s="112"/>
      <c r="L123" s="45"/>
      <c r="M123" s="45">
        <v>1</v>
      </c>
      <c r="O123" s="47"/>
      <c r="P123" s="47">
        <v>1</v>
      </c>
      <c r="R123" s="48"/>
      <c r="S123" s="113"/>
      <c r="T123" s="114">
        <v>1</v>
      </c>
      <c r="U123" s="114"/>
      <c r="V123" s="114">
        <v>1</v>
      </c>
      <c r="W123" s="115"/>
      <c r="X123" s="115"/>
      <c r="Y123" s="115"/>
      <c r="AA123" s="53"/>
      <c r="AB123" s="53"/>
      <c r="AC123" s="116"/>
      <c r="AD123" s="116"/>
      <c r="AE123" s="116"/>
      <c r="AF123" s="116"/>
      <c r="AG123" s="117"/>
      <c r="AH123" s="117"/>
      <c r="AI123" s="118"/>
      <c r="AJ123" s="118"/>
      <c r="AK123" s="118"/>
      <c r="AL123" s="118"/>
      <c r="AM123" s="119"/>
      <c r="AN123" s="119"/>
      <c r="AO123" s="119"/>
      <c r="AP123" s="120">
        <v>2</v>
      </c>
      <c r="AQ123" s="120">
        <v>1</v>
      </c>
      <c r="AR123" s="120"/>
      <c r="AS123" s="120"/>
      <c r="AT123" s="120">
        <v>2</v>
      </c>
      <c r="AU123" s="120"/>
      <c r="AV123" s="36">
        <v>5</v>
      </c>
      <c r="AX123" s="384"/>
      <c r="EM123" s="383" t="s">
        <v>581</v>
      </c>
      <c r="ES123" s="51">
        <v>3</v>
      </c>
      <c r="EV123" s="55">
        <v>2</v>
      </c>
      <c r="EZ123" s="59">
        <v>5</v>
      </c>
      <c r="FA123" s="391">
        <v>1</v>
      </c>
      <c r="FC123" s="386" t="s">
        <v>584</v>
      </c>
      <c r="FD123" s="93">
        <v>2</v>
      </c>
      <c r="FE123" s="95">
        <v>4</v>
      </c>
      <c r="FF123" s="96"/>
      <c r="FG123" s="97"/>
      <c r="FH123" s="98"/>
      <c r="FI123" s="99">
        <v>2</v>
      </c>
      <c r="FJ123" s="100"/>
      <c r="FK123" s="101"/>
      <c r="FL123" s="102">
        <v>4</v>
      </c>
      <c r="FM123" s="103">
        <v>1</v>
      </c>
      <c r="FN123" s="104"/>
      <c r="FO123" s="105"/>
      <c r="FP123" s="106"/>
      <c r="FQ123" s="394">
        <v>2</v>
      </c>
      <c r="FS123" s="384"/>
      <c r="FU123" s="45"/>
      <c r="FV123" s="47"/>
      <c r="FX123" s="113"/>
      <c r="FY123" s="114"/>
      <c r="FZ123" s="115"/>
      <c r="GB123" s="116"/>
      <c r="GC123" s="117"/>
      <c r="GD123" s="118"/>
      <c r="GE123" s="119"/>
      <c r="GF123" s="120"/>
      <c r="GG123" s="392"/>
    </row>
    <row r="124" spans="4:189" x14ac:dyDescent="0.25">
      <c r="D124" s="383" t="s">
        <v>581</v>
      </c>
      <c r="F124" s="112"/>
      <c r="G124" s="112"/>
      <c r="H124" s="112"/>
      <c r="I124" s="112"/>
      <c r="J124" s="112"/>
      <c r="K124" s="112"/>
      <c r="L124" s="45"/>
      <c r="M124" s="45"/>
      <c r="O124" s="47"/>
      <c r="R124" s="48"/>
      <c r="S124" s="113"/>
      <c r="T124" s="114"/>
      <c r="U124" s="114"/>
      <c r="V124" s="114"/>
      <c r="W124" s="115"/>
      <c r="X124" s="115">
        <v>1</v>
      </c>
      <c r="Y124" s="115"/>
      <c r="AA124" s="53"/>
      <c r="AB124" s="53"/>
      <c r="AC124" s="116"/>
      <c r="AD124" s="116"/>
      <c r="AE124" s="116"/>
      <c r="AF124" s="116"/>
      <c r="AG124" s="117"/>
      <c r="AH124" s="117"/>
      <c r="AI124" s="118"/>
      <c r="AJ124" s="118"/>
      <c r="AK124" s="118"/>
      <c r="AL124" s="118"/>
      <c r="AM124" s="119"/>
      <c r="AN124" s="119">
        <v>1</v>
      </c>
      <c r="AO124" s="119">
        <v>1</v>
      </c>
      <c r="AP124" s="120"/>
      <c r="AQ124" s="120">
        <v>1</v>
      </c>
      <c r="AR124" s="120"/>
      <c r="AS124" s="120"/>
      <c r="AT124" s="120">
        <v>3</v>
      </c>
      <c r="AU124" s="120"/>
      <c r="AV124" s="36">
        <v>2</v>
      </c>
      <c r="AX124" s="384"/>
      <c r="EM124" s="383" t="s">
        <v>581</v>
      </c>
      <c r="EO124" s="44">
        <v>1</v>
      </c>
      <c r="ES124" s="51">
        <v>3</v>
      </c>
      <c r="EV124" s="55">
        <v>2</v>
      </c>
      <c r="EZ124" s="59">
        <v>5</v>
      </c>
      <c r="FA124" s="391">
        <v>2</v>
      </c>
      <c r="FC124" s="383" t="s">
        <v>584</v>
      </c>
      <c r="FD124" s="42">
        <v>2</v>
      </c>
      <c r="FE124" s="44">
        <v>4</v>
      </c>
      <c r="FI124" s="51">
        <v>4</v>
      </c>
      <c r="FL124" s="55">
        <v>4</v>
      </c>
      <c r="FP124" s="59">
        <v>1</v>
      </c>
      <c r="FQ124" s="392">
        <v>2</v>
      </c>
      <c r="FS124" s="384"/>
      <c r="FU124" s="45"/>
      <c r="FV124" s="47"/>
      <c r="FX124" s="113"/>
      <c r="FY124" s="114"/>
      <c r="FZ124" s="115"/>
      <c r="GB124" s="116"/>
      <c r="GC124" s="117"/>
      <c r="GD124" s="118"/>
      <c r="GE124" s="119"/>
      <c r="GF124" s="120"/>
      <c r="GG124" s="392"/>
    </row>
    <row r="125" spans="4:189" x14ac:dyDescent="0.25">
      <c r="D125" s="383" t="s">
        <v>581</v>
      </c>
      <c r="F125" s="112"/>
      <c r="G125" s="112"/>
      <c r="H125" s="112"/>
      <c r="I125" s="112"/>
      <c r="J125" s="112"/>
      <c r="K125" s="112"/>
      <c r="L125" s="45"/>
      <c r="M125" s="45"/>
      <c r="O125" s="47"/>
      <c r="R125" s="48"/>
      <c r="S125" s="113"/>
      <c r="T125" s="114">
        <v>2</v>
      </c>
      <c r="U125" s="114"/>
      <c r="V125" s="114"/>
      <c r="W125" s="115"/>
      <c r="X125" s="115"/>
      <c r="Y125" s="115"/>
      <c r="AA125" s="53"/>
      <c r="AB125" s="53"/>
      <c r="AC125" s="116">
        <v>1</v>
      </c>
      <c r="AD125" s="116"/>
      <c r="AE125" s="116"/>
      <c r="AF125" s="116"/>
      <c r="AG125" s="117"/>
      <c r="AH125" s="117"/>
      <c r="AI125" s="118"/>
      <c r="AJ125" s="118"/>
      <c r="AK125" s="118"/>
      <c r="AL125" s="118"/>
      <c r="AM125" s="119"/>
      <c r="AN125" s="119"/>
      <c r="AO125" s="119"/>
      <c r="AP125" s="120">
        <v>1</v>
      </c>
      <c r="AQ125" s="120"/>
      <c r="AR125" s="120"/>
      <c r="AS125" s="120"/>
      <c r="AT125" s="120">
        <v>1</v>
      </c>
      <c r="AU125" s="120"/>
      <c r="AV125" s="36">
        <v>1</v>
      </c>
      <c r="AX125" s="384"/>
      <c r="EM125" s="383" t="s">
        <v>581</v>
      </c>
      <c r="EO125" s="45"/>
      <c r="EP125" s="47">
        <v>1</v>
      </c>
      <c r="ER125" s="113"/>
      <c r="ES125" s="114">
        <v>1</v>
      </c>
      <c r="ET125" s="115"/>
      <c r="EV125" s="116"/>
      <c r="EW125" s="117"/>
      <c r="EX125" s="118"/>
      <c r="EY125" s="119">
        <v>2</v>
      </c>
      <c r="EZ125" s="120">
        <v>2</v>
      </c>
      <c r="FA125" s="392">
        <v>2</v>
      </c>
      <c r="FC125" s="383" t="s">
        <v>584</v>
      </c>
      <c r="FD125" s="42">
        <v>3</v>
      </c>
      <c r="FE125" s="44">
        <v>2</v>
      </c>
      <c r="FI125" s="51">
        <v>4</v>
      </c>
      <c r="FL125" s="55">
        <v>3</v>
      </c>
      <c r="FP125" s="59">
        <v>2</v>
      </c>
      <c r="FQ125" s="391">
        <v>1</v>
      </c>
      <c r="FS125" s="384"/>
      <c r="FU125" s="45"/>
      <c r="FV125" s="47"/>
      <c r="FX125" s="113"/>
      <c r="FY125" s="114"/>
      <c r="FZ125" s="115"/>
      <c r="GB125" s="116"/>
      <c r="GC125" s="117"/>
      <c r="GD125" s="118"/>
      <c r="GE125" s="119"/>
      <c r="GF125" s="120"/>
      <c r="GG125" s="392"/>
    </row>
    <row r="126" spans="4:189" x14ac:dyDescent="0.25">
      <c r="D126" s="383" t="s">
        <v>581</v>
      </c>
      <c r="E126" s="42">
        <v>1</v>
      </c>
      <c r="F126" s="112"/>
      <c r="G126" s="112"/>
      <c r="H126" s="112"/>
      <c r="I126" s="112"/>
      <c r="J126" s="112"/>
      <c r="K126" s="112"/>
      <c r="L126" s="45"/>
      <c r="M126" s="45"/>
      <c r="O126" s="47"/>
      <c r="R126" s="48"/>
      <c r="S126" s="113"/>
      <c r="T126" s="114">
        <v>1</v>
      </c>
      <c r="U126" s="114"/>
      <c r="V126" s="114"/>
      <c r="W126" s="115"/>
      <c r="X126" s="115"/>
      <c r="Y126" s="115"/>
      <c r="AA126" s="53"/>
      <c r="AB126" s="53"/>
      <c r="AC126" s="116">
        <v>2</v>
      </c>
      <c r="AD126" s="116"/>
      <c r="AE126" s="116"/>
      <c r="AF126" s="116"/>
      <c r="AG126" s="117"/>
      <c r="AH126" s="117"/>
      <c r="AI126" s="118">
        <v>1</v>
      </c>
      <c r="AJ126" s="118"/>
      <c r="AK126" s="118"/>
      <c r="AL126" s="118"/>
      <c r="AM126" s="119"/>
      <c r="AN126" s="119"/>
      <c r="AO126" s="119"/>
      <c r="AP126" s="120"/>
      <c r="AQ126" s="120">
        <v>2</v>
      </c>
      <c r="AR126" s="120"/>
      <c r="AS126" s="120"/>
      <c r="AT126" s="120">
        <v>1</v>
      </c>
      <c r="AU126" s="120"/>
      <c r="AV126" s="36">
        <v>2</v>
      </c>
      <c r="AX126" s="384"/>
      <c r="EM126" s="383" t="s">
        <v>581</v>
      </c>
      <c r="EO126" s="45"/>
      <c r="EP126" s="47"/>
      <c r="ER126" s="113"/>
      <c r="ES126" s="114">
        <v>1</v>
      </c>
      <c r="ET126" s="115">
        <v>1</v>
      </c>
      <c r="EV126" s="116"/>
      <c r="EW126" s="117"/>
      <c r="EX126" s="118"/>
      <c r="EY126" s="119"/>
      <c r="EZ126" s="120">
        <v>2</v>
      </c>
      <c r="FA126" s="392">
        <v>1</v>
      </c>
      <c r="FC126" s="383" t="s">
        <v>584</v>
      </c>
      <c r="FD126" s="42">
        <v>2</v>
      </c>
      <c r="FI126" s="51">
        <v>3</v>
      </c>
      <c r="FL126" s="55">
        <v>4</v>
      </c>
      <c r="FP126" s="59">
        <v>1</v>
      </c>
      <c r="FQ126" s="391">
        <v>1</v>
      </c>
      <c r="FS126" s="384"/>
      <c r="FU126" s="45"/>
      <c r="FV126" s="47"/>
      <c r="FX126" s="113"/>
      <c r="FY126" s="114"/>
      <c r="FZ126" s="115"/>
      <c r="GB126" s="116"/>
      <c r="GC126" s="117"/>
      <c r="GD126" s="118"/>
      <c r="GE126" s="119"/>
      <c r="GF126" s="120"/>
      <c r="GG126" s="392"/>
    </row>
    <row r="127" spans="4:189" x14ac:dyDescent="0.25">
      <c r="D127" s="383" t="s">
        <v>581</v>
      </c>
      <c r="F127" s="112"/>
      <c r="G127" s="112"/>
      <c r="H127" s="112"/>
      <c r="I127" s="112"/>
      <c r="J127" s="112"/>
      <c r="K127" s="112"/>
      <c r="L127" s="45"/>
      <c r="M127" s="45"/>
      <c r="O127" s="47"/>
      <c r="R127" s="48"/>
      <c r="S127" s="113"/>
      <c r="T127" s="114">
        <v>2</v>
      </c>
      <c r="U127" s="114"/>
      <c r="V127" s="114"/>
      <c r="W127" s="115"/>
      <c r="X127" s="115"/>
      <c r="Y127" s="115"/>
      <c r="AA127" s="53"/>
      <c r="AB127" s="53"/>
      <c r="AC127" s="116"/>
      <c r="AD127" s="116">
        <v>1</v>
      </c>
      <c r="AE127" s="116"/>
      <c r="AF127" s="116"/>
      <c r="AG127" s="117"/>
      <c r="AH127" s="117"/>
      <c r="AI127" s="118"/>
      <c r="AJ127" s="118"/>
      <c r="AK127" s="118"/>
      <c r="AL127" s="118"/>
      <c r="AM127" s="119"/>
      <c r="AN127" s="119"/>
      <c r="AO127" s="119"/>
      <c r="AP127" s="120"/>
      <c r="AQ127" s="120"/>
      <c r="AR127" s="120"/>
      <c r="AS127" s="120"/>
      <c r="AT127" s="120"/>
      <c r="AU127" s="120"/>
      <c r="AV127" s="36">
        <v>4</v>
      </c>
      <c r="EM127" s="383" t="s">
        <v>581</v>
      </c>
      <c r="EO127" s="45"/>
      <c r="EP127" s="47"/>
      <c r="ER127" s="113"/>
      <c r="ES127" s="114">
        <v>1</v>
      </c>
      <c r="ET127" s="115"/>
      <c r="EV127" s="116">
        <v>1</v>
      </c>
      <c r="EW127" s="117"/>
      <c r="EX127" s="118">
        <v>1</v>
      </c>
      <c r="EY127" s="119"/>
      <c r="EZ127" s="120">
        <v>2</v>
      </c>
      <c r="FA127" s="392">
        <v>1</v>
      </c>
      <c r="FC127" s="383" t="s">
        <v>584</v>
      </c>
      <c r="FE127" s="44">
        <v>2</v>
      </c>
      <c r="FH127" s="50">
        <v>1</v>
      </c>
      <c r="FI127" s="51">
        <v>3</v>
      </c>
      <c r="FL127" s="55">
        <v>3</v>
      </c>
      <c r="FO127" s="58">
        <v>1</v>
      </c>
      <c r="FP127" s="59">
        <v>2</v>
      </c>
      <c r="FQ127" s="391">
        <v>2</v>
      </c>
    </row>
    <row r="128" spans="4:189" x14ac:dyDescent="0.25">
      <c r="D128" s="383" t="s">
        <v>581</v>
      </c>
      <c r="F128" s="112"/>
      <c r="G128" s="112"/>
      <c r="H128" s="112"/>
      <c r="I128" s="112"/>
      <c r="J128" s="112"/>
      <c r="K128" s="112"/>
      <c r="L128" s="45"/>
      <c r="M128" s="45"/>
      <c r="O128" s="47"/>
      <c r="R128" s="48"/>
      <c r="S128" s="113"/>
      <c r="T128" s="114">
        <v>2</v>
      </c>
      <c r="U128" s="114"/>
      <c r="V128" s="114"/>
      <c r="W128" s="115"/>
      <c r="X128" s="115"/>
      <c r="Y128" s="115"/>
      <c r="AA128" s="53"/>
      <c r="AB128" s="53"/>
      <c r="AC128" s="116">
        <v>1</v>
      </c>
      <c r="AD128" s="116">
        <v>1</v>
      </c>
      <c r="AE128" s="116"/>
      <c r="AF128" s="116"/>
      <c r="AG128" s="117"/>
      <c r="AH128" s="117"/>
      <c r="AI128" s="118"/>
      <c r="AJ128" s="118"/>
      <c r="AK128" s="118"/>
      <c r="AL128" s="118"/>
      <c r="AM128" s="119"/>
      <c r="AN128" s="119"/>
      <c r="AO128" s="119">
        <v>1</v>
      </c>
      <c r="AP128" s="120"/>
      <c r="AQ128" s="120"/>
      <c r="AR128" s="120"/>
      <c r="AS128" s="120"/>
      <c r="AT128" s="120">
        <v>2</v>
      </c>
      <c r="AU128" s="120"/>
      <c r="AV128" s="36">
        <v>7</v>
      </c>
      <c r="EM128" s="383" t="s">
        <v>581</v>
      </c>
      <c r="EN128" s="42">
        <v>1</v>
      </c>
      <c r="ES128" s="51">
        <v>1</v>
      </c>
      <c r="EV128" s="55">
        <v>1</v>
      </c>
      <c r="EZ128" s="59">
        <v>2</v>
      </c>
      <c r="FA128" s="392">
        <v>2</v>
      </c>
      <c r="FC128" s="383" t="s">
        <v>584</v>
      </c>
      <c r="FD128" s="42">
        <v>1</v>
      </c>
      <c r="FE128" s="44">
        <v>3</v>
      </c>
      <c r="FI128" s="51">
        <v>1</v>
      </c>
      <c r="FJ128" s="52">
        <v>1</v>
      </c>
      <c r="FL128" s="55">
        <v>4</v>
      </c>
      <c r="FO128" s="58">
        <v>1</v>
      </c>
      <c r="FP128" s="59">
        <v>2</v>
      </c>
      <c r="FQ128" s="391">
        <v>1</v>
      </c>
    </row>
    <row r="129" spans="4:173" x14ac:dyDescent="0.25">
      <c r="D129" s="383" t="s">
        <v>581</v>
      </c>
      <c r="F129" s="112"/>
      <c r="G129" s="112"/>
      <c r="H129" s="112"/>
      <c r="I129" s="112"/>
      <c r="J129" s="112"/>
      <c r="K129" s="112"/>
      <c r="L129" s="45"/>
      <c r="M129" s="45"/>
      <c r="O129" s="47"/>
      <c r="R129" s="48"/>
      <c r="S129" s="113"/>
      <c r="T129" s="114">
        <v>1</v>
      </c>
      <c r="U129" s="114"/>
      <c r="V129" s="114"/>
      <c r="W129" s="115"/>
      <c r="X129" s="115"/>
      <c r="Y129" s="115"/>
      <c r="AA129" s="53"/>
      <c r="AB129" s="53"/>
      <c r="AC129" s="116"/>
      <c r="AD129" s="116"/>
      <c r="AE129" s="116"/>
      <c r="AF129" s="116">
        <v>2</v>
      </c>
      <c r="AG129" s="117"/>
      <c r="AH129" s="117"/>
      <c r="AI129" s="118"/>
      <c r="AJ129" s="118"/>
      <c r="AK129" s="118"/>
      <c r="AL129" s="118"/>
      <c r="AM129" s="119">
        <v>1</v>
      </c>
      <c r="AN129" s="119"/>
      <c r="AO129" s="119"/>
      <c r="AP129" s="120">
        <v>1</v>
      </c>
      <c r="AQ129" s="120"/>
      <c r="AR129" s="120"/>
      <c r="AS129" s="120"/>
      <c r="AT129" s="120">
        <v>2</v>
      </c>
      <c r="AU129" s="120"/>
      <c r="AV129" s="36">
        <v>4</v>
      </c>
      <c r="EM129" s="383" t="s">
        <v>581</v>
      </c>
      <c r="ES129" s="51">
        <v>1</v>
      </c>
      <c r="EV129" s="55">
        <v>3</v>
      </c>
      <c r="EY129" s="58">
        <v>1</v>
      </c>
      <c r="EZ129" s="59">
        <v>1</v>
      </c>
      <c r="FA129" s="391">
        <v>2</v>
      </c>
      <c r="FC129" s="383" t="s">
        <v>584</v>
      </c>
      <c r="FD129" s="42">
        <v>1</v>
      </c>
      <c r="FE129" s="44">
        <v>4</v>
      </c>
      <c r="FI129" s="51">
        <v>2</v>
      </c>
      <c r="FL129" s="55">
        <v>3</v>
      </c>
      <c r="FO129" s="58">
        <v>1</v>
      </c>
      <c r="FP129" s="59">
        <v>2</v>
      </c>
      <c r="FQ129" s="391">
        <v>1</v>
      </c>
    </row>
    <row r="130" spans="4:173" x14ac:dyDescent="0.25">
      <c r="D130" s="383" t="s">
        <v>581</v>
      </c>
      <c r="E130" s="42">
        <v>1</v>
      </c>
      <c r="F130" s="112"/>
      <c r="G130" s="112"/>
      <c r="H130" s="112"/>
      <c r="I130" s="112"/>
      <c r="J130" s="112"/>
      <c r="K130" s="112"/>
      <c r="L130" s="45"/>
      <c r="M130" s="45"/>
      <c r="O130" s="47"/>
      <c r="R130" s="48"/>
      <c r="S130" s="113"/>
      <c r="T130" s="114">
        <v>1</v>
      </c>
      <c r="U130" s="114"/>
      <c r="V130" s="114"/>
      <c r="W130" s="115"/>
      <c r="X130" s="115"/>
      <c r="Y130" s="115"/>
      <c r="AA130" s="53"/>
      <c r="AB130" s="53"/>
      <c r="AC130" s="116"/>
      <c r="AD130" s="116"/>
      <c r="AE130" s="116"/>
      <c r="AF130" s="116"/>
      <c r="AG130" s="117"/>
      <c r="AH130" s="117"/>
      <c r="AI130" s="118"/>
      <c r="AJ130" s="118"/>
      <c r="AK130" s="118"/>
      <c r="AL130" s="118"/>
      <c r="AM130" s="119"/>
      <c r="AN130" s="119"/>
      <c r="AO130" s="119"/>
      <c r="AP130" s="120">
        <v>2</v>
      </c>
      <c r="AQ130" s="120"/>
      <c r="AR130" s="120"/>
      <c r="AS130" s="120"/>
      <c r="AT130" s="120">
        <v>3</v>
      </c>
      <c r="AU130" s="120"/>
      <c r="AV130" s="36">
        <v>4</v>
      </c>
      <c r="EM130" s="383" t="s">
        <v>581</v>
      </c>
      <c r="ES130" s="51">
        <v>1</v>
      </c>
      <c r="EV130" s="55">
        <v>1</v>
      </c>
      <c r="EZ130" s="59">
        <v>2</v>
      </c>
      <c r="FA130" s="391">
        <v>2</v>
      </c>
      <c r="FC130" s="383" t="s">
        <v>584</v>
      </c>
      <c r="FE130" s="44">
        <v>1</v>
      </c>
      <c r="FH130" s="50">
        <v>1</v>
      </c>
      <c r="FI130" s="51">
        <v>4</v>
      </c>
      <c r="FJ130" s="52">
        <v>1</v>
      </c>
      <c r="FL130" s="55">
        <v>4</v>
      </c>
      <c r="FO130" s="58">
        <v>1</v>
      </c>
      <c r="FP130" s="59">
        <v>1</v>
      </c>
      <c r="FQ130" s="391">
        <v>1</v>
      </c>
    </row>
    <row r="131" spans="4:173" x14ac:dyDescent="0.25">
      <c r="D131" s="383" t="s">
        <v>581</v>
      </c>
      <c r="F131" s="112"/>
      <c r="G131" s="112"/>
      <c r="H131" s="112"/>
      <c r="I131" s="112"/>
      <c r="J131" s="112"/>
      <c r="K131" s="112"/>
      <c r="L131" s="45"/>
      <c r="M131" s="45"/>
      <c r="O131" s="47"/>
      <c r="R131" s="48"/>
      <c r="S131" s="113"/>
      <c r="T131" s="114">
        <v>2</v>
      </c>
      <c r="U131" s="114"/>
      <c r="V131" s="114"/>
      <c r="W131" s="115"/>
      <c r="X131" s="115">
        <v>1</v>
      </c>
      <c r="Y131" s="115"/>
      <c r="AA131" s="53"/>
      <c r="AB131" s="53"/>
      <c r="AC131" s="116"/>
      <c r="AD131" s="116"/>
      <c r="AE131" s="116"/>
      <c r="AF131" s="116"/>
      <c r="AG131" s="117"/>
      <c r="AH131" s="117"/>
      <c r="AI131" s="118"/>
      <c r="AJ131" s="118"/>
      <c r="AK131" s="118"/>
      <c r="AL131" s="118"/>
      <c r="AM131" s="119"/>
      <c r="AN131" s="119"/>
      <c r="AO131" s="119"/>
      <c r="AP131" s="120">
        <v>2</v>
      </c>
      <c r="AQ131" s="120"/>
      <c r="AR131" s="120"/>
      <c r="AS131" s="120"/>
      <c r="AT131" s="120">
        <v>1</v>
      </c>
      <c r="AU131" s="120"/>
      <c r="AV131" s="36">
        <v>4</v>
      </c>
      <c r="EM131" s="383" t="s">
        <v>581</v>
      </c>
      <c r="EN131" s="42">
        <v>1</v>
      </c>
      <c r="ES131" s="51">
        <v>2</v>
      </c>
      <c r="EV131" s="55">
        <v>1</v>
      </c>
      <c r="EY131" s="58">
        <v>1</v>
      </c>
      <c r="EZ131" s="59">
        <v>3</v>
      </c>
      <c r="FA131" s="391">
        <v>2</v>
      </c>
      <c r="FC131" s="383" t="s">
        <v>584</v>
      </c>
      <c r="FD131" s="42">
        <v>1</v>
      </c>
      <c r="FE131" s="44">
        <v>2</v>
      </c>
      <c r="FI131" s="51">
        <v>3</v>
      </c>
      <c r="FL131" s="55">
        <v>4</v>
      </c>
      <c r="FP131" s="59">
        <v>1</v>
      </c>
      <c r="FQ131" s="391">
        <v>2</v>
      </c>
    </row>
    <row r="132" spans="4:173" x14ac:dyDescent="0.25">
      <c r="D132" s="383" t="s">
        <v>581</v>
      </c>
      <c r="F132" s="112"/>
      <c r="G132" s="112"/>
      <c r="H132" s="112"/>
      <c r="I132" s="112"/>
      <c r="J132" s="112"/>
      <c r="K132" s="112"/>
      <c r="L132" s="45"/>
      <c r="M132" s="45"/>
      <c r="O132" s="47"/>
      <c r="R132" s="48"/>
      <c r="S132" s="113"/>
      <c r="T132" s="114">
        <v>1</v>
      </c>
      <c r="U132" s="114"/>
      <c r="V132" s="114">
        <v>1</v>
      </c>
      <c r="W132" s="115"/>
      <c r="X132" s="115"/>
      <c r="Y132" s="115"/>
      <c r="AA132" s="53"/>
      <c r="AB132" s="53"/>
      <c r="AC132" s="116"/>
      <c r="AD132" s="116"/>
      <c r="AE132" s="116"/>
      <c r="AF132" s="116"/>
      <c r="AG132" s="117"/>
      <c r="AH132" s="117"/>
      <c r="AI132" s="118"/>
      <c r="AJ132" s="118"/>
      <c r="AK132" s="118"/>
      <c r="AL132" s="118"/>
      <c r="AM132" s="119"/>
      <c r="AN132" s="119"/>
      <c r="AO132" s="119"/>
      <c r="AP132" s="120">
        <v>1</v>
      </c>
      <c r="AQ132" s="120"/>
      <c r="AR132" s="120"/>
      <c r="AS132" s="120"/>
      <c r="AT132" s="120">
        <v>2</v>
      </c>
      <c r="AU132" s="120"/>
      <c r="AV132" s="36">
        <v>1</v>
      </c>
      <c r="EM132" s="383" t="s">
        <v>581</v>
      </c>
      <c r="EN132" s="42">
        <v>1</v>
      </c>
      <c r="ES132" s="51">
        <v>1</v>
      </c>
      <c r="EZ132" s="59">
        <v>3</v>
      </c>
      <c r="FA132" s="391">
        <v>2</v>
      </c>
      <c r="FC132" s="383" t="s">
        <v>584</v>
      </c>
      <c r="FD132" s="42">
        <v>3</v>
      </c>
      <c r="FE132" s="44">
        <v>2</v>
      </c>
      <c r="FI132" s="51">
        <v>4</v>
      </c>
      <c r="FL132" s="55">
        <v>2</v>
      </c>
      <c r="FP132" s="59">
        <v>2</v>
      </c>
      <c r="FQ132" s="391">
        <v>1</v>
      </c>
    </row>
    <row r="133" spans="4:173" x14ac:dyDescent="0.25">
      <c r="D133" s="383" t="s">
        <v>581</v>
      </c>
      <c r="F133" s="112"/>
      <c r="G133" s="112"/>
      <c r="H133" s="112"/>
      <c r="I133" s="112"/>
      <c r="J133" s="112"/>
      <c r="K133" s="112"/>
      <c r="L133" s="45"/>
      <c r="M133" s="45">
        <v>1</v>
      </c>
      <c r="O133" s="47"/>
      <c r="R133" s="48"/>
      <c r="S133" s="113"/>
      <c r="T133" s="114">
        <v>2</v>
      </c>
      <c r="U133" s="114"/>
      <c r="V133" s="114">
        <v>1</v>
      </c>
      <c r="W133" s="115"/>
      <c r="X133" s="115"/>
      <c r="Y133" s="115"/>
      <c r="AA133" s="53"/>
      <c r="AB133" s="53"/>
      <c r="AC133" s="116">
        <v>1</v>
      </c>
      <c r="AD133" s="116">
        <v>1</v>
      </c>
      <c r="AE133" s="116"/>
      <c r="AF133" s="116"/>
      <c r="AG133" s="117"/>
      <c r="AH133" s="117"/>
      <c r="AI133" s="118"/>
      <c r="AJ133" s="118"/>
      <c r="AK133" s="118"/>
      <c r="AL133" s="118"/>
      <c r="AM133" s="119"/>
      <c r="AN133" s="119"/>
      <c r="AO133" s="119"/>
      <c r="AP133" s="120">
        <v>1</v>
      </c>
      <c r="AQ133" s="120">
        <v>2</v>
      </c>
      <c r="AR133" s="120"/>
      <c r="AS133" s="120"/>
      <c r="AT133" s="120">
        <v>3</v>
      </c>
      <c r="AU133" s="120"/>
      <c r="AV133" s="36">
        <v>3</v>
      </c>
      <c r="EM133" s="383" t="s">
        <v>581</v>
      </c>
      <c r="ES133" s="51">
        <v>1</v>
      </c>
      <c r="EV133" s="55">
        <v>2</v>
      </c>
      <c r="EY133" s="58">
        <v>1</v>
      </c>
      <c r="EZ133" s="59">
        <v>3</v>
      </c>
      <c r="FA133" s="391">
        <v>2</v>
      </c>
      <c r="FC133" s="386" t="s">
        <v>584</v>
      </c>
      <c r="FD133" s="93">
        <v>1</v>
      </c>
      <c r="FE133" s="95">
        <v>2</v>
      </c>
      <c r="FF133" s="96"/>
      <c r="FG133" s="97"/>
      <c r="FH133" s="98"/>
      <c r="FI133" s="99">
        <v>3</v>
      </c>
      <c r="FJ133" s="100"/>
      <c r="FK133" s="101"/>
      <c r="FL133" s="102">
        <v>3</v>
      </c>
      <c r="FM133" s="103"/>
      <c r="FN133" s="104"/>
      <c r="FO133" s="105"/>
      <c r="FP133" s="106">
        <v>1</v>
      </c>
      <c r="FQ133" s="394">
        <v>2</v>
      </c>
    </row>
    <row r="134" spans="4:173" x14ac:dyDescent="0.25">
      <c r="D134" s="383" t="s">
        <v>581</v>
      </c>
      <c r="F134" s="112"/>
      <c r="G134" s="112"/>
      <c r="H134" s="112"/>
      <c r="I134" s="112"/>
      <c r="J134" s="112"/>
      <c r="K134" s="112"/>
      <c r="L134" s="45"/>
      <c r="M134" s="45"/>
      <c r="O134" s="47"/>
      <c r="P134" s="47">
        <v>1</v>
      </c>
      <c r="R134" s="48"/>
      <c r="S134" s="113"/>
      <c r="T134" s="114"/>
      <c r="U134" s="114"/>
      <c r="V134" s="114">
        <v>1</v>
      </c>
      <c r="W134" s="115"/>
      <c r="X134" s="115"/>
      <c r="Y134" s="115"/>
      <c r="AA134" s="53"/>
      <c r="AB134" s="53"/>
      <c r="AC134" s="116"/>
      <c r="AD134" s="116"/>
      <c r="AE134" s="116"/>
      <c r="AF134" s="116"/>
      <c r="AG134" s="117"/>
      <c r="AH134" s="117"/>
      <c r="AI134" s="118"/>
      <c r="AJ134" s="118"/>
      <c r="AK134" s="118"/>
      <c r="AL134" s="118"/>
      <c r="AM134" s="119"/>
      <c r="AN134" s="119">
        <v>1</v>
      </c>
      <c r="AO134" s="119">
        <v>1</v>
      </c>
      <c r="AP134" s="120">
        <v>2</v>
      </c>
      <c r="AQ134" s="120"/>
      <c r="AR134" s="120"/>
      <c r="AS134" s="120"/>
      <c r="AT134" s="120">
        <v>1</v>
      </c>
      <c r="AU134" s="120"/>
      <c r="AV134" s="36">
        <v>4</v>
      </c>
      <c r="EM134" s="383" t="s">
        <v>581</v>
      </c>
      <c r="ES134" s="51">
        <v>1</v>
      </c>
      <c r="EV134" s="55">
        <v>2</v>
      </c>
      <c r="EY134" s="58">
        <v>1</v>
      </c>
      <c r="EZ134" s="59">
        <v>2</v>
      </c>
      <c r="FA134" s="391">
        <v>2</v>
      </c>
      <c r="FC134" s="383" t="s">
        <v>584</v>
      </c>
      <c r="FD134" s="42">
        <v>1</v>
      </c>
      <c r="FE134" s="44">
        <v>2</v>
      </c>
      <c r="FI134" s="51">
        <v>3</v>
      </c>
      <c r="FL134" s="55">
        <v>3</v>
      </c>
      <c r="FP134" s="59">
        <v>1</v>
      </c>
      <c r="FQ134" s="391">
        <v>2</v>
      </c>
    </row>
    <row r="135" spans="4:173" x14ac:dyDescent="0.25">
      <c r="D135" s="383" t="s">
        <v>581</v>
      </c>
      <c r="F135" s="112"/>
      <c r="G135" s="112"/>
      <c r="H135" s="112"/>
      <c r="I135" s="112"/>
      <c r="J135" s="112"/>
      <c r="K135" s="112"/>
      <c r="L135" s="45"/>
      <c r="M135" s="45"/>
      <c r="O135" s="47"/>
      <c r="R135" s="48"/>
      <c r="S135" s="113"/>
      <c r="T135" s="114">
        <v>2</v>
      </c>
      <c r="U135" s="114"/>
      <c r="V135" s="114"/>
      <c r="W135" s="115"/>
      <c r="X135" s="115">
        <v>1</v>
      </c>
      <c r="Y135" s="115"/>
      <c r="AA135" s="53"/>
      <c r="AB135" s="53"/>
      <c r="AC135" s="116"/>
      <c r="AD135" s="116"/>
      <c r="AE135" s="116"/>
      <c r="AF135" s="116"/>
      <c r="AG135" s="117"/>
      <c r="AH135" s="117"/>
      <c r="AI135" s="118"/>
      <c r="AJ135" s="118"/>
      <c r="AK135" s="118"/>
      <c r="AL135" s="118"/>
      <c r="AM135" s="119"/>
      <c r="AN135" s="119"/>
      <c r="AO135" s="119"/>
      <c r="AP135" s="120"/>
      <c r="AQ135" s="120">
        <v>1</v>
      </c>
      <c r="AR135" s="120"/>
      <c r="AS135" s="120"/>
      <c r="AT135" s="120">
        <v>2</v>
      </c>
      <c r="AU135" s="120"/>
      <c r="AV135" s="36">
        <v>1</v>
      </c>
      <c r="EM135" s="383" t="s">
        <v>581</v>
      </c>
      <c r="ES135" s="51">
        <v>2</v>
      </c>
      <c r="EV135" s="55">
        <v>1</v>
      </c>
      <c r="FA135" s="391">
        <v>2</v>
      </c>
      <c r="FC135" s="383" t="s">
        <v>584</v>
      </c>
      <c r="FD135" s="42">
        <v>3</v>
      </c>
      <c r="FE135" s="44">
        <v>3</v>
      </c>
      <c r="FI135" s="51">
        <v>3</v>
      </c>
      <c r="FL135" s="55">
        <v>4</v>
      </c>
      <c r="FN135" s="57">
        <v>1</v>
      </c>
      <c r="FQ135" s="391">
        <v>2</v>
      </c>
    </row>
    <row r="136" spans="4:173" x14ac:dyDescent="0.25">
      <c r="D136" s="383" t="s">
        <v>581</v>
      </c>
      <c r="F136" s="112"/>
      <c r="G136" s="112"/>
      <c r="H136" s="112"/>
      <c r="I136" s="112"/>
      <c r="J136" s="112"/>
      <c r="K136" s="112"/>
      <c r="L136" s="45"/>
      <c r="M136" s="45"/>
      <c r="O136" s="47"/>
      <c r="R136" s="48"/>
      <c r="S136" s="113"/>
      <c r="T136" s="114">
        <v>1</v>
      </c>
      <c r="U136" s="114"/>
      <c r="V136" s="114"/>
      <c r="W136" s="115"/>
      <c r="X136" s="115"/>
      <c r="Y136" s="115"/>
      <c r="AA136" s="53"/>
      <c r="AB136" s="53"/>
      <c r="AC136" s="116">
        <v>1</v>
      </c>
      <c r="AD136" s="116"/>
      <c r="AE136" s="116"/>
      <c r="AF136" s="116"/>
      <c r="AG136" s="117"/>
      <c r="AH136" s="117"/>
      <c r="AI136" s="118">
        <v>1</v>
      </c>
      <c r="AJ136" s="118"/>
      <c r="AK136" s="118"/>
      <c r="AL136" s="118"/>
      <c r="AM136" s="119"/>
      <c r="AN136" s="119"/>
      <c r="AO136" s="119"/>
      <c r="AP136" s="120">
        <v>1</v>
      </c>
      <c r="AQ136" s="120"/>
      <c r="AR136" s="120"/>
      <c r="AS136" s="120"/>
      <c r="AT136" s="120">
        <v>1</v>
      </c>
      <c r="AU136" s="120"/>
      <c r="AV136" s="36">
        <v>1</v>
      </c>
      <c r="EM136" s="383" t="s">
        <v>581</v>
      </c>
      <c r="EN136" s="42">
        <v>1</v>
      </c>
      <c r="ES136" s="51">
        <v>1</v>
      </c>
      <c r="EV136" s="55">
        <v>1</v>
      </c>
      <c r="EX136" s="57">
        <v>1</v>
      </c>
      <c r="EZ136" s="59">
        <v>2</v>
      </c>
      <c r="FA136" s="391">
        <v>1</v>
      </c>
      <c r="FC136" s="383" t="s">
        <v>584</v>
      </c>
      <c r="FD136" s="42">
        <v>4</v>
      </c>
      <c r="FE136" s="44">
        <v>3</v>
      </c>
      <c r="FI136" s="51">
        <v>2</v>
      </c>
      <c r="FL136" s="55">
        <v>3</v>
      </c>
      <c r="FN136" s="57">
        <v>1</v>
      </c>
      <c r="FQ136" s="391">
        <v>2</v>
      </c>
    </row>
    <row r="137" spans="4:173" x14ac:dyDescent="0.25">
      <c r="D137" s="383" t="s">
        <v>581</v>
      </c>
      <c r="E137" s="42">
        <v>1</v>
      </c>
      <c r="F137" s="112"/>
      <c r="G137" s="112"/>
      <c r="H137" s="112"/>
      <c r="I137" s="112"/>
      <c r="J137" s="112"/>
      <c r="K137" s="112"/>
      <c r="L137" s="45"/>
      <c r="M137" s="45"/>
      <c r="O137" s="47"/>
      <c r="R137" s="48"/>
      <c r="S137" s="113"/>
      <c r="T137" s="114">
        <v>1</v>
      </c>
      <c r="U137" s="114"/>
      <c r="V137" s="114"/>
      <c r="W137" s="115"/>
      <c r="X137" s="115"/>
      <c r="Y137" s="115"/>
      <c r="AA137" s="53"/>
      <c r="AB137" s="53"/>
      <c r="AC137" s="116">
        <v>2</v>
      </c>
      <c r="AD137" s="116"/>
      <c r="AE137" s="116"/>
      <c r="AF137" s="116"/>
      <c r="AG137" s="117"/>
      <c r="AH137" s="117"/>
      <c r="AI137" s="118"/>
      <c r="AJ137" s="118"/>
      <c r="AK137" s="118"/>
      <c r="AL137" s="118"/>
      <c r="AM137" s="119"/>
      <c r="AN137" s="119"/>
      <c r="AO137" s="119"/>
      <c r="AP137" s="120"/>
      <c r="AQ137" s="120">
        <v>2</v>
      </c>
      <c r="AR137" s="120"/>
      <c r="AS137" s="120"/>
      <c r="AT137" s="120">
        <v>1</v>
      </c>
      <c r="AU137" s="120"/>
      <c r="AV137" s="36">
        <v>4</v>
      </c>
      <c r="EM137" s="383" t="s">
        <v>581</v>
      </c>
      <c r="ES137" s="51">
        <v>1</v>
      </c>
      <c r="EV137" s="55">
        <v>1</v>
      </c>
      <c r="EZ137" s="59">
        <v>2</v>
      </c>
      <c r="FA137" s="391">
        <v>1</v>
      </c>
      <c r="FC137" s="383" t="s">
        <v>584</v>
      </c>
      <c r="FD137" s="42">
        <v>4</v>
      </c>
      <c r="FE137" s="44">
        <v>3</v>
      </c>
      <c r="FI137" s="51">
        <v>3</v>
      </c>
      <c r="FL137" s="55">
        <v>4</v>
      </c>
      <c r="FO137" s="58">
        <v>1</v>
      </c>
      <c r="FQ137" s="391">
        <v>2</v>
      </c>
    </row>
    <row r="138" spans="4:173" x14ac:dyDescent="0.25">
      <c r="D138" s="383" t="s">
        <v>581</v>
      </c>
      <c r="F138" s="112"/>
      <c r="G138" s="112"/>
      <c r="H138" s="112"/>
      <c r="I138" s="112"/>
      <c r="J138" s="112"/>
      <c r="K138" s="112"/>
      <c r="L138" s="45"/>
      <c r="M138" s="45"/>
      <c r="O138" s="47"/>
      <c r="R138" s="48"/>
      <c r="S138" s="113"/>
      <c r="T138" s="114">
        <v>1</v>
      </c>
      <c r="U138" s="114"/>
      <c r="V138" s="114"/>
      <c r="W138" s="115"/>
      <c r="X138" s="115"/>
      <c r="Y138" s="115"/>
      <c r="AA138" s="53"/>
      <c r="AB138" s="53"/>
      <c r="AC138" s="116">
        <v>1</v>
      </c>
      <c r="AD138" s="116">
        <v>2</v>
      </c>
      <c r="AE138" s="116"/>
      <c r="AF138" s="116"/>
      <c r="AG138" s="117"/>
      <c r="AH138" s="117"/>
      <c r="AI138" s="118"/>
      <c r="AJ138" s="118"/>
      <c r="AK138" s="118"/>
      <c r="AL138" s="118"/>
      <c r="AM138" s="119"/>
      <c r="AN138" s="119"/>
      <c r="AO138" s="119">
        <v>1</v>
      </c>
      <c r="AP138" s="120"/>
      <c r="AQ138" s="120"/>
      <c r="AR138" s="120"/>
      <c r="AS138" s="120"/>
      <c r="AT138" s="120">
        <v>1</v>
      </c>
      <c r="AU138" s="120"/>
      <c r="AV138" s="36">
        <v>6</v>
      </c>
      <c r="EM138" s="383" t="s">
        <v>581</v>
      </c>
      <c r="ET138" s="52">
        <v>1</v>
      </c>
      <c r="EY138" s="58">
        <v>2</v>
      </c>
      <c r="EZ138" s="59">
        <v>3</v>
      </c>
      <c r="FA138" s="391">
        <v>2</v>
      </c>
      <c r="FC138" s="383" t="s">
        <v>584</v>
      </c>
      <c r="FD138" s="42">
        <v>3</v>
      </c>
      <c r="FE138" s="44">
        <v>3</v>
      </c>
      <c r="FI138" s="51">
        <v>2</v>
      </c>
      <c r="FL138" s="55">
        <v>3</v>
      </c>
      <c r="FP138" s="59">
        <v>1</v>
      </c>
      <c r="FQ138" s="391">
        <v>2</v>
      </c>
    </row>
    <row r="139" spans="4:173" x14ac:dyDescent="0.25">
      <c r="D139" s="383" t="s">
        <v>581</v>
      </c>
      <c r="F139" s="112"/>
      <c r="G139" s="112"/>
      <c r="H139" s="112"/>
      <c r="I139" s="112"/>
      <c r="J139" s="112"/>
      <c r="K139" s="112"/>
      <c r="L139" s="45"/>
      <c r="M139" s="45"/>
      <c r="O139" s="47"/>
      <c r="R139" s="48"/>
      <c r="S139" s="113"/>
      <c r="T139" s="114">
        <v>2</v>
      </c>
      <c r="U139" s="114"/>
      <c r="V139" s="114"/>
      <c r="W139" s="115"/>
      <c r="X139" s="115"/>
      <c r="Y139" s="115"/>
      <c r="AA139" s="53"/>
      <c r="AB139" s="53"/>
      <c r="AC139" s="116"/>
      <c r="AD139" s="116"/>
      <c r="AE139" s="116"/>
      <c r="AF139" s="116">
        <v>1</v>
      </c>
      <c r="AG139" s="117"/>
      <c r="AH139" s="117"/>
      <c r="AI139" s="118"/>
      <c r="AJ139" s="118"/>
      <c r="AK139" s="118"/>
      <c r="AL139" s="118"/>
      <c r="AM139" s="119"/>
      <c r="AN139" s="119"/>
      <c r="AO139" s="119"/>
      <c r="AP139" s="120"/>
      <c r="AQ139" s="120"/>
      <c r="AR139" s="120"/>
      <c r="AS139" s="120"/>
      <c r="AT139" s="120">
        <v>2</v>
      </c>
      <c r="AU139" s="120"/>
      <c r="AV139" s="36">
        <v>5</v>
      </c>
      <c r="EM139" s="383" t="s">
        <v>581</v>
      </c>
      <c r="EO139" s="44">
        <v>1</v>
      </c>
      <c r="EP139" s="46">
        <v>1</v>
      </c>
      <c r="ES139" s="51">
        <v>2</v>
      </c>
      <c r="EZ139" s="59">
        <v>3</v>
      </c>
      <c r="FA139" s="391">
        <v>2</v>
      </c>
      <c r="FC139" s="383" t="s">
        <v>584</v>
      </c>
      <c r="FD139" s="42">
        <v>3</v>
      </c>
      <c r="FE139" s="44">
        <v>3</v>
      </c>
      <c r="FI139" s="51">
        <v>2</v>
      </c>
      <c r="FL139" s="55">
        <v>3</v>
      </c>
      <c r="FO139" s="58">
        <v>1</v>
      </c>
      <c r="FP139" s="59">
        <v>1</v>
      </c>
      <c r="FQ139" s="391">
        <v>2</v>
      </c>
    </row>
    <row r="140" spans="4:173" x14ac:dyDescent="0.25">
      <c r="D140" s="386" t="s">
        <v>581</v>
      </c>
      <c r="E140" s="93">
        <v>1</v>
      </c>
      <c r="F140" s="94"/>
      <c r="G140" s="94"/>
      <c r="H140" s="94"/>
      <c r="I140" s="94"/>
      <c r="J140" s="94"/>
      <c r="K140" s="94"/>
      <c r="L140" s="95"/>
      <c r="M140" s="95"/>
      <c r="N140" s="95"/>
      <c r="O140" s="96"/>
      <c r="P140" s="96"/>
      <c r="Q140" s="97"/>
      <c r="R140" s="97"/>
      <c r="S140" s="98"/>
      <c r="T140" s="99">
        <v>2</v>
      </c>
      <c r="U140" s="99"/>
      <c r="V140" s="99"/>
      <c r="W140" s="100"/>
      <c r="X140" s="100"/>
      <c r="Y140" s="100"/>
      <c r="Z140" s="101"/>
      <c r="AA140" s="101"/>
      <c r="AB140" s="101"/>
      <c r="AC140" s="102"/>
      <c r="AD140" s="102"/>
      <c r="AE140" s="102"/>
      <c r="AF140" s="102">
        <v>1</v>
      </c>
      <c r="AG140" s="103"/>
      <c r="AH140" s="103"/>
      <c r="AI140" s="104"/>
      <c r="AJ140" s="104"/>
      <c r="AK140" s="104"/>
      <c r="AL140" s="104"/>
      <c r="AM140" s="105">
        <v>1</v>
      </c>
      <c r="AN140" s="105"/>
      <c r="AO140" s="105"/>
      <c r="AP140" s="106">
        <v>1</v>
      </c>
      <c r="AQ140" s="106"/>
      <c r="AR140" s="106"/>
      <c r="AS140" s="106"/>
      <c r="AT140" s="106">
        <v>3</v>
      </c>
      <c r="AU140" s="106"/>
      <c r="AV140" s="86">
        <v>4</v>
      </c>
      <c r="EM140" s="386" t="s">
        <v>581</v>
      </c>
      <c r="EN140" s="93"/>
      <c r="EO140" s="95"/>
      <c r="EP140" s="96"/>
      <c r="EQ140" s="97"/>
      <c r="ER140" s="98"/>
      <c r="ES140" s="99">
        <v>3</v>
      </c>
      <c r="ET140" s="100"/>
      <c r="EU140" s="101"/>
      <c r="EV140" s="102">
        <v>2</v>
      </c>
      <c r="EW140" s="103"/>
      <c r="EX140" s="104"/>
      <c r="EY140" s="105"/>
      <c r="EZ140" s="106">
        <v>3</v>
      </c>
      <c r="FA140" s="394">
        <v>1</v>
      </c>
      <c r="FC140" s="383" t="s">
        <v>584</v>
      </c>
      <c r="FD140" s="42">
        <v>2</v>
      </c>
      <c r="FE140" s="44">
        <v>3</v>
      </c>
      <c r="FI140" s="51">
        <v>2</v>
      </c>
      <c r="FL140" s="55">
        <v>4</v>
      </c>
      <c r="FO140" s="58">
        <v>1</v>
      </c>
      <c r="FP140" s="59">
        <v>1</v>
      </c>
      <c r="FQ140" s="391">
        <v>2</v>
      </c>
    </row>
    <row r="141" spans="4:173" x14ac:dyDescent="0.25">
      <c r="D141" s="383" t="s">
        <v>581</v>
      </c>
      <c r="F141" s="112"/>
      <c r="G141" s="112"/>
      <c r="H141" s="112"/>
      <c r="I141" s="112"/>
      <c r="J141" s="112"/>
      <c r="K141" s="112"/>
      <c r="L141" s="45"/>
      <c r="M141" s="45"/>
      <c r="O141" s="47"/>
      <c r="R141" s="48"/>
      <c r="S141" s="113"/>
      <c r="T141" s="114">
        <v>2</v>
      </c>
      <c r="U141" s="114"/>
      <c r="V141" s="114"/>
      <c r="W141" s="115"/>
      <c r="X141" s="115"/>
      <c r="Y141" s="115"/>
      <c r="AA141" s="53"/>
      <c r="AB141" s="53">
        <v>1</v>
      </c>
      <c r="AC141" s="116"/>
      <c r="AD141" s="116"/>
      <c r="AE141" s="116"/>
      <c r="AF141" s="116">
        <v>1</v>
      </c>
      <c r="AG141" s="117"/>
      <c r="AH141" s="117"/>
      <c r="AI141" s="118"/>
      <c r="AJ141" s="118"/>
      <c r="AK141" s="118"/>
      <c r="AL141" s="118"/>
      <c r="AM141" s="119"/>
      <c r="AN141" s="119">
        <v>1</v>
      </c>
      <c r="AO141" s="119"/>
      <c r="AP141" s="120"/>
      <c r="AQ141" s="120">
        <v>1</v>
      </c>
      <c r="AR141" s="120"/>
      <c r="AS141" s="120"/>
      <c r="AT141" s="120">
        <v>2</v>
      </c>
      <c r="AU141" s="120"/>
      <c r="AV141" s="36">
        <v>1</v>
      </c>
      <c r="EM141" s="383" t="s">
        <v>581</v>
      </c>
      <c r="ES141" s="51">
        <v>2</v>
      </c>
      <c r="EU141" s="53">
        <v>1</v>
      </c>
      <c r="EV141" s="55">
        <v>1</v>
      </c>
      <c r="EY141" s="58">
        <v>1</v>
      </c>
      <c r="EZ141" s="59">
        <v>3</v>
      </c>
      <c r="FA141" s="391">
        <v>1</v>
      </c>
      <c r="FC141" s="383" t="s">
        <v>584</v>
      </c>
      <c r="FD141" s="42">
        <v>2</v>
      </c>
      <c r="FE141" s="44">
        <v>4</v>
      </c>
      <c r="FI141" s="51">
        <v>2</v>
      </c>
      <c r="FL141" s="55">
        <v>4</v>
      </c>
      <c r="FO141" s="58">
        <v>2</v>
      </c>
      <c r="FP141" s="59">
        <v>1</v>
      </c>
      <c r="FQ141" s="391">
        <v>2</v>
      </c>
    </row>
    <row r="142" spans="4:173" x14ac:dyDescent="0.25">
      <c r="D142" s="383" t="s">
        <v>581</v>
      </c>
      <c r="F142" s="112"/>
      <c r="G142" s="112"/>
      <c r="H142" s="112"/>
      <c r="I142" s="112"/>
      <c r="J142" s="112"/>
      <c r="K142" s="112"/>
      <c r="L142" s="45"/>
      <c r="M142" s="45"/>
      <c r="O142" s="47"/>
      <c r="R142" s="48"/>
      <c r="S142" s="113"/>
      <c r="T142" s="114">
        <v>1</v>
      </c>
      <c r="U142" s="114"/>
      <c r="V142" s="114"/>
      <c r="W142" s="115"/>
      <c r="X142" s="115"/>
      <c r="Y142" s="115"/>
      <c r="AA142" s="53"/>
      <c r="AB142" s="53"/>
      <c r="AC142" s="116">
        <v>1</v>
      </c>
      <c r="AD142" s="116"/>
      <c r="AE142" s="116"/>
      <c r="AF142" s="116"/>
      <c r="AG142" s="117"/>
      <c r="AH142" s="117"/>
      <c r="AI142" s="118"/>
      <c r="AJ142" s="118"/>
      <c r="AK142" s="118"/>
      <c r="AL142" s="118"/>
      <c r="AM142" s="119"/>
      <c r="AN142" s="119"/>
      <c r="AO142" s="119"/>
      <c r="AP142" s="120"/>
      <c r="AQ142" s="120">
        <v>1</v>
      </c>
      <c r="AR142" s="120"/>
      <c r="AS142" s="120"/>
      <c r="AT142" s="120">
        <v>3</v>
      </c>
      <c r="AU142" s="120"/>
      <c r="AV142" s="36">
        <v>4</v>
      </c>
      <c r="EM142" s="383" t="s">
        <v>581</v>
      </c>
      <c r="ES142" s="51">
        <v>2</v>
      </c>
      <c r="EZ142" s="59">
        <v>3</v>
      </c>
      <c r="FA142" s="391">
        <v>2</v>
      </c>
      <c r="FC142" s="383" t="s">
        <v>584</v>
      </c>
      <c r="FD142" s="42">
        <v>2</v>
      </c>
      <c r="FE142" s="44">
        <v>3</v>
      </c>
      <c r="FI142" s="51">
        <v>2</v>
      </c>
      <c r="FL142" s="55">
        <v>3</v>
      </c>
      <c r="FO142" s="58">
        <v>1</v>
      </c>
      <c r="FP142" s="59">
        <v>1</v>
      </c>
      <c r="FQ142" s="391">
        <v>2</v>
      </c>
    </row>
    <row r="143" spans="4:173" ht="15.75" thickBot="1" x14ac:dyDescent="0.3">
      <c r="D143" s="383" t="s">
        <v>581</v>
      </c>
      <c r="F143" s="112"/>
      <c r="G143" s="112"/>
      <c r="H143" s="112"/>
      <c r="I143" s="112"/>
      <c r="J143" s="112"/>
      <c r="K143" s="112"/>
      <c r="L143" s="45"/>
      <c r="M143" s="45"/>
      <c r="O143" s="47"/>
      <c r="R143" s="48"/>
      <c r="S143" s="113"/>
      <c r="T143" s="114">
        <v>2</v>
      </c>
      <c r="U143" s="114"/>
      <c r="V143" s="114"/>
      <c r="W143" s="115"/>
      <c r="X143" s="115"/>
      <c r="Y143" s="115"/>
      <c r="AA143" s="53"/>
      <c r="AB143" s="53"/>
      <c r="AC143" s="116"/>
      <c r="AD143" s="116"/>
      <c r="AE143" s="116"/>
      <c r="AF143" s="116">
        <v>1</v>
      </c>
      <c r="AG143" s="117"/>
      <c r="AH143" s="117"/>
      <c r="AI143" s="118"/>
      <c r="AJ143" s="118"/>
      <c r="AK143" s="118"/>
      <c r="AL143" s="118"/>
      <c r="AM143" s="119"/>
      <c r="AN143" s="119"/>
      <c r="AO143" s="119"/>
      <c r="AP143" s="120"/>
      <c r="AQ143" s="120">
        <v>1</v>
      </c>
      <c r="AR143" s="120"/>
      <c r="AS143" s="120"/>
      <c r="AT143" s="120"/>
      <c r="AU143" s="120"/>
      <c r="AV143" s="36">
        <v>6</v>
      </c>
      <c r="EM143" s="383" t="s">
        <v>581</v>
      </c>
      <c r="ES143" s="51">
        <v>1</v>
      </c>
      <c r="EV143" s="55">
        <v>1</v>
      </c>
      <c r="EZ143" s="59">
        <v>2</v>
      </c>
      <c r="FA143" s="391">
        <v>2</v>
      </c>
      <c r="FC143" s="385" t="s">
        <v>584</v>
      </c>
      <c r="FD143" s="341">
        <v>3</v>
      </c>
      <c r="FE143" s="331">
        <v>2</v>
      </c>
      <c r="FF143" s="343"/>
      <c r="FG143" s="344"/>
      <c r="FH143" s="345"/>
      <c r="FI143" s="332">
        <v>3</v>
      </c>
      <c r="FJ143" s="346"/>
      <c r="FK143" s="333"/>
      <c r="FL143" s="347">
        <v>4</v>
      </c>
      <c r="FM143" s="348"/>
      <c r="FN143" s="349"/>
      <c r="FO143" s="350"/>
      <c r="FP143" s="351">
        <v>1</v>
      </c>
      <c r="FQ143" s="395">
        <v>2</v>
      </c>
    </row>
    <row r="144" spans="4:173" x14ac:dyDescent="0.25">
      <c r="D144" s="383" t="s">
        <v>581</v>
      </c>
      <c r="E144" s="42">
        <v>1</v>
      </c>
      <c r="F144" s="112"/>
      <c r="G144" s="112"/>
      <c r="H144" s="112"/>
      <c r="I144" s="112"/>
      <c r="J144" s="112"/>
      <c r="K144" s="112"/>
      <c r="L144" s="45"/>
      <c r="M144" s="45"/>
      <c r="O144" s="47"/>
      <c r="R144" s="48"/>
      <c r="S144" s="113"/>
      <c r="T144" s="114">
        <v>1</v>
      </c>
      <c r="U144" s="114"/>
      <c r="V144" s="114"/>
      <c r="W144" s="115"/>
      <c r="X144" s="115"/>
      <c r="Y144" s="115"/>
      <c r="AA144" s="53"/>
      <c r="AB144" s="53"/>
      <c r="AC144" s="116"/>
      <c r="AD144" s="116"/>
      <c r="AE144" s="116"/>
      <c r="AF144" s="116"/>
      <c r="AG144" s="117"/>
      <c r="AH144" s="117"/>
      <c r="AI144" s="118"/>
      <c r="AJ144" s="118"/>
      <c r="AK144" s="118"/>
      <c r="AL144" s="118"/>
      <c r="AM144" s="119"/>
      <c r="AN144" s="119"/>
      <c r="AO144" s="119"/>
      <c r="AP144" s="120"/>
      <c r="AQ144" s="120">
        <v>1</v>
      </c>
      <c r="AR144" s="120"/>
      <c r="AS144" s="120"/>
      <c r="AT144" s="120">
        <v>1</v>
      </c>
      <c r="AU144" s="120"/>
      <c r="AV144" s="36">
        <v>4</v>
      </c>
      <c r="EM144" s="383" t="s">
        <v>581</v>
      </c>
      <c r="ES144" s="51">
        <v>1</v>
      </c>
      <c r="EV144" s="55">
        <v>2</v>
      </c>
      <c r="EZ144" s="59">
        <v>1</v>
      </c>
      <c r="FA144" s="391">
        <v>2</v>
      </c>
      <c r="FC144" s="383" t="s">
        <v>580</v>
      </c>
      <c r="FI144" s="51">
        <v>3</v>
      </c>
      <c r="FP144" s="59">
        <v>3</v>
      </c>
      <c r="FQ144" s="392">
        <v>2</v>
      </c>
    </row>
    <row r="145" spans="4:173" x14ac:dyDescent="0.25">
      <c r="D145" s="383" t="s">
        <v>581</v>
      </c>
      <c r="F145" s="112">
        <v>1</v>
      </c>
      <c r="G145" s="112"/>
      <c r="H145" s="112"/>
      <c r="I145" s="112"/>
      <c r="J145" s="112"/>
      <c r="K145" s="112"/>
      <c r="L145" s="45"/>
      <c r="M145" s="45"/>
      <c r="O145" s="47"/>
      <c r="R145" s="48"/>
      <c r="S145" s="113"/>
      <c r="T145" s="114">
        <v>1</v>
      </c>
      <c r="U145" s="114"/>
      <c r="V145" s="114"/>
      <c r="W145" s="115"/>
      <c r="X145" s="115"/>
      <c r="Y145" s="115"/>
      <c r="AA145" s="53"/>
      <c r="AB145" s="53"/>
      <c r="AC145" s="116"/>
      <c r="AD145" s="116"/>
      <c r="AE145" s="116"/>
      <c r="AF145" s="116">
        <v>1</v>
      </c>
      <c r="AG145" s="117"/>
      <c r="AH145" s="117"/>
      <c r="AI145" s="118"/>
      <c r="AJ145" s="118"/>
      <c r="AK145" s="118"/>
      <c r="AL145" s="118"/>
      <c r="AM145" s="119"/>
      <c r="AN145" s="119"/>
      <c r="AO145" s="119"/>
      <c r="AP145" s="120"/>
      <c r="AQ145" s="120">
        <v>1</v>
      </c>
      <c r="AR145" s="120"/>
      <c r="AS145" s="120"/>
      <c r="AT145" s="120">
        <v>1</v>
      </c>
      <c r="AU145" s="120"/>
      <c r="AV145" s="36">
        <v>4</v>
      </c>
      <c r="EM145" s="383" t="s">
        <v>581</v>
      </c>
      <c r="ES145" s="51">
        <v>1</v>
      </c>
      <c r="EV145" s="55">
        <v>1</v>
      </c>
      <c r="EZ145" s="59">
        <v>1</v>
      </c>
      <c r="FA145" s="391">
        <v>2</v>
      </c>
      <c r="FC145" s="383" t="s">
        <v>580</v>
      </c>
      <c r="FE145" s="44">
        <v>1</v>
      </c>
      <c r="FI145" s="51">
        <v>3</v>
      </c>
      <c r="FO145" s="58">
        <v>1</v>
      </c>
      <c r="FP145" s="59">
        <v>2</v>
      </c>
      <c r="FQ145" s="391">
        <v>2</v>
      </c>
    </row>
    <row r="146" spans="4:173" x14ac:dyDescent="0.25">
      <c r="D146" s="383" t="s">
        <v>581</v>
      </c>
      <c r="F146" s="112"/>
      <c r="G146" s="112"/>
      <c r="H146" s="112"/>
      <c r="I146" s="112"/>
      <c r="J146" s="112"/>
      <c r="K146" s="112"/>
      <c r="L146" s="45">
        <v>1</v>
      </c>
      <c r="M146" s="45">
        <v>1</v>
      </c>
      <c r="O146" s="47"/>
      <c r="R146" s="48"/>
      <c r="S146" s="113"/>
      <c r="T146" s="114">
        <v>1</v>
      </c>
      <c r="U146" s="114"/>
      <c r="V146" s="114"/>
      <c r="W146" s="115">
        <v>1</v>
      </c>
      <c r="X146" s="115"/>
      <c r="Y146" s="115"/>
      <c r="AA146" s="53"/>
      <c r="AB146" s="53"/>
      <c r="AC146" s="116"/>
      <c r="AD146" s="116"/>
      <c r="AE146" s="116"/>
      <c r="AF146" s="116"/>
      <c r="AG146" s="117"/>
      <c r="AH146" s="117"/>
      <c r="AI146" s="118"/>
      <c r="AJ146" s="118">
        <v>1</v>
      </c>
      <c r="AK146" s="118"/>
      <c r="AL146" s="118"/>
      <c r="AM146" s="119"/>
      <c r="AN146" s="119"/>
      <c r="AO146" s="119"/>
      <c r="AP146" s="120">
        <v>1</v>
      </c>
      <c r="AQ146" s="120"/>
      <c r="AR146" s="120"/>
      <c r="AS146" s="120"/>
      <c r="AT146" s="120"/>
      <c r="AU146" s="120"/>
      <c r="AV146" s="36">
        <v>5</v>
      </c>
      <c r="EM146" s="383" t="s">
        <v>581</v>
      </c>
      <c r="ES146" s="51">
        <v>1</v>
      </c>
      <c r="EZ146" s="59">
        <v>2</v>
      </c>
      <c r="FA146" s="391">
        <v>2</v>
      </c>
      <c r="FC146" s="383" t="s">
        <v>580</v>
      </c>
      <c r="FE146" s="44">
        <v>1</v>
      </c>
      <c r="FI146" s="51">
        <v>3</v>
      </c>
      <c r="FJ146" s="52">
        <v>2</v>
      </c>
      <c r="FL146" s="55">
        <v>1</v>
      </c>
      <c r="FO146" s="58">
        <v>2</v>
      </c>
      <c r="FP146" s="59">
        <v>1</v>
      </c>
      <c r="FQ146" s="391">
        <v>2</v>
      </c>
    </row>
    <row r="147" spans="4:173" x14ac:dyDescent="0.25">
      <c r="D147" s="383" t="s">
        <v>581</v>
      </c>
      <c r="F147" s="112"/>
      <c r="G147" s="112"/>
      <c r="H147" s="112"/>
      <c r="I147" s="112"/>
      <c r="J147" s="112"/>
      <c r="K147" s="112"/>
      <c r="L147" s="45"/>
      <c r="M147" s="45"/>
      <c r="O147" s="47"/>
      <c r="R147" s="48"/>
      <c r="S147" s="113"/>
      <c r="T147" s="114">
        <v>1</v>
      </c>
      <c r="U147" s="114"/>
      <c r="V147" s="114"/>
      <c r="W147" s="115"/>
      <c r="X147" s="115"/>
      <c r="Y147" s="115"/>
      <c r="AA147" s="53"/>
      <c r="AB147" s="53"/>
      <c r="AC147" s="116">
        <v>1</v>
      </c>
      <c r="AD147" s="116"/>
      <c r="AE147" s="116"/>
      <c r="AF147" s="116"/>
      <c r="AG147" s="117"/>
      <c r="AH147" s="117"/>
      <c r="AI147" s="118"/>
      <c r="AJ147" s="118"/>
      <c r="AK147" s="118"/>
      <c r="AL147" s="118"/>
      <c r="AM147" s="119"/>
      <c r="AN147" s="119"/>
      <c r="AO147" s="119"/>
      <c r="AP147" s="120">
        <v>2</v>
      </c>
      <c r="AQ147" s="120">
        <v>2</v>
      </c>
      <c r="AR147" s="120"/>
      <c r="AS147" s="120"/>
      <c r="AT147" s="120"/>
      <c r="AU147" s="120"/>
      <c r="AV147" s="36">
        <v>2</v>
      </c>
      <c r="EM147" s="383" t="s">
        <v>581</v>
      </c>
      <c r="EN147" s="42">
        <v>2</v>
      </c>
      <c r="EO147" s="45"/>
      <c r="EP147" s="47"/>
      <c r="ER147" s="113"/>
      <c r="ES147" s="114">
        <v>1</v>
      </c>
      <c r="ET147" s="115"/>
      <c r="EV147" s="116"/>
      <c r="EW147" s="117"/>
      <c r="EX147" s="118"/>
      <c r="EY147" s="119"/>
      <c r="EZ147" s="120">
        <v>1</v>
      </c>
      <c r="FA147" s="392">
        <v>1</v>
      </c>
      <c r="FC147" s="383" t="s">
        <v>580</v>
      </c>
      <c r="FE147" s="44">
        <v>1</v>
      </c>
      <c r="FI147" s="51">
        <v>3</v>
      </c>
      <c r="FL147" s="55">
        <v>1</v>
      </c>
      <c r="FN147" s="57">
        <v>1</v>
      </c>
      <c r="FO147" s="58">
        <v>1</v>
      </c>
      <c r="FP147" s="59">
        <v>1</v>
      </c>
      <c r="FQ147" s="391">
        <v>2</v>
      </c>
    </row>
    <row r="148" spans="4:173" x14ac:dyDescent="0.25">
      <c r="D148" s="383" t="s">
        <v>581</v>
      </c>
      <c r="F148" s="112"/>
      <c r="G148" s="112"/>
      <c r="H148" s="112"/>
      <c r="I148" s="112"/>
      <c r="J148" s="112"/>
      <c r="K148" s="112"/>
      <c r="L148" s="45"/>
      <c r="M148" s="45"/>
      <c r="O148" s="47"/>
      <c r="P148" s="47">
        <v>1</v>
      </c>
      <c r="R148" s="48"/>
      <c r="S148" s="113"/>
      <c r="T148" s="114">
        <v>1</v>
      </c>
      <c r="U148" s="114"/>
      <c r="V148" s="114"/>
      <c r="W148" s="115"/>
      <c r="X148" s="115"/>
      <c r="Y148" s="115"/>
      <c r="AA148" s="53"/>
      <c r="AB148" s="53"/>
      <c r="AC148" s="116"/>
      <c r="AD148" s="116"/>
      <c r="AE148" s="116"/>
      <c r="AF148" s="116">
        <v>1</v>
      </c>
      <c r="AG148" s="117"/>
      <c r="AH148" s="117"/>
      <c r="AI148" s="118">
        <v>1</v>
      </c>
      <c r="AJ148" s="118"/>
      <c r="AK148" s="118"/>
      <c r="AL148" s="118"/>
      <c r="AM148" s="119"/>
      <c r="AN148" s="119"/>
      <c r="AO148" s="119"/>
      <c r="AP148" s="120"/>
      <c r="AQ148" s="120"/>
      <c r="AR148" s="120"/>
      <c r="AS148" s="120"/>
      <c r="AT148" s="120"/>
      <c r="AU148" s="120"/>
      <c r="AV148" s="36">
        <v>3</v>
      </c>
      <c r="EM148" s="383" t="s">
        <v>581</v>
      </c>
      <c r="EO148" s="45">
        <v>1</v>
      </c>
      <c r="EP148" s="47"/>
      <c r="ER148" s="113"/>
      <c r="ES148" s="114">
        <v>1</v>
      </c>
      <c r="ET148" s="115">
        <v>1</v>
      </c>
      <c r="EV148" s="116">
        <v>1</v>
      </c>
      <c r="EW148" s="117"/>
      <c r="EX148" s="118"/>
      <c r="EY148" s="119"/>
      <c r="EZ148" s="120">
        <v>3</v>
      </c>
      <c r="FA148" s="392">
        <v>2</v>
      </c>
      <c r="FC148" s="383" t="s">
        <v>580</v>
      </c>
      <c r="FE148" s="44">
        <v>1</v>
      </c>
      <c r="FI148" s="51">
        <v>2</v>
      </c>
      <c r="FL148" s="55">
        <v>1</v>
      </c>
      <c r="FP148" s="59">
        <v>3</v>
      </c>
      <c r="FQ148" s="391">
        <v>2</v>
      </c>
    </row>
    <row r="149" spans="4:173" x14ac:dyDescent="0.25">
      <c r="D149" s="383" t="s">
        <v>581</v>
      </c>
      <c r="F149" s="112"/>
      <c r="G149" s="112"/>
      <c r="H149" s="112"/>
      <c r="I149" s="112"/>
      <c r="J149" s="112"/>
      <c r="K149" s="112"/>
      <c r="L149" s="45">
        <v>1</v>
      </c>
      <c r="M149" s="45"/>
      <c r="O149" s="47"/>
      <c r="R149" s="48"/>
      <c r="S149" s="113"/>
      <c r="T149" s="114"/>
      <c r="U149" s="114"/>
      <c r="V149" s="114"/>
      <c r="W149" s="115"/>
      <c r="X149" s="115">
        <v>2</v>
      </c>
      <c r="Y149" s="115"/>
      <c r="AA149" s="53"/>
      <c r="AB149" s="53"/>
      <c r="AC149" s="116"/>
      <c r="AD149" s="116">
        <v>1</v>
      </c>
      <c r="AE149" s="116"/>
      <c r="AF149" s="116"/>
      <c r="AG149" s="117"/>
      <c r="AH149" s="117"/>
      <c r="AI149" s="118"/>
      <c r="AJ149" s="118"/>
      <c r="AK149" s="118"/>
      <c r="AL149" s="118"/>
      <c r="AM149" s="119"/>
      <c r="AN149" s="119"/>
      <c r="AO149" s="119"/>
      <c r="AP149" s="120"/>
      <c r="AQ149" s="120"/>
      <c r="AR149" s="120"/>
      <c r="AS149" s="120"/>
      <c r="AT149" s="120">
        <v>1</v>
      </c>
      <c r="AU149" s="120"/>
      <c r="AV149" s="36">
        <v>1</v>
      </c>
      <c r="EM149" s="383" t="s">
        <v>581</v>
      </c>
      <c r="EO149" s="45">
        <v>1</v>
      </c>
      <c r="EP149" s="47"/>
      <c r="ER149" s="113"/>
      <c r="ES149" s="114">
        <v>1</v>
      </c>
      <c r="ET149" s="115"/>
      <c r="EV149" s="116"/>
      <c r="EW149" s="117"/>
      <c r="EX149" s="118">
        <v>1</v>
      </c>
      <c r="EY149" s="119"/>
      <c r="EZ149" s="120">
        <v>2</v>
      </c>
      <c r="FA149" s="392">
        <v>1</v>
      </c>
      <c r="FC149" s="383" t="s">
        <v>580</v>
      </c>
      <c r="FE149" s="44">
        <v>2</v>
      </c>
      <c r="FI149" s="51">
        <v>3</v>
      </c>
      <c r="FL149" s="55">
        <v>3</v>
      </c>
      <c r="FO149" s="58">
        <v>1</v>
      </c>
      <c r="FP149" s="59">
        <v>2</v>
      </c>
      <c r="FQ149" s="391">
        <v>2</v>
      </c>
    </row>
    <row r="150" spans="4:173" x14ac:dyDescent="0.25">
      <c r="D150" s="383" t="s">
        <v>581</v>
      </c>
      <c r="E150" s="42">
        <v>1</v>
      </c>
      <c r="F150" s="112"/>
      <c r="G150" s="112"/>
      <c r="H150" s="112"/>
      <c r="I150" s="112"/>
      <c r="J150" s="112"/>
      <c r="K150" s="112"/>
      <c r="L150" s="45"/>
      <c r="M150" s="45">
        <v>1</v>
      </c>
      <c r="O150" s="47"/>
      <c r="R150" s="48"/>
      <c r="S150" s="113"/>
      <c r="T150" s="114"/>
      <c r="U150" s="114"/>
      <c r="V150" s="114"/>
      <c r="W150" s="115"/>
      <c r="X150" s="115"/>
      <c r="Y150" s="115"/>
      <c r="AA150" s="53"/>
      <c r="AB150" s="53"/>
      <c r="AC150" s="116"/>
      <c r="AD150" s="116"/>
      <c r="AE150" s="116"/>
      <c r="AF150" s="116">
        <v>1</v>
      </c>
      <c r="AG150" s="117"/>
      <c r="AH150" s="117"/>
      <c r="AI150" s="118"/>
      <c r="AJ150" s="118">
        <v>1</v>
      </c>
      <c r="AK150" s="118"/>
      <c r="AL150" s="118"/>
      <c r="AM150" s="119"/>
      <c r="AN150" s="119"/>
      <c r="AO150" s="119"/>
      <c r="AP150" s="120">
        <v>3</v>
      </c>
      <c r="AQ150" s="120"/>
      <c r="AR150" s="120"/>
      <c r="AS150" s="120"/>
      <c r="AT150" s="120"/>
      <c r="AU150" s="120"/>
      <c r="AV150" s="36">
        <v>4</v>
      </c>
      <c r="EM150" s="383" t="s">
        <v>581</v>
      </c>
      <c r="ES150" s="51">
        <v>1</v>
      </c>
      <c r="EV150" s="55">
        <v>1</v>
      </c>
      <c r="EZ150" s="59">
        <v>1</v>
      </c>
      <c r="FA150" s="392">
        <v>2</v>
      </c>
      <c r="FC150" s="383" t="s">
        <v>580</v>
      </c>
      <c r="FI150" s="51">
        <v>1</v>
      </c>
      <c r="FJ150" s="52">
        <v>2</v>
      </c>
      <c r="FL150" s="55">
        <v>2</v>
      </c>
      <c r="FO150" s="58">
        <v>2</v>
      </c>
      <c r="FP150" s="59">
        <v>3</v>
      </c>
      <c r="FQ150" s="391">
        <v>1</v>
      </c>
    </row>
    <row r="151" spans="4:173" x14ac:dyDescent="0.25">
      <c r="D151" s="383" t="s">
        <v>581</v>
      </c>
      <c r="F151" s="112"/>
      <c r="G151" s="112"/>
      <c r="H151" s="112"/>
      <c r="I151" s="112"/>
      <c r="J151" s="112"/>
      <c r="K151" s="112"/>
      <c r="L151" s="45"/>
      <c r="M151" s="45">
        <v>1</v>
      </c>
      <c r="O151" s="47"/>
      <c r="R151" s="48"/>
      <c r="S151" s="113"/>
      <c r="T151" s="114">
        <v>2</v>
      </c>
      <c r="U151" s="114"/>
      <c r="V151" s="114"/>
      <c r="W151" s="115"/>
      <c r="X151" s="115"/>
      <c r="Y151" s="115"/>
      <c r="AA151" s="53"/>
      <c r="AB151" s="53">
        <v>1</v>
      </c>
      <c r="AC151" s="116"/>
      <c r="AD151" s="116"/>
      <c r="AE151" s="116"/>
      <c r="AF151" s="116">
        <v>1</v>
      </c>
      <c r="AG151" s="117"/>
      <c r="AH151" s="117"/>
      <c r="AI151" s="118"/>
      <c r="AJ151" s="118">
        <v>1</v>
      </c>
      <c r="AK151" s="118"/>
      <c r="AL151" s="118"/>
      <c r="AM151" s="119"/>
      <c r="AN151" s="119">
        <v>1</v>
      </c>
      <c r="AO151" s="119"/>
      <c r="AP151" s="120">
        <v>2</v>
      </c>
      <c r="AQ151" s="120"/>
      <c r="AR151" s="120"/>
      <c r="AS151" s="120"/>
      <c r="AT151" s="120">
        <v>1</v>
      </c>
      <c r="AU151" s="120"/>
      <c r="AV151" s="36">
        <v>2</v>
      </c>
      <c r="EM151" s="383" t="s">
        <v>581</v>
      </c>
      <c r="EP151" s="46">
        <v>1</v>
      </c>
      <c r="ET151" s="52">
        <v>1</v>
      </c>
      <c r="EV151" s="55">
        <v>2</v>
      </c>
      <c r="EX151" s="57">
        <v>1</v>
      </c>
      <c r="EZ151" s="59">
        <v>1</v>
      </c>
      <c r="FA151" s="392">
        <v>1</v>
      </c>
      <c r="FC151" s="383" t="s">
        <v>580</v>
      </c>
      <c r="FE151" s="44">
        <v>2</v>
      </c>
      <c r="FI151" s="51">
        <v>3</v>
      </c>
      <c r="FL151" s="55">
        <v>2</v>
      </c>
      <c r="FP151" s="59">
        <v>2</v>
      </c>
      <c r="FQ151" s="391">
        <v>2</v>
      </c>
    </row>
    <row r="152" spans="4:173" x14ac:dyDescent="0.25">
      <c r="D152" s="383" t="s">
        <v>581</v>
      </c>
      <c r="F152" s="112"/>
      <c r="G152" s="112"/>
      <c r="H152" s="112"/>
      <c r="I152" s="112"/>
      <c r="J152" s="112"/>
      <c r="K152" s="112"/>
      <c r="L152" s="45"/>
      <c r="M152" s="45"/>
      <c r="O152" s="47"/>
      <c r="R152" s="48"/>
      <c r="S152" s="113"/>
      <c r="T152" s="114">
        <v>2</v>
      </c>
      <c r="U152" s="114"/>
      <c r="V152" s="114"/>
      <c r="W152" s="115"/>
      <c r="X152" s="115"/>
      <c r="Y152" s="115"/>
      <c r="AA152" s="53"/>
      <c r="AB152" s="53"/>
      <c r="AC152" s="116"/>
      <c r="AD152" s="116"/>
      <c r="AE152" s="116"/>
      <c r="AF152" s="116"/>
      <c r="AG152" s="117"/>
      <c r="AH152" s="117"/>
      <c r="AI152" s="118"/>
      <c r="AJ152" s="118"/>
      <c r="AK152" s="118"/>
      <c r="AL152" s="118"/>
      <c r="AM152" s="119"/>
      <c r="AN152" s="119"/>
      <c r="AO152" s="119"/>
      <c r="AP152" s="120"/>
      <c r="AQ152" s="120">
        <v>2</v>
      </c>
      <c r="AR152" s="120"/>
      <c r="AS152" s="120"/>
      <c r="AT152" s="120">
        <v>1</v>
      </c>
      <c r="AU152" s="120"/>
      <c r="AV152" s="36">
        <v>4</v>
      </c>
      <c r="EM152" s="383" t="s">
        <v>581</v>
      </c>
      <c r="EN152" s="42">
        <v>1</v>
      </c>
      <c r="EO152" s="44">
        <v>1</v>
      </c>
      <c r="ET152" s="52">
        <v>1</v>
      </c>
      <c r="EV152" s="55">
        <v>1</v>
      </c>
      <c r="EY152" s="58">
        <v>1</v>
      </c>
      <c r="EZ152" s="59">
        <v>1</v>
      </c>
      <c r="FA152" s="392">
        <v>2</v>
      </c>
      <c r="FC152" s="383" t="s">
        <v>580</v>
      </c>
      <c r="FE152" s="44">
        <v>1</v>
      </c>
      <c r="FI152" s="51">
        <v>3</v>
      </c>
      <c r="FL152" s="55">
        <v>2</v>
      </c>
      <c r="FP152" s="59">
        <v>3</v>
      </c>
      <c r="FQ152" s="391">
        <v>1</v>
      </c>
    </row>
    <row r="153" spans="4:173" x14ac:dyDescent="0.25">
      <c r="D153" s="383" t="s">
        <v>581</v>
      </c>
      <c r="F153" s="112"/>
      <c r="G153" s="112"/>
      <c r="H153" s="112"/>
      <c r="I153" s="112"/>
      <c r="J153" s="112"/>
      <c r="K153" s="112"/>
      <c r="L153" s="45"/>
      <c r="M153" s="45"/>
      <c r="O153" s="47"/>
      <c r="R153" s="48"/>
      <c r="S153" s="113"/>
      <c r="T153" s="114">
        <v>2</v>
      </c>
      <c r="U153" s="114"/>
      <c r="V153" s="114"/>
      <c r="W153" s="115"/>
      <c r="X153" s="115"/>
      <c r="Y153" s="115"/>
      <c r="AA153" s="53"/>
      <c r="AB153" s="53"/>
      <c r="AC153" s="116">
        <v>1</v>
      </c>
      <c r="AD153" s="116"/>
      <c r="AE153" s="116"/>
      <c r="AF153" s="116">
        <v>1</v>
      </c>
      <c r="AG153" s="117"/>
      <c r="AH153" s="117"/>
      <c r="AI153" s="118"/>
      <c r="AJ153" s="118"/>
      <c r="AK153" s="118"/>
      <c r="AL153" s="118"/>
      <c r="AM153" s="119"/>
      <c r="AN153" s="119"/>
      <c r="AO153" s="119"/>
      <c r="AP153" s="120"/>
      <c r="AQ153" s="120"/>
      <c r="AR153" s="120"/>
      <c r="AS153" s="120"/>
      <c r="AT153" s="120">
        <v>3</v>
      </c>
      <c r="AU153" s="120"/>
      <c r="AV153" s="36">
        <v>4</v>
      </c>
      <c r="EM153" s="383" t="s">
        <v>581</v>
      </c>
      <c r="EN153" s="42">
        <v>1</v>
      </c>
      <c r="EO153" s="44">
        <v>1</v>
      </c>
      <c r="EV153" s="55">
        <v>1</v>
      </c>
      <c r="EX153" s="57">
        <v>1</v>
      </c>
      <c r="EY153" s="58">
        <v>1</v>
      </c>
      <c r="EZ153" s="59">
        <v>2</v>
      </c>
      <c r="FA153" s="391">
        <v>2</v>
      </c>
      <c r="FC153" s="386" t="s">
        <v>580</v>
      </c>
      <c r="FD153" s="93"/>
      <c r="FE153" s="95">
        <v>1</v>
      </c>
      <c r="FF153" s="96"/>
      <c r="FG153" s="97"/>
      <c r="FH153" s="98"/>
      <c r="FI153" s="99">
        <v>3</v>
      </c>
      <c r="FJ153" s="100">
        <v>1</v>
      </c>
      <c r="FK153" s="101"/>
      <c r="FL153" s="102">
        <v>1</v>
      </c>
      <c r="FM153" s="103"/>
      <c r="FN153" s="104">
        <v>1</v>
      </c>
      <c r="FO153" s="105">
        <v>2</v>
      </c>
      <c r="FP153" s="106">
        <v>1</v>
      </c>
      <c r="FQ153" s="394">
        <v>2</v>
      </c>
    </row>
    <row r="154" spans="4:173" x14ac:dyDescent="0.25">
      <c r="D154" s="383" t="s">
        <v>581</v>
      </c>
      <c r="F154" s="112"/>
      <c r="G154" s="112"/>
      <c r="H154" s="112"/>
      <c r="I154" s="112"/>
      <c r="J154" s="112"/>
      <c r="K154" s="112"/>
      <c r="L154" s="45"/>
      <c r="M154" s="45"/>
      <c r="O154" s="47"/>
      <c r="R154" s="48"/>
      <c r="S154" s="113"/>
      <c r="T154" s="114">
        <v>1</v>
      </c>
      <c r="U154" s="114"/>
      <c r="V154" s="114"/>
      <c r="W154" s="115"/>
      <c r="X154" s="115"/>
      <c r="Y154" s="115"/>
      <c r="AA154" s="53"/>
      <c r="AB154" s="53"/>
      <c r="AC154" s="116"/>
      <c r="AD154" s="116"/>
      <c r="AE154" s="116"/>
      <c r="AF154" s="116"/>
      <c r="AG154" s="117"/>
      <c r="AH154" s="117"/>
      <c r="AI154" s="118"/>
      <c r="AJ154" s="118"/>
      <c r="AK154" s="118"/>
      <c r="AL154" s="118"/>
      <c r="AM154" s="119"/>
      <c r="AN154" s="119"/>
      <c r="AO154" s="119"/>
      <c r="AP154" s="120"/>
      <c r="AQ154" s="120">
        <v>1</v>
      </c>
      <c r="AR154" s="120"/>
      <c r="AS154" s="120"/>
      <c r="AT154" s="120">
        <v>1</v>
      </c>
      <c r="AU154" s="120"/>
      <c r="AV154" s="36">
        <v>7</v>
      </c>
      <c r="EM154" s="383" t="s">
        <v>581</v>
      </c>
      <c r="EO154" s="44">
        <v>1</v>
      </c>
      <c r="ET154" s="52">
        <v>2</v>
      </c>
      <c r="EV154" s="55">
        <v>1</v>
      </c>
      <c r="EZ154" s="59">
        <v>1</v>
      </c>
      <c r="FA154" s="391">
        <v>1</v>
      </c>
      <c r="FC154" s="383" t="s">
        <v>580</v>
      </c>
      <c r="FI154" s="51">
        <v>3</v>
      </c>
      <c r="FJ154" s="52">
        <v>1</v>
      </c>
      <c r="FL154" s="55">
        <v>2</v>
      </c>
      <c r="FO154" s="58">
        <v>2</v>
      </c>
      <c r="FP154" s="59">
        <v>2</v>
      </c>
      <c r="FQ154" s="391">
        <v>2</v>
      </c>
    </row>
    <row r="155" spans="4:173" x14ac:dyDescent="0.25">
      <c r="D155" s="383" t="s">
        <v>581</v>
      </c>
      <c r="E155" s="42">
        <v>1</v>
      </c>
      <c r="F155" s="112">
        <v>1</v>
      </c>
      <c r="G155" s="112"/>
      <c r="H155" s="112"/>
      <c r="I155" s="112"/>
      <c r="J155" s="112"/>
      <c r="K155" s="112"/>
      <c r="L155" s="45"/>
      <c r="M155" s="45"/>
      <c r="O155" s="47"/>
      <c r="R155" s="48"/>
      <c r="S155" s="113"/>
      <c r="T155" s="114">
        <v>1</v>
      </c>
      <c r="U155" s="114"/>
      <c r="V155" s="114"/>
      <c r="W155" s="115"/>
      <c r="X155" s="115"/>
      <c r="Y155" s="115"/>
      <c r="AA155" s="53"/>
      <c r="AB155" s="53"/>
      <c r="AC155" s="116"/>
      <c r="AD155" s="116"/>
      <c r="AE155" s="116"/>
      <c r="AF155" s="116"/>
      <c r="AG155" s="117"/>
      <c r="AH155" s="117"/>
      <c r="AI155" s="118"/>
      <c r="AJ155" s="118"/>
      <c r="AK155" s="118"/>
      <c r="AL155" s="118"/>
      <c r="AM155" s="119"/>
      <c r="AN155" s="119"/>
      <c r="AO155" s="119"/>
      <c r="AP155" s="120"/>
      <c r="AQ155" s="120">
        <v>1</v>
      </c>
      <c r="AR155" s="120"/>
      <c r="AS155" s="120"/>
      <c r="AT155" s="120"/>
      <c r="AU155" s="120"/>
      <c r="AV155" s="36">
        <v>1</v>
      </c>
      <c r="EM155" s="383" t="s">
        <v>581</v>
      </c>
      <c r="EP155" s="46">
        <v>1</v>
      </c>
      <c r="ET155" s="52">
        <v>1</v>
      </c>
      <c r="EV155" s="55">
        <v>2</v>
      </c>
      <c r="EX155" s="57">
        <v>1</v>
      </c>
      <c r="EZ155" s="59">
        <v>1</v>
      </c>
      <c r="FA155" s="391">
        <v>1</v>
      </c>
      <c r="FC155" s="383" t="s">
        <v>580</v>
      </c>
      <c r="FI155" s="51">
        <v>3</v>
      </c>
      <c r="FL155" s="55">
        <v>2</v>
      </c>
      <c r="FO155" s="58">
        <v>2</v>
      </c>
      <c r="FP155" s="59">
        <v>2</v>
      </c>
      <c r="FQ155" s="391">
        <v>1</v>
      </c>
    </row>
    <row r="156" spans="4:173" x14ac:dyDescent="0.25">
      <c r="D156" s="383" t="s">
        <v>581</v>
      </c>
      <c r="F156" s="112"/>
      <c r="G156" s="112"/>
      <c r="H156" s="112"/>
      <c r="I156" s="112"/>
      <c r="J156" s="112"/>
      <c r="K156" s="112"/>
      <c r="L156" s="45">
        <v>1</v>
      </c>
      <c r="M156" s="45"/>
      <c r="O156" s="47"/>
      <c r="R156" s="48"/>
      <c r="S156" s="113"/>
      <c r="T156" s="114">
        <v>1</v>
      </c>
      <c r="U156" s="114"/>
      <c r="V156" s="114"/>
      <c r="W156" s="115">
        <v>1</v>
      </c>
      <c r="X156" s="115"/>
      <c r="Y156" s="115"/>
      <c r="AA156" s="53"/>
      <c r="AB156" s="53"/>
      <c r="AC156" s="116"/>
      <c r="AD156" s="116"/>
      <c r="AE156" s="116"/>
      <c r="AF156" s="116">
        <v>1</v>
      </c>
      <c r="AG156" s="117"/>
      <c r="AH156" s="117"/>
      <c r="AI156" s="118"/>
      <c r="AJ156" s="118"/>
      <c r="AK156" s="118"/>
      <c r="AL156" s="118"/>
      <c r="AM156" s="119"/>
      <c r="AN156" s="119"/>
      <c r="AO156" s="119"/>
      <c r="AP156" s="120">
        <v>1</v>
      </c>
      <c r="AQ156" s="120">
        <v>1</v>
      </c>
      <c r="AR156" s="120"/>
      <c r="AS156" s="120"/>
      <c r="AT156" s="120">
        <v>1</v>
      </c>
      <c r="AU156" s="120"/>
      <c r="AV156" s="36">
        <v>6</v>
      </c>
      <c r="EM156" s="383" t="s">
        <v>581</v>
      </c>
      <c r="EP156" s="46">
        <v>1</v>
      </c>
      <c r="ES156" s="51">
        <v>1</v>
      </c>
      <c r="EV156" s="55">
        <v>1</v>
      </c>
      <c r="EX156" s="57">
        <v>1</v>
      </c>
      <c r="FA156" s="391">
        <v>2</v>
      </c>
      <c r="FC156" s="383" t="s">
        <v>580</v>
      </c>
      <c r="FI156" s="51">
        <v>2</v>
      </c>
      <c r="FO156" s="58">
        <v>1</v>
      </c>
      <c r="FP156" s="59">
        <v>2</v>
      </c>
      <c r="FQ156" s="391">
        <v>2</v>
      </c>
    </row>
    <row r="157" spans="4:173" x14ac:dyDescent="0.25">
      <c r="D157" s="383" t="s">
        <v>581</v>
      </c>
      <c r="F157" s="112"/>
      <c r="G157" s="112"/>
      <c r="H157" s="112"/>
      <c r="I157" s="112"/>
      <c r="J157" s="112"/>
      <c r="K157" s="112"/>
      <c r="L157" s="45"/>
      <c r="M157" s="45">
        <v>1</v>
      </c>
      <c r="O157" s="47"/>
      <c r="R157" s="48"/>
      <c r="S157" s="113"/>
      <c r="T157" s="114">
        <v>1</v>
      </c>
      <c r="U157" s="114"/>
      <c r="V157" s="114"/>
      <c r="W157" s="115"/>
      <c r="X157" s="115"/>
      <c r="Y157" s="115"/>
      <c r="AA157" s="53"/>
      <c r="AB157" s="53"/>
      <c r="AC157" s="116"/>
      <c r="AD157" s="116"/>
      <c r="AE157" s="116"/>
      <c r="AF157" s="116"/>
      <c r="AG157" s="117"/>
      <c r="AH157" s="117"/>
      <c r="AI157" s="118"/>
      <c r="AJ157" s="118">
        <v>1</v>
      </c>
      <c r="AK157" s="118"/>
      <c r="AL157" s="118"/>
      <c r="AM157" s="119"/>
      <c r="AN157" s="119"/>
      <c r="AO157" s="119"/>
      <c r="AP157" s="120">
        <v>2</v>
      </c>
      <c r="AQ157" s="120">
        <v>1</v>
      </c>
      <c r="AR157" s="120"/>
      <c r="AS157" s="120"/>
      <c r="AT157" s="120"/>
      <c r="AU157" s="120"/>
      <c r="AV157" s="36">
        <v>2</v>
      </c>
      <c r="EM157" s="383" t="s">
        <v>581</v>
      </c>
      <c r="ES157" s="51">
        <v>1</v>
      </c>
      <c r="EV157" s="55">
        <v>1</v>
      </c>
      <c r="EZ157" s="59">
        <v>3</v>
      </c>
      <c r="FA157" s="391">
        <v>1</v>
      </c>
      <c r="FC157" s="383" t="s">
        <v>580</v>
      </c>
      <c r="FD157" s="42">
        <v>2</v>
      </c>
      <c r="FE157" s="44">
        <v>1</v>
      </c>
      <c r="FI157" s="51">
        <v>3</v>
      </c>
      <c r="FL157" s="55">
        <v>1</v>
      </c>
      <c r="FO157" s="58">
        <v>2</v>
      </c>
      <c r="FP157" s="59">
        <v>2</v>
      </c>
      <c r="FQ157" s="391">
        <v>2</v>
      </c>
    </row>
    <row r="158" spans="4:173" x14ac:dyDescent="0.25">
      <c r="D158" s="383" t="s">
        <v>581</v>
      </c>
      <c r="F158" s="112"/>
      <c r="G158" s="112"/>
      <c r="H158" s="112"/>
      <c r="I158" s="112"/>
      <c r="J158" s="112"/>
      <c r="K158" s="112"/>
      <c r="L158" s="45"/>
      <c r="M158" s="45"/>
      <c r="O158" s="47"/>
      <c r="R158" s="48"/>
      <c r="S158" s="113"/>
      <c r="T158" s="114">
        <v>1</v>
      </c>
      <c r="U158" s="114"/>
      <c r="V158" s="114"/>
      <c r="W158" s="115"/>
      <c r="X158" s="115"/>
      <c r="Y158" s="115"/>
      <c r="AA158" s="53"/>
      <c r="AB158" s="53"/>
      <c r="AC158" s="116">
        <v>1</v>
      </c>
      <c r="AD158" s="116"/>
      <c r="AE158" s="116"/>
      <c r="AF158" s="116"/>
      <c r="AG158" s="117"/>
      <c r="AH158" s="117"/>
      <c r="AI158" s="118"/>
      <c r="AJ158" s="118"/>
      <c r="AK158" s="118"/>
      <c r="AL158" s="118"/>
      <c r="AM158" s="119"/>
      <c r="AN158" s="119"/>
      <c r="AO158" s="119"/>
      <c r="AP158" s="120"/>
      <c r="AQ158" s="120">
        <v>1</v>
      </c>
      <c r="AR158" s="120"/>
      <c r="AS158" s="120"/>
      <c r="AT158" s="120"/>
      <c r="AU158" s="120"/>
      <c r="AV158" s="36">
        <v>4</v>
      </c>
      <c r="EM158" s="383" t="s">
        <v>581</v>
      </c>
      <c r="EO158" s="44">
        <v>2</v>
      </c>
      <c r="ES158" s="51">
        <v>1</v>
      </c>
      <c r="ET158" s="52">
        <v>1</v>
      </c>
      <c r="EX158" s="57">
        <v>1</v>
      </c>
      <c r="EZ158" s="59">
        <v>1</v>
      </c>
      <c r="FA158" s="391">
        <v>2</v>
      </c>
      <c r="FC158" s="383" t="s">
        <v>580</v>
      </c>
      <c r="FE158" s="44">
        <v>1</v>
      </c>
      <c r="FI158" s="51">
        <v>3</v>
      </c>
      <c r="FL158" s="55">
        <v>1</v>
      </c>
      <c r="FO158" s="58">
        <v>2</v>
      </c>
      <c r="FP158" s="59">
        <v>2</v>
      </c>
      <c r="FQ158" s="391">
        <v>1</v>
      </c>
    </row>
    <row r="159" spans="4:173" x14ac:dyDescent="0.25">
      <c r="D159" s="383" t="s">
        <v>581</v>
      </c>
      <c r="F159" s="112"/>
      <c r="G159" s="112"/>
      <c r="H159" s="112"/>
      <c r="I159" s="112"/>
      <c r="J159" s="112"/>
      <c r="K159" s="112"/>
      <c r="L159" s="45"/>
      <c r="M159" s="45"/>
      <c r="O159" s="47"/>
      <c r="P159" s="47">
        <v>1</v>
      </c>
      <c r="R159" s="48"/>
      <c r="S159" s="113"/>
      <c r="T159" s="114"/>
      <c r="U159" s="114"/>
      <c r="V159" s="114"/>
      <c r="W159" s="115"/>
      <c r="X159" s="115">
        <v>1</v>
      </c>
      <c r="Y159" s="115"/>
      <c r="AA159" s="53"/>
      <c r="AB159" s="53"/>
      <c r="AC159" s="116"/>
      <c r="AD159" s="116">
        <v>1</v>
      </c>
      <c r="AE159" s="116"/>
      <c r="AF159" s="116">
        <v>1</v>
      </c>
      <c r="AG159" s="117"/>
      <c r="AH159" s="117"/>
      <c r="AI159" s="118">
        <v>1</v>
      </c>
      <c r="AJ159" s="118"/>
      <c r="AK159" s="118"/>
      <c r="AL159" s="118"/>
      <c r="AM159" s="119"/>
      <c r="AN159" s="119"/>
      <c r="AO159" s="119"/>
      <c r="AP159" s="120"/>
      <c r="AQ159" s="120"/>
      <c r="AR159" s="120"/>
      <c r="AS159" s="120"/>
      <c r="AT159" s="120">
        <v>1</v>
      </c>
      <c r="AU159" s="120"/>
      <c r="AV159" s="36">
        <v>1</v>
      </c>
      <c r="EM159" s="383" t="s">
        <v>581</v>
      </c>
      <c r="EN159" s="42">
        <v>1</v>
      </c>
      <c r="ES159" s="51">
        <v>1</v>
      </c>
      <c r="EV159" s="55">
        <v>1</v>
      </c>
      <c r="EZ159" s="59">
        <v>2</v>
      </c>
      <c r="FA159" s="391">
        <v>2</v>
      </c>
      <c r="FC159" s="383" t="s">
        <v>580</v>
      </c>
      <c r="FI159" s="51">
        <v>2</v>
      </c>
      <c r="FJ159" s="52">
        <v>2</v>
      </c>
      <c r="FO159" s="58">
        <v>2</v>
      </c>
      <c r="FP159" s="59">
        <v>2</v>
      </c>
    </row>
    <row r="160" spans="4:173" ht="15.75" thickBot="1" x14ac:dyDescent="0.3">
      <c r="D160" s="385" t="s">
        <v>581</v>
      </c>
      <c r="E160" s="341">
        <v>1</v>
      </c>
      <c r="F160" s="342"/>
      <c r="G160" s="342"/>
      <c r="H160" s="342"/>
      <c r="I160" s="342"/>
      <c r="J160" s="342"/>
      <c r="K160" s="342"/>
      <c r="L160" s="331">
        <v>1</v>
      </c>
      <c r="M160" s="331"/>
      <c r="N160" s="331"/>
      <c r="O160" s="343"/>
      <c r="P160" s="343"/>
      <c r="Q160" s="344"/>
      <c r="R160" s="344"/>
      <c r="S160" s="345"/>
      <c r="T160" s="332"/>
      <c r="U160" s="332"/>
      <c r="V160" s="332"/>
      <c r="W160" s="346"/>
      <c r="X160" s="346">
        <v>1</v>
      </c>
      <c r="Y160" s="346"/>
      <c r="Z160" s="333"/>
      <c r="AA160" s="333"/>
      <c r="AB160" s="333"/>
      <c r="AC160" s="347"/>
      <c r="AD160" s="347"/>
      <c r="AE160" s="347"/>
      <c r="AF160" s="347">
        <v>1</v>
      </c>
      <c r="AG160" s="348"/>
      <c r="AH160" s="348"/>
      <c r="AI160" s="349"/>
      <c r="AJ160" s="349"/>
      <c r="AK160" s="349"/>
      <c r="AL160" s="349"/>
      <c r="AM160" s="350"/>
      <c r="AN160" s="350">
        <v>1</v>
      </c>
      <c r="AO160" s="350"/>
      <c r="AP160" s="351">
        <v>1</v>
      </c>
      <c r="AQ160" s="351"/>
      <c r="AR160" s="351"/>
      <c r="AS160" s="351"/>
      <c r="AT160" s="351"/>
      <c r="AU160" s="351"/>
      <c r="AV160" s="329">
        <v>3</v>
      </c>
      <c r="EM160" s="386" t="s">
        <v>581</v>
      </c>
      <c r="EN160" s="93">
        <v>1</v>
      </c>
      <c r="EO160" s="95"/>
      <c r="EP160" s="96"/>
      <c r="EQ160" s="97"/>
      <c r="ER160" s="98"/>
      <c r="ES160" s="99">
        <v>1</v>
      </c>
      <c r="ET160" s="100"/>
      <c r="EU160" s="101"/>
      <c r="EV160" s="102"/>
      <c r="EW160" s="103"/>
      <c r="EX160" s="104"/>
      <c r="EY160" s="105"/>
      <c r="EZ160" s="106">
        <v>2</v>
      </c>
      <c r="FA160" s="394">
        <v>1</v>
      </c>
      <c r="FC160" s="383" t="s">
        <v>580</v>
      </c>
      <c r="FE160" s="44">
        <v>1</v>
      </c>
      <c r="FI160" s="51">
        <v>3</v>
      </c>
      <c r="FL160" s="55">
        <v>1</v>
      </c>
      <c r="FO160" s="58">
        <v>1</v>
      </c>
      <c r="FP160" s="59">
        <v>2</v>
      </c>
      <c r="FQ160" s="391">
        <v>2</v>
      </c>
    </row>
    <row r="161" spans="4:173" x14ac:dyDescent="0.25">
      <c r="D161" s="383" t="s">
        <v>583</v>
      </c>
      <c r="F161" s="112"/>
      <c r="G161" s="112">
        <v>1</v>
      </c>
      <c r="H161" s="112"/>
      <c r="I161" s="112"/>
      <c r="J161" s="112"/>
      <c r="K161" s="112"/>
      <c r="L161" s="45">
        <v>1</v>
      </c>
      <c r="M161" s="45">
        <v>2</v>
      </c>
      <c r="O161" s="47"/>
      <c r="R161" s="48"/>
      <c r="S161" s="113"/>
      <c r="T161" s="114">
        <v>46</v>
      </c>
      <c r="U161" s="114"/>
      <c r="V161" s="114"/>
      <c r="W161" s="115"/>
      <c r="X161" s="115"/>
      <c r="Y161" s="115"/>
      <c r="AA161" s="53"/>
      <c r="AB161" s="53"/>
      <c r="AC161" s="116">
        <v>4</v>
      </c>
      <c r="AD161" s="116"/>
      <c r="AE161" s="116"/>
      <c r="AF161" s="116">
        <v>1</v>
      </c>
      <c r="AG161" s="117"/>
      <c r="AH161" s="117"/>
      <c r="AI161" s="118"/>
      <c r="AJ161" s="118">
        <v>1</v>
      </c>
      <c r="AK161" s="118"/>
      <c r="AL161" s="118"/>
      <c r="AM161" s="119"/>
      <c r="AN161" s="119"/>
      <c r="AO161" s="119"/>
      <c r="AP161" s="120">
        <v>1</v>
      </c>
      <c r="AQ161" s="120">
        <v>2</v>
      </c>
      <c r="AR161" s="120"/>
      <c r="AS161" s="120"/>
      <c r="AT161" s="120"/>
      <c r="AU161" s="120"/>
      <c r="AV161" s="36">
        <v>22</v>
      </c>
      <c r="EM161" s="383" t="s">
        <v>583</v>
      </c>
      <c r="EO161" s="44">
        <v>1</v>
      </c>
      <c r="ES161" s="51">
        <v>2</v>
      </c>
      <c r="EV161" s="55">
        <v>1</v>
      </c>
      <c r="EZ161" s="59">
        <v>2</v>
      </c>
      <c r="FA161" s="392">
        <v>2</v>
      </c>
      <c r="FC161" s="383" t="s">
        <v>580</v>
      </c>
      <c r="FD161" s="42">
        <v>2</v>
      </c>
      <c r="FE161" s="44">
        <v>1</v>
      </c>
      <c r="FI161" s="51">
        <v>3</v>
      </c>
      <c r="FL161" s="55">
        <v>2</v>
      </c>
      <c r="FO161" s="58">
        <v>1</v>
      </c>
      <c r="FP161" s="59">
        <v>3</v>
      </c>
      <c r="FQ161" s="391">
        <v>2</v>
      </c>
    </row>
    <row r="162" spans="4:173" x14ac:dyDescent="0.25">
      <c r="D162" s="383" t="s">
        <v>583</v>
      </c>
      <c r="F162" s="112"/>
      <c r="G162" s="112"/>
      <c r="H162" s="112"/>
      <c r="I162" s="112"/>
      <c r="J162" s="112"/>
      <c r="K162" s="112"/>
      <c r="L162" s="45"/>
      <c r="M162" s="45">
        <v>1</v>
      </c>
      <c r="O162" s="47"/>
      <c r="R162" s="48"/>
      <c r="S162" s="113"/>
      <c r="T162" s="114">
        <v>41</v>
      </c>
      <c r="U162" s="114"/>
      <c r="V162" s="114"/>
      <c r="W162" s="115"/>
      <c r="X162" s="115"/>
      <c r="Y162" s="115"/>
      <c r="AA162" s="53"/>
      <c r="AB162" s="53"/>
      <c r="AC162" s="116">
        <v>3</v>
      </c>
      <c r="AD162" s="116"/>
      <c r="AE162" s="116"/>
      <c r="AF162" s="116"/>
      <c r="AG162" s="117"/>
      <c r="AH162" s="117"/>
      <c r="AI162" s="118"/>
      <c r="AJ162" s="118"/>
      <c r="AK162" s="118"/>
      <c r="AL162" s="118"/>
      <c r="AM162" s="119"/>
      <c r="AN162" s="119"/>
      <c r="AO162" s="119"/>
      <c r="AP162" s="120"/>
      <c r="AQ162" s="120">
        <v>2</v>
      </c>
      <c r="AR162" s="120"/>
      <c r="AS162" s="120"/>
      <c r="AT162" s="120"/>
      <c r="AU162" s="120"/>
      <c r="AV162" s="36">
        <v>18</v>
      </c>
      <c r="EM162" s="383" t="s">
        <v>583</v>
      </c>
      <c r="EN162" s="42">
        <v>1</v>
      </c>
      <c r="EO162" s="44">
        <v>2</v>
      </c>
      <c r="ES162" s="51">
        <v>2</v>
      </c>
      <c r="EV162" s="55">
        <v>3</v>
      </c>
      <c r="EZ162" s="59">
        <v>2</v>
      </c>
      <c r="FA162" s="392">
        <v>2</v>
      </c>
      <c r="FC162" s="383" t="s">
        <v>580</v>
      </c>
      <c r="FI162" s="51">
        <v>3</v>
      </c>
      <c r="FO162" s="58">
        <v>1</v>
      </c>
      <c r="FP162" s="59">
        <v>2</v>
      </c>
      <c r="FQ162" s="391">
        <v>2</v>
      </c>
    </row>
    <row r="163" spans="4:173" x14ac:dyDescent="0.25">
      <c r="D163" s="383" t="s">
        <v>583</v>
      </c>
      <c r="E163" s="42">
        <v>1</v>
      </c>
      <c r="F163" s="112"/>
      <c r="G163" s="112"/>
      <c r="H163" s="112"/>
      <c r="I163" s="112"/>
      <c r="J163" s="112"/>
      <c r="K163" s="112"/>
      <c r="L163" s="45">
        <v>1</v>
      </c>
      <c r="M163" s="45"/>
      <c r="O163" s="47"/>
      <c r="R163" s="48"/>
      <c r="S163" s="113"/>
      <c r="T163" s="114">
        <v>24</v>
      </c>
      <c r="U163" s="114"/>
      <c r="V163" s="114"/>
      <c r="W163" s="115"/>
      <c r="X163" s="115"/>
      <c r="Y163" s="115"/>
      <c r="AA163" s="53"/>
      <c r="AB163" s="53"/>
      <c r="AC163" s="116">
        <v>4</v>
      </c>
      <c r="AD163" s="116"/>
      <c r="AE163" s="116"/>
      <c r="AF163" s="116"/>
      <c r="AG163" s="117"/>
      <c r="AH163" s="117"/>
      <c r="AI163" s="118"/>
      <c r="AJ163" s="118"/>
      <c r="AK163" s="118"/>
      <c r="AL163" s="118"/>
      <c r="AM163" s="119"/>
      <c r="AN163" s="119"/>
      <c r="AO163" s="119"/>
      <c r="AP163" s="120"/>
      <c r="AQ163" s="120"/>
      <c r="AR163" s="120"/>
      <c r="AS163" s="120"/>
      <c r="AT163" s="120"/>
      <c r="AU163" s="120"/>
      <c r="AV163" s="36">
        <v>23</v>
      </c>
      <c r="EM163" s="383" t="s">
        <v>583</v>
      </c>
      <c r="EO163" s="44">
        <v>1</v>
      </c>
      <c r="ES163" s="51">
        <v>2</v>
      </c>
      <c r="EV163" s="55">
        <v>1</v>
      </c>
      <c r="EZ163" s="59">
        <v>2</v>
      </c>
      <c r="FA163" s="392">
        <v>2</v>
      </c>
      <c r="FC163" s="386" t="s">
        <v>580</v>
      </c>
      <c r="FD163" s="93"/>
      <c r="FE163" s="95"/>
      <c r="FF163" s="96"/>
      <c r="FG163" s="97"/>
      <c r="FH163" s="98"/>
      <c r="FI163" s="99">
        <v>3</v>
      </c>
      <c r="FJ163" s="100"/>
      <c r="FK163" s="101"/>
      <c r="FL163" s="102">
        <v>2</v>
      </c>
      <c r="FM163" s="103"/>
      <c r="FN163" s="104"/>
      <c r="FO163" s="105">
        <v>2</v>
      </c>
      <c r="FP163" s="106">
        <v>1</v>
      </c>
      <c r="FQ163" s="394">
        <v>2</v>
      </c>
    </row>
    <row r="164" spans="4:173" x14ac:dyDescent="0.25">
      <c r="D164" s="383" t="s">
        <v>583</v>
      </c>
      <c r="F164" s="112"/>
      <c r="G164" s="112"/>
      <c r="H164" s="112"/>
      <c r="I164" s="112"/>
      <c r="J164" s="112"/>
      <c r="K164" s="112"/>
      <c r="L164" s="45"/>
      <c r="M164" s="45">
        <v>2</v>
      </c>
      <c r="O164" s="47"/>
      <c r="R164" s="48"/>
      <c r="S164" s="113"/>
      <c r="T164" s="114">
        <v>29</v>
      </c>
      <c r="U164" s="114"/>
      <c r="V164" s="114"/>
      <c r="W164" s="115"/>
      <c r="X164" s="115"/>
      <c r="Y164" s="115"/>
      <c r="AA164" s="53"/>
      <c r="AB164" s="53"/>
      <c r="AC164" s="116">
        <v>4</v>
      </c>
      <c r="AD164" s="116">
        <v>1</v>
      </c>
      <c r="AE164" s="116"/>
      <c r="AF164" s="116">
        <v>3</v>
      </c>
      <c r="AG164" s="117"/>
      <c r="AH164" s="117"/>
      <c r="AI164" s="118"/>
      <c r="AJ164" s="118"/>
      <c r="AK164" s="118"/>
      <c r="AL164" s="118"/>
      <c r="AM164" s="119">
        <v>1</v>
      </c>
      <c r="AN164" s="119"/>
      <c r="AO164" s="119"/>
      <c r="AP164" s="120"/>
      <c r="AQ164" s="120"/>
      <c r="AR164" s="120"/>
      <c r="AS164" s="120"/>
      <c r="AT164" s="120"/>
      <c r="AU164" s="120"/>
      <c r="AV164" s="36">
        <v>32</v>
      </c>
      <c r="EM164" s="383" t="s">
        <v>583</v>
      </c>
      <c r="ES164" s="51">
        <v>2</v>
      </c>
      <c r="EV164" s="55">
        <v>2</v>
      </c>
      <c r="EZ164" s="59">
        <v>1</v>
      </c>
      <c r="FA164" s="392">
        <v>2</v>
      </c>
      <c r="FC164" s="383" t="s">
        <v>580</v>
      </c>
      <c r="FI164" s="51">
        <v>3</v>
      </c>
      <c r="FJ164" s="52">
        <v>3</v>
      </c>
      <c r="FP164" s="59">
        <v>2</v>
      </c>
      <c r="FQ164" s="391">
        <v>2</v>
      </c>
    </row>
    <row r="165" spans="4:173" x14ac:dyDescent="0.25">
      <c r="D165" s="383" t="s">
        <v>583</v>
      </c>
      <c r="E165" s="42">
        <v>1</v>
      </c>
      <c r="F165" s="112"/>
      <c r="G165" s="112"/>
      <c r="H165" s="112"/>
      <c r="I165" s="112"/>
      <c r="J165" s="112"/>
      <c r="K165" s="112"/>
      <c r="L165" s="45"/>
      <c r="M165" s="45"/>
      <c r="O165" s="47"/>
      <c r="R165" s="48">
        <v>1</v>
      </c>
      <c r="S165" s="113"/>
      <c r="T165" s="114">
        <v>27</v>
      </c>
      <c r="U165" s="114"/>
      <c r="V165" s="114"/>
      <c r="W165" s="115"/>
      <c r="X165" s="115"/>
      <c r="Y165" s="115"/>
      <c r="AA165" s="53"/>
      <c r="AB165" s="53"/>
      <c r="AC165" s="116">
        <v>7</v>
      </c>
      <c r="AD165" s="116"/>
      <c r="AE165" s="116"/>
      <c r="AF165" s="116"/>
      <c r="AG165" s="117"/>
      <c r="AH165" s="117"/>
      <c r="AI165" s="118">
        <v>1</v>
      </c>
      <c r="AJ165" s="118"/>
      <c r="AK165" s="118"/>
      <c r="AL165" s="118"/>
      <c r="AM165" s="119"/>
      <c r="AN165" s="119"/>
      <c r="AO165" s="119"/>
      <c r="AP165" s="120"/>
      <c r="AQ165" s="120">
        <v>2</v>
      </c>
      <c r="AR165" s="120"/>
      <c r="AS165" s="120"/>
      <c r="AT165" s="120"/>
      <c r="AU165" s="120"/>
      <c r="AV165" s="36">
        <v>24</v>
      </c>
      <c r="EM165" s="383" t="s">
        <v>583</v>
      </c>
      <c r="EN165" s="42">
        <v>1</v>
      </c>
      <c r="EO165" s="44">
        <v>1</v>
      </c>
      <c r="ES165" s="51">
        <v>2</v>
      </c>
      <c r="EV165" s="55">
        <v>2</v>
      </c>
      <c r="FA165" s="392">
        <v>2</v>
      </c>
      <c r="FC165" s="383" t="s">
        <v>580</v>
      </c>
      <c r="FI165" s="51">
        <v>3</v>
      </c>
      <c r="FJ165" s="52">
        <v>1</v>
      </c>
      <c r="FP165" s="59">
        <v>2</v>
      </c>
      <c r="FQ165" s="391">
        <v>2</v>
      </c>
    </row>
    <row r="166" spans="4:173" x14ac:dyDescent="0.25">
      <c r="D166" s="383" t="s">
        <v>583</v>
      </c>
      <c r="F166" s="112"/>
      <c r="G166" s="112"/>
      <c r="H166" s="112"/>
      <c r="I166" s="112"/>
      <c r="J166" s="112"/>
      <c r="K166" s="112"/>
      <c r="L166" s="45"/>
      <c r="M166" s="45">
        <v>2</v>
      </c>
      <c r="O166" s="47"/>
      <c r="R166" s="48"/>
      <c r="S166" s="113"/>
      <c r="T166" s="114">
        <v>17</v>
      </c>
      <c r="U166" s="114"/>
      <c r="V166" s="114">
        <v>1</v>
      </c>
      <c r="W166" s="115"/>
      <c r="X166" s="115"/>
      <c r="Y166" s="115"/>
      <c r="AA166" s="53"/>
      <c r="AB166" s="53"/>
      <c r="AC166" s="116">
        <v>4</v>
      </c>
      <c r="AD166" s="116"/>
      <c r="AE166" s="116"/>
      <c r="AF166" s="116">
        <v>1</v>
      </c>
      <c r="AG166" s="117"/>
      <c r="AH166" s="117"/>
      <c r="AI166" s="118">
        <v>1</v>
      </c>
      <c r="AJ166" s="118"/>
      <c r="AK166" s="118"/>
      <c r="AL166" s="118"/>
      <c r="AM166" s="119"/>
      <c r="AN166" s="119">
        <v>1</v>
      </c>
      <c r="AO166" s="119"/>
      <c r="AP166" s="120"/>
      <c r="AQ166" s="120"/>
      <c r="AR166" s="120"/>
      <c r="AS166" s="120"/>
      <c r="AT166" s="120"/>
      <c r="AU166" s="120"/>
      <c r="AV166" s="36">
        <v>23</v>
      </c>
      <c r="EM166" s="383" t="s">
        <v>583</v>
      </c>
      <c r="EN166" s="42">
        <v>1</v>
      </c>
      <c r="EO166" s="44">
        <v>2</v>
      </c>
      <c r="ES166" s="51">
        <v>2</v>
      </c>
      <c r="EV166" s="55">
        <v>4</v>
      </c>
      <c r="EY166" s="58">
        <v>1</v>
      </c>
      <c r="FA166" s="392">
        <v>2</v>
      </c>
      <c r="FC166" s="383" t="s">
        <v>580</v>
      </c>
      <c r="FI166" s="51">
        <v>3</v>
      </c>
      <c r="FJ166" s="52">
        <v>2</v>
      </c>
      <c r="FO166" s="58">
        <v>2</v>
      </c>
      <c r="FP166" s="59">
        <v>1</v>
      </c>
      <c r="FQ166" s="391">
        <v>1</v>
      </c>
    </row>
    <row r="167" spans="4:173" x14ac:dyDescent="0.25">
      <c r="D167" s="383" t="s">
        <v>583</v>
      </c>
      <c r="E167" s="42">
        <v>1</v>
      </c>
      <c r="F167" s="112"/>
      <c r="G167" s="112"/>
      <c r="H167" s="112"/>
      <c r="I167" s="112"/>
      <c r="J167" s="112"/>
      <c r="K167" s="112"/>
      <c r="L167" s="45">
        <v>1</v>
      </c>
      <c r="M167" s="45">
        <v>2</v>
      </c>
      <c r="O167" s="47"/>
      <c r="P167" s="47">
        <v>1</v>
      </c>
      <c r="R167" s="48"/>
      <c r="S167" s="113"/>
      <c r="T167" s="114">
        <v>15</v>
      </c>
      <c r="U167" s="114"/>
      <c r="V167" s="114"/>
      <c r="W167" s="115"/>
      <c r="X167" s="115"/>
      <c r="Y167" s="115"/>
      <c r="AA167" s="53"/>
      <c r="AB167" s="53"/>
      <c r="AC167" s="116">
        <v>1</v>
      </c>
      <c r="AD167" s="116"/>
      <c r="AE167" s="116"/>
      <c r="AF167" s="116">
        <v>3</v>
      </c>
      <c r="AG167" s="117"/>
      <c r="AH167" s="117"/>
      <c r="AI167" s="118"/>
      <c r="AJ167" s="118"/>
      <c r="AK167" s="118"/>
      <c r="AL167" s="118"/>
      <c r="AM167" s="119"/>
      <c r="AN167" s="119"/>
      <c r="AO167" s="119"/>
      <c r="AP167" s="120"/>
      <c r="AQ167" s="120"/>
      <c r="AR167" s="120"/>
      <c r="AS167" s="120"/>
      <c r="AT167" s="120"/>
      <c r="AU167" s="120"/>
      <c r="AV167" s="36">
        <v>27</v>
      </c>
      <c r="EM167" s="383" t="s">
        <v>583</v>
      </c>
      <c r="EO167" s="44">
        <v>1</v>
      </c>
      <c r="ES167" s="51">
        <v>2</v>
      </c>
      <c r="EV167" s="55">
        <v>5</v>
      </c>
      <c r="EY167" s="58">
        <v>1</v>
      </c>
      <c r="FA167" s="392">
        <v>2</v>
      </c>
      <c r="FC167" s="383" t="s">
        <v>580</v>
      </c>
      <c r="FE167" s="44">
        <v>1</v>
      </c>
      <c r="FI167" s="51">
        <v>3</v>
      </c>
      <c r="FL167" s="55">
        <v>1</v>
      </c>
      <c r="FO167" s="58">
        <v>1</v>
      </c>
      <c r="FP167" s="59">
        <v>2</v>
      </c>
      <c r="FQ167" s="391">
        <v>1</v>
      </c>
    </row>
    <row r="168" spans="4:173" x14ac:dyDescent="0.25">
      <c r="D168" s="383" t="s">
        <v>583</v>
      </c>
      <c r="F168" s="112"/>
      <c r="G168" s="112"/>
      <c r="H168" s="112"/>
      <c r="I168" s="112"/>
      <c r="J168" s="112"/>
      <c r="K168" s="112"/>
      <c r="L168" s="45"/>
      <c r="M168" s="45"/>
      <c r="O168" s="47"/>
      <c r="R168" s="48"/>
      <c r="S168" s="113"/>
      <c r="T168" s="114">
        <v>19</v>
      </c>
      <c r="U168" s="114"/>
      <c r="V168" s="114"/>
      <c r="W168" s="115"/>
      <c r="X168" s="115">
        <v>1</v>
      </c>
      <c r="Y168" s="115"/>
      <c r="AA168" s="53"/>
      <c r="AB168" s="53"/>
      <c r="AC168" s="116">
        <v>2</v>
      </c>
      <c r="AD168" s="116">
        <v>2</v>
      </c>
      <c r="AE168" s="116"/>
      <c r="AF168" s="116"/>
      <c r="AG168" s="117"/>
      <c r="AH168" s="117"/>
      <c r="AI168" s="118"/>
      <c r="AJ168" s="118"/>
      <c r="AK168" s="118"/>
      <c r="AL168" s="118"/>
      <c r="AM168" s="119">
        <v>1</v>
      </c>
      <c r="AN168" s="119"/>
      <c r="AO168" s="119"/>
      <c r="AP168" s="120"/>
      <c r="AQ168" s="120"/>
      <c r="AR168" s="120"/>
      <c r="AS168" s="120"/>
      <c r="AT168" s="120">
        <v>1</v>
      </c>
      <c r="AU168" s="120"/>
      <c r="AV168" s="36">
        <v>28</v>
      </c>
      <c r="EM168" s="383" t="s">
        <v>583</v>
      </c>
      <c r="ER168" s="50">
        <v>1</v>
      </c>
      <c r="ES168" s="51">
        <v>2</v>
      </c>
      <c r="EV168" s="55">
        <v>5</v>
      </c>
      <c r="EZ168" s="59">
        <v>1</v>
      </c>
      <c r="FA168" s="392">
        <v>2</v>
      </c>
      <c r="FC168" s="383" t="s">
        <v>580</v>
      </c>
      <c r="FE168" s="44">
        <v>1</v>
      </c>
      <c r="FI168" s="51">
        <v>4</v>
      </c>
      <c r="FL168" s="55">
        <v>1</v>
      </c>
      <c r="FP168" s="59">
        <v>2</v>
      </c>
      <c r="FQ168" s="391">
        <v>2</v>
      </c>
    </row>
    <row r="169" spans="4:173" x14ac:dyDescent="0.25">
      <c r="D169" s="383" t="s">
        <v>583</v>
      </c>
      <c r="E169" s="42">
        <v>1</v>
      </c>
      <c r="F169" s="112"/>
      <c r="G169" s="112"/>
      <c r="H169" s="112"/>
      <c r="I169" s="112"/>
      <c r="J169" s="112"/>
      <c r="K169" s="112"/>
      <c r="L169" s="45"/>
      <c r="M169" s="45"/>
      <c r="O169" s="47"/>
      <c r="R169" s="48"/>
      <c r="S169" s="113"/>
      <c r="T169" s="114">
        <v>7</v>
      </c>
      <c r="U169" s="114"/>
      <c r="V169" s="114"/>
      <c r="W169" s="115"/>
      <c r="X169" s="115">
        <v>1</v>
      </c>
      <c r="Y169" s="115"/>
      <c r="AA169" s="53"/>
      <c r="AB169" s="53"/>
      <c r="AC169" s="116">
        <v>2</v>
      </c>
      <c r="AD169" s="116"/>
      <c r="AE169" s="116"/>
      <c r="AF169" s="116"/>
      <c r="AG169" s="117"/>
      <c r="AH169" s="117"/>
      <c r="AI169" s="118"/>
      <c r="AJ169" s="118">
        <v>1</v>
      </c>
      <c r="AK169" s="118"/>
      <c r="AL169" s="118"/>
      <c r="AM169" s="119"/>
      <c r="AN169" s="119"/>
      <c r="AO169" s="119">
        <v>1</v>
      </c>
      <c r="AP169" s="120"/>
      <c r="AQ169" s="120">
        <v>1</v>
      </c>
      <c r="AR169" s="120"/>
      <c r="AS169" s="120"/>
      <c r="AT169" s="120"/>
      <c r="AU169" s="120"/>
      <c r="AV169" s="36">
        <v>27</v>
      </c>
      <c r="EM169" s="383" t="s">
        <v>583</v>
      </c>
      <c r="EN169" s="42">
        <v>1</v>
      </c>
      <c r="EO169" s="45"/>
      <c r="EP169" s="47"/>
      <c r="ER169" s="113">
        <v>1</v>
      </c>
      <c r="ES169" s="114">
        <v>2</v>
      </c>
      <c r="ET169" s="115"/>
      <c r="EV169" s="116">
        <v>4</v>
      </c>
      <c r="EW169" s="117"/>
      <c r="EX169" s="118">
        <v>1</v>
      </c>
      <c r="EY169" s="119"/>
      <c r="EZ169" s="120">
        <v>2</v>
      </c>
      <c r="FA169" s="392">
        <v>2</v>
      </c>
      <c r="FC169" s="383" t="s">
        <v>580</v>
      </c>
      <c r="FE169" s="44">
        <v>1</v>
      </c>
      <c r="FI169" s="51">
        <v>3</v>
      </c>
      <c r="FL169" s="55">
        <v>1</v>
      </c>
      <c r="FO169" s="58">
        <v>1</v>
      </c>
      <c r="FP169" s="59">
        <v>2</v>
      </c>
      <c r="FQ169" s="391">
        <v>2</v>
      </c>
    </row>
    <row r="170" spans="4:173" x14ac:dyDescent="0.25">
      <c r="D170" s="383" t="s">
        <v>583</v>
      </c>
      <c r="F170" s="112">
        <v>1</v>
      </c>
      <c r="G170" s="112">
        <v>1</v>
      </c>
      <c r="H170" s="112"/>
      <c r="I170" s="112"/>
      <c r="J170" s="112"/>
      <c r="K170" s="112"/>
      <c r="L170" s="45">
        <v>1</v>
      </c>
      <c r="M170" s="45"/>
      <c r="O170" s="47"/>
      <c r="R170" s="48"/>
      <c r="S170" s="113"/>
      <c r="T170" s="114">
        <v>16</v>
      </c>
      <c r="U170" s="114"/>
      <c r="V170" s="114"/>
      <c r="W170" s="115"/>
      <c r="X170" s="115"/>
      <c r="Y170" s="115"/>
      <c r="AA170" s="53"/>
      <c r="AB170" s="53"/>
      <c r="AC170" s="116">
        <v>5</v>
      </c>
      <c r="AD170" s="116"/>
      <c r="AE170" s="116"/>
      <c r="AF170" s="116">
        <v>4</v>
      </c>
      <c r="AG170" s="117"/>
      <c r="AH170" s="117"/>
      <c r="AI170" s="118"/>
      <c r="AJ170" s="118"/>
      <c r="AK170" s="118"/>
      <c r="AL170" s="118"/>
      <c r="AM170" s="119"/>
      <c r="AN170" s="119"/>
      <c r="AO170" s="119"/>
      <c r="AP170" s="120"/>
      <c r="AQ170" s="120"/>
      <c r="AR170" s="120"/>
      <c r="AS170" s="120"/>
      <c r="AT170" s="120"/>
      <c r="AU170" s="120"/>
      <c r="AV170" s="36">
        <v>25</v>
      </c>
      <c r="EM170" s="383" t="s">
        <v>583</v>
      </c>
      <c r="EN170" s="42">
        <v>1</v>
      </c>
      <c r="EO170" s="45">
        <v>1</v>
      </c>
      <c r="EP170" s="47"/>
      <c r="ER170" s="113"/>
      <c r="ES170" s="114">
        <v>3</v>
      </c>
      <c r="ET170" s="115"/>
      <c r="EV170" s="116">
        <v>2</v>
      </c>
      <c r="EW170" s="117"/>
      <c r="EX170" s="118">
        <v>2</v>
      </c>
      <c r="EY170" s="119">
        <v>1</v>
      </c>
      <c r="EZ170" s="120">
        <v>1</v>
      </c>
      <c r="FA170" s="392">
        <v>2</v>
      </c>
      <c r="FC170" s="383" t="s">
        <v>580</v>
      </c>
      <c r="FE170" s="44">
        <v>1</v>
      </c>
      <c r="FI170" s="51">
        <v>3</v>
      </c>
      <c r="FL170" s="55">
        <v>1</v>
      </c>
      <c r="FO170" s="58">
        <v>1</v>
      </c>
      <c r="FP170" s="59">
        <v>3</v>
      </c>
      <c r="FQ170" s="391">
        <v>1</v>
      </c>
    </row>
    <row r="171" spans="4:173" x14ac:dyDescent="0.25">
      <c r="D171" s="383" t="s">
        <v>583</v>
      </c>
      <c r="F171" s="112"/>
      <c r="G171" s="112">
        <v>1</v>
      </c>
      <c r="H171" s="112"/>
      <c r="I171" s="112"/>
      <c r="J171" s="112"/>
      <c r="K171" s="112"/>
      <c r="L171" s="45">
        <v>1</v>
      </c>
      <c r="M171" s="45">
        <v>2</v>
      </c>
      <c r="O171" s="47"/>
      <c r="R171" s="48"/>
      <c r="S171" s="113"/>
      <c r="T171" s="114">
        <v>33</v>
      </c>
      <c r="U171" s="114"/>
      <c r="V171" s="114"/>
      <c r="W171" s="115"/>
      <c r="X171" s="115"/>
      <c r="Y171" s="115"/>
      <c r="AA171" s="53"/>
      <c r="AB171" s="53"/>
      <c r="AC171" s="116">
        <v>4</v>
      </c>
      <c r="AD171" s="116"/>
      <c r="AE171" s="116"/>
      <c r="AF171" s="116">
        <v>1</v>
      </c>
      <c r="AG171" s="117"/>
      <c r="AH171" s="117"/>
      <c r="AI171" s="118"/>
      <c r="AJ171" s="118"/>
      <c r="AK171" s="118"/>
      <c r="AL171" s="118"/>
      <c r="AM171" s="119"/>
      <c r="AN171" s="119"/>
      <c r="AO171" s="119"/>
      <c r="AP171" s="120">
        <v>1</v>
      </c>
      <c r="AQ171" s="120"/>
      <c r="AR171" s="120"/>
      <c r="AS171" s="120"/>
      <c r="AT171" s="120"/>
      <c r="AU171" s="120"/>
      <c r="AV171" s="36">
        <v>22</v>
      </c>
      <c r="EM171" s="383" t="s">
        <v>583</v>
      </c>
      <c r="EO171" s="45">
        <v>2</v>
      </c>
      <c r="EP171" s="47"/>
      <c r="ER171" s="113"/>
      <c r="ES171" s="114">
        <v>3</v>
      </c>
      <c r="ET171" s="115"/>
      <c r="EV171" s="116">
        <v>2</v>
      </c>
      <c r="EW171" s="117"/>
      <c r="EX171" s="118">
        <v>1</v>
      </c>
      <c r="EY171" s="119">
        <v>1</v>
      </c>
      <c r="EZ171" s="120"/>
      <c r="FA171" s="392">
        <v>2</v>
      </c>
      <c r="FC171" s="383" t="s">
        <v>580</v>
      </c>
      <c r="FI171" s="51">
        <v>3</v>
      </c>
      <c r="FL171" s="55">
        <v>1</v>
      </c>
      <c r="FP171" s="59">
        <v>2</v>
      </c>
      <c r="FQ171" s="391">
        <v>2</v>
      </c>
    </row>
    <row r="172" spans="4:173" x14ac:dyDescent="0.25">
      <c r="D172" s="383" t="s">
        <v>583</v>
      </c>
      <c r="F172" s="112"/>
      <c r="G172" s="112"/>
      <c r="H172" s="112"/>
      <c r="I172" s="112"/>
      <c r="J172" s="112"/>
      <c r="K172" s="112"/>
      <c r="L172" s="45"/>
      <c r="M172" s="45">
        <v>1</v>
      </c>
      <c r="O172" s="47"/>
      <c r="R172" s="48"/>
      <c r="S172" s="113"/>
      <c r="T172" s="114">
        <v>38</v>
      </c>
      <c r="U172" s="114"/>
      <c r="V172" s="114"/>
      <c r="W172" s="115"/>
      <c r="X172" s="115"/>
      <c r="Y172" s="115"/>
      <c r="AA172" s="53"/>
      <c r="AB172" s="53"/>
      <c r="AC172" s="116">
        <v>3</v>
      </c>
      <c r="AD172" s="116"/>
      <c r="AE172" s="116"/>
      <c r="AF172" s="116"/>
      <c r="AG172" s="117"/>
      <c r="AH172" s="117"/>
      <c r="AI172" s="118"/>
      <c r="AJ172" s="118">
        <v>1</v>
      </c>
      <c r="AK172" s="118"/>
      <c r="AL172" s="118"/>
      <c r="AM172" s="119"/>
      <c r="AN172" s="119"/>
      <c r="AO172" s="119"/>
      <c r="AP172" s="120"/>
      <c r="AQ172" s="120">
        <v>3</v>
      </c>
      <c r="AR172" s="120"/>
      <c r="AS172" s="120"/>
      <c r="AT172" s="120"/>
      <c r="AU172" s="120"/>
      <c r="AV172" s="36">
        <v>25</v>
      </c>
      <c r="EM172" s="383" t="s">
        <v>583</v>
      </c>
      <c r="EO172" s="44">
        <v>2</v>
      </c>
      <c r="EP172" s="46">
        <v>1</v>
      </c>
      <c r="ES172" s="51">
        <v>2</v>
      </c>
      <c r="EV172" s="55">
        <v>2</v>
      </c>
      <c r="FA172" s="392">
        <v>2</v>
      </c>
      <c r="FC172" s="383" t="s">
        <v>580</v>
      </c>
      <c r="FE172" s="44">
        <v>1</v>
      </c>
      <c r="FI172" s="51">
        <v>3</v>
      </c>
      <c r="FL172" s="55">
        <v>2</v>
      </c>
      <c r="FO172" s="58">
        <v>1</v>
      </c>
      <c r="FP172" s="59">
        <v>3</v>
      </c>
      <c r="FQ172" s="391">
        <v>1</v>
      </c>
    </row>
    <row r="173" spans="4:173" ht="15.75" thickBot="1" x14ac:dyDescent="0.3">
      <c r="D173" s="383" t="s">
        <v>583</v>
      </c>
      <c r="F173" s="112"/>
      <c r="G173" s="112"/>
      <c r="H173" s="112"/>
      <c r="I173" s="112"/>
      <c r="J173" s="112"/>
      <c r="K173" s="112"/>
      <c r="L173" s="45"/>
      <c r="M173" s="45"/>
      <c r="O173" s="47"/>
      <c r="R173" s="48"/>
      <c r="S173" s="113"/>
      <c r="T173" s="114">
        <v>36</v>
      </c>
      <c r="U173" s="114"/>
      <c r="V173" s="114"/>
      <c r="W173" s="115"/>
      <c r="X173" s="115"/>
      <c r="Y173" s="115"/>
      <c r="AA173" s="53"/>
      <c r="AB173" s="53"/>
      <c r="AC173" s="116">
        <v>4</v>
      </c>
      <c r="AD173" s="116"/>
      <c r="AE173" s="116"/>
      <c r="AF173" s="116"/>
      <c r="AG173" s="117"/>
      <c r="AH173" s="117"/>
      <c r="AI173" s="118"/>
      <c r="AJ173" s="118"/>
      <c r="AK173" s="118"/>
      <c r="AL173" s="118"/>
      <c r="AM173" s="119"/>
      <c r="AN173" s="119"/>
      <c r="AO173" s="119"/>
      <c r="AP173" s="120"/>
      <c r="AQ173" s="120">
        <v>1</v>
      </c>
      <c r="AR173" s="120"/>
      <c r="AS173" s="120"/>
      <c r="AT173" s="120"/>
      <c r="AU173" s="120"/>
      <c r="AV173" s="36">
        <v>23</v>
      </c>
      <c r="EM173" s="383" t="s">
        <v>583</v>
      </c>
      <c r="EN173" s="42">
        <v>1</v>
      </c>
      <c r="EO173" s="44">
        <v>3</v>
      </c>
      <c r="EP173" s="46">
        <v>1</v>
      </c>
      <c r="ES173" s="51">
        <v>1</v>
      </c>
      <c r="EV173" s="55">
        <v>2</v>
      </c>
      <c r="FA173" s="392">
        <v>2</v>
      </c>
      <c r="FC173" s="385" t="s">
        <v>580</v>
      </c>
      <c r="FD173" s="341"/>
      <c r="FE173" s="331"/>
      <c r="FF173" s="343"/>
      <c r="FG173" s="344"/>
      <c r="FH173" s="345"/>
      <c r="FI173" s="332">
        <v>3</v>
      </c>
      <c r="FJ173" s="346">
        <v>1</v>
      </c>
      <c r="FK173" s="333"/>
      <c r="FL173" s="347"/>
      <c r="FM173" s="348"/>
      <c r="FN173" s="349"/>
      <c r="FO173" s="350">
        <v>1</v>
      </c>
      <c r="FP173" s="351">
        <v>1</v>
      </c>
      <c r="FQ173" s="395">
        <v>1</v>
      </c>
    </row>
    <row r="174" spans="4:173" x14ac:dyDescent="0.25">
      <c r="D174" s="383" t="s">
        <v>583</v>
      </c>
      <c r="E174" s="42">
        <v>1</v>
      </c>
      <c r="F174" s="112"/>
      <c r="G174" s="112"/>
      <c r="H174" s="112"/>
      <c r="I174" s="112"/>
      <c r="J174" s="112"/>
      <c r="K174" s="112"/>
      <c r="L174" s="45">
        <v>1</v>
      </c>
      <c r="M174" s="45">
        <v>2</v>
      </c>
      <c r="O174" s="47"/>
      <c r="R174" s="48"/>
      <c r="S174" s="113"/>
      <c r="T174" s="114">
        <v>26</v>
      </c>
      <c r="U174" s="114"/>
      <c r="V174" s="114"/>
      <c r="W174" s="115"/>
      <c r="X174" s="115"/>
      <c r="Y174" s="115"/>
      <c r="AA174" s="53"/>
      <c r="AB174" s="53"/>
      <c r="AC174" s="116">
        <v>5</v>
      </c>
      <c r="AD174" s="116">
        <v>1</v>
      </c>
      <c r="AE174" s="116"/>
      <c r="AF174" s="116">
        <v>2</v>
      </c>
      <c r="AG174" s="117"/>
      <c r="AH174" s="117"/>
      <c r="AI174" s="118"/>
      <c r="AJ174" s="118"/>
      <c r="AK174" s="118"/>
      <c r="AL174" s="118"/>
      <c r="AM174" s="119">
        <v>1</v>
      </c>
      <c r="AN174" s="119"/>
      <c r="AO174" s="119"/>
      <c r="AP174" s="120"/>
      <c r="AQ174" s="120"/>
      <c r="AR174" s="120"/>
      <c r="AS174" s="120"/>
      <c r="AT174" s="120"/>
      <c r="AU174" s="120"/>
      <c r="AV174" s="36">
        <v>23</v>
      </c>
      <c r="EM174" s="383" t="s">
        <v>583</v>
      </c>
      <c r="ES174" s="51">
        <v>2</v>
      </c>
      <c r="ET174" s="52">
        <v>1</v>
      </c>
      <c r="EV174" s="55">
        <v>4</v>
      </c>
      <c r="EY174" s="58">
        <v>1</v>
      </c>
      <c r="EZ174" s="59">
        <v>1</v>
      </c>
      <c r="FA174" s="392">
        <v>2</v>
      </c>
      <c r="FC174" s="383" t="s">
        <v>579</v>
      </c>
      <c r="FD174" s="42">
        <v>3</v>
      </c>
      <c r="FE174" s="44">
        <v>5</v>
      </c>
      <c r="FI174" s="51">
        <v>1</v>
      </c>
      <c r="FL174" s="55">
        <v>4</v>
      </c>
      <c r="FP174" s="59">
        <v>1</v>
      </c>
    </row>
    <row r="175" spans="4:173" x14ac:dyDescent="0.25">
      <c r="D175" s="383" t="s">
        <v>583</v>
      </c>
      <c r="F175" s="112"/>
      <c r="G175" s="112"/>
      <c r="H175" s="112"/>
      <c r="I175" s="112"/>
      <c r="J175" s="112"/>
      <c r="K175" s="112"/>
      <c r="L175" s="45"/>
      <c r="M175" s="45"/>
      <c r="O175" s="47"/>
      <c r="R175" s="48"/>
      <c r="S175" s="113">
        <v>1</v>
      </c>
      <c r="T175" s="114">
        <v>26</v>
      </c>
      <c r="U175" s="114"/>
      <c r="V175" s="114"/>
      <c r="W175" s="115"/>
      <c r="X175" s="115"/>
      <c r="Y175" s="115"/>
      <c r="AA175" s="53"/>
      <c r="AB175" s="53"/>
      <c r="AC175" s="116">
        <v>5</v>
      </c>
      <c r="AD175" s="116"/>
      <c r="AE175" s="116"/>
      <c r="AF175" s="116">
        <v>1</v>
      </c>
      <c r="AG175" s="117"/>
      <c r="AH175" s="117"/>
      <c r="AI175" s="118"/>
      <c r="AJ175" s="118"/>
      <c r="AK175" s="118"/>
      <c r="AL175" s="118"/>
      <c r="AM175" s="119"/>
      <c r="AN175" s="119"/>
      <c r="AO175" s="119"/>
      <c r="AP175" s="120"/>
      <c r="AQ175" s="120">
        <v>1</v>
      </c>
      <c r="AR175" s="120"/>
      <c r="AS175" s="120"/>
      <c r="AT175" s="120"/>
      <c r="AU175" s="120"/>
      <c r="AV175" s="36">
        <v>25</v>
      </c>
      <c r="EM175" s="383" t="s">
        <v>583</v>
      </c>
      <c r="EN175" s="42">
        <v>1</v>
      </c>
      <c r="ES175" s="51">
        <v>1</v>
      </c>
      <c r="ET175" s="52">
        <v>1</v>
      </c>
      <c r="EV175" s="55">
        <v>1</v>
      </c>
      <c r="EX175" s="57">
        <v>1</v>
      </c>
      <c r="EY175" s="58">
        <v>1</v>
      </c>
      <c r="EZ175" s="59">
        <v>1</v>
      </c>
      <c r="FA175" s="392">
        <v>2</v>
      </c>
      <c r="FC175" s="383" t="s">
        <v>579</v>
      </c>
      <c r="FD175" s="42">
        <v>4</v>
      </c>
      <c r="FE175" s="44">
        <v>5</v>
      </c>
      <c r="FI175" s="51">
        <v>1</v>
      </c>
      <c r="FL175" s="55">
        <v>3</v>
      </c>
    </row>
    <row r="176" spans="4:173" x14ac:dyDescent="0.25">
      <c r="D176" s="383" t="s">
        <v>583</v>
      </c>
      <c r="E176" s="42">
        <v>1</v>
      </c>
      <c r="F176" s="112"/>
      <c r="G176" s="112"/>
      <c r="H176" s="112"/>
      <c r="I176" s="112"/>
      <c r="J176" s="112"/>
      <c r="K176" s="112"/>
      <c r="L176" s="45"/>
      <c r="M176" s="45">
        <v>1</v>
      </c>
      <c r="O176" s="47"/>
      <c r="R176" s="48"/>
      <c r="S176" s="113"/>
      <c r="T176" s="114">
        <v>21</v>
      </c>
      <c r="U176" s="114"/>
      <c r="V176" s="114">
        <v>1</v>
      </c>
      <c r="W176" s="115"/>
      <c r="X176" s="115"/>
      <c r="Y176" s="115"/>
      <c r="AA176" s="53"/>
      <c r="AB176" s="53"/>
      <c r="AC176" s="116">
        <v>4</v>
      </c>
      <c r="AD176" s="116"/>
      <c r="AE176" s="116"/>
      <c r="AF176" s="116">
        <v>1</v>
      </c>
      <c r="AG176" s="117"/>
      <c r="AH176" s="117"/>
      <c r="AI176" s="118">
        <v>2</v>
      </c>
      <c r="AJ176" s="118"/>
      <c r="AK176" s="118"/>
      <c r="AL176" s="118"/>
      <c r="AM176" s="119"/>
      <c r="AN176" s="119">
        <v>1</v>
      </c>
      <c r="AO176" s="119"/>
      <c r="AP176" s="120"/>
      <c r="AQ176" s="120">
        <v>1</v>
      </c>
      <c r="AR176" s="120"/>
      <c r="AS176" s="120"/>
      <c r="AT176" s="120"/>
      <c r="AU176" s="120"/>
      <c r="AV176" s="36">
        <v>28</v>
      </c>
      <c r="EM176" s="383" t="s">
        <v>583</v>
      </c>
      <c r="EN176" s="42">
        <v>2</v>
      </c>
      <c r="EO176" s="44">
        <v>1</v>
      </c>
      <c r="ES176" s="51">
        <v>2</v>
      </c>
      <c r="EV176" s="55">
        <v>3</v>
      </c>
      <c r="FA176" s="392">
        <v>2</v>
      </c>
      <c r="FC176" s="383" t="s">
        <v>579</v>
      </c>
      <c r="FD176" s="42">
        <v>1</v>
      </c>
      <c r="FE176" s="44">
        <v>5</v>
      </c>
      <c r="FL176" s="55">
        <v>2</v>
      </c>
      <c r="FQ176" s="391">
        <v>1</v>
      </c>
    </row>
    <row r="177" spans="4:173" x14ac:dyDescent="0.25">
      <c r="D177" s="383" t="s">
        <v>583</v>
      </c>
      <c r="F177" s="112"/>
      <c r="G177" s="112"/>
      <c r="H177" s="112"/>
      <c r="I177" s="112"/>
      <c r="J177" s="112"/>
      <c r="K177" s="112"/>
      <c r="L177" s="45"/>
      <c r="M177" s="45">
        <v>2</v>
      </c>
      <c r="O177" s="47"/>
      <c r="P177" s="47">
        <v>1</v>
      </c>
      <c r="R177" s="48"/>
      <c r="S177" s="113"/>
      <c r="T177" s="114">
        <v>24</v>
      </c>
      <c r="U177" s="114"/>
      <c r="V177" s="114"/>
      <c r="W177" s="115"/>
      <c r="X177" s="115"/>
      <c r="Y177" s="115"/>
      <c r="AA177" s="53"/>
      <c r="AB177" s="53"/>
      <c r="AC177" s="116">
        <v>5</v>
      </c>
      <c r="AD177" s="116"/>
      <c r="AE177" s="116"/>
      <c r="AF177" s="116"/>
      <c r="AG177" s="117"/>
      <c r="AH177" s="117"/>
      <c r="AI177" s="118"/>
      <c r="AJ177" s="118"/>
      <c r="AK177" s="118"/>
      <c r="AL177" s="118"/>
      <c r="AM177" s="119"/>
      <c r="AN177" s="119"/>
      <c r="AO177" s="119"/>
      <c r="AP177" s="120"/>
      <c r="AQ177" s="120"/>
      <c r="AR177" s="120"/>
      <c r="AS177" s="120"/>
      <c r="AT177" s="120"/>
      <c r="AU177" s="120"/>
      <c r="AV177" s="36">
        <v>23</v>
      </c>
      <c r="EM177" s="383" t="s">
        <v>583</v>
      </c>
      <c r="EN177" s="42">
        <v>3</v>
      </c>
      <c r="EO177" s="44">
        <v>1</v>
      </c>
      <c r="ES177" s="51">
        <v>1</v>
      </c>
      <c r="EV177" s="55">
        <v>2</v>
      </c>
      <c r="FA177" s="392">
        <v>2</v>
      </c>
      <c r="FC177" s="383" t="s">
        <v>579</v>
      </c>
      <c r="FD177" s="42">
        <v>3</v>
      </c>
      <c r="FE177" s="44">
        <v>4</v>
      </c>
      <c r="FI177" s="51">
        <v>1</v>
      </c>
      <c r="FJ177" s="52">
        <v>1</v>
      </c>
      <c r="FL177" s="55">
        <v>4</v>
      </c>
    </row>
    <row r="178" spans="4:173" x14ac:dyDescent="0.25">
      <c r="D178" s="383" t="s">
        <v>583</v>
      </c>
      <c r="E178" s="42">
        <v>1</v>
      </c>
      <c r="F178" s="112"/>
      <c r="G178" s="112"/>
      <c r="H178" s="112"/>
      <c r="I178" s="112"/>
      <c r="J178" s="112"/>
      <c r="K178" s="112"/>
      <c r="L178" s="45">
        <v>1</v>
      </c>
      <c r="M178" s="45">
        <v>1</v>
      </c>
      <c r="O178" s="47"/>
      <c r="R178" s="48"/>
      <c r="S178" s="113"/>
      <c r="T178" s="114">
        <v>10</v>
      </c>
      <c r="U178" s="114"/>
      <c r="V178" s="114"/>
      <c r="W178" s="115"/>
      <c r="X178" s="115">
        <v>1</v>
      </c>
      <c r="Y178" s="115"/>
      <c r="AA178" s="53"/>
      <c r="AB178" s="53"/>
      <c r="AC178" s="116">
        <v>1</v>
      </c>
      <c r="AD178" s="116">
        <v>1</v>
      </c>
      <c r="AE178" s="116"/>
      <c r="AF178" s="116">
        <v>3</v>
      </c>
      <c r="AG178" s="117"/>
      <c r="AH178" s="117"/>
      <c r="AI178" s="118"/>
      <c r="AJ178" s="118"/>
      <c r="AK178" s="118"/>
      <c r="AL178" s="118"/>
      <c r="AM178" s="119"/>
      <c r="AN178" s="119"/>
      <c r="AO178" s="119"/>
      <c r="AP178" s="120"/>
      <c r="AQ178" s="120"/>
      <c r="AR178" s="120"/>
      <c r="AS178" s="120"/>
      <c r="AT178" s="120"/>
      <c r="AU178" s="120"/>
      <c r="AV178" s="36">
        <v>28</v>
      </c>
      <c r="EM178" s="383" t="s">
        <v>583</v>
      </c>
      <c r="ES178" s="51">
        <v>2</v>
      </c>
      <c r="ET178" s="52">
        <v>1</v>
      </c>
      <c r="EV178" s="55">
        <v>3</v>
      </c>
      <c r="EX178" s="57">
        <v>1</v>
      </c>
      <c r="EY178" s="58">
        <v>2</v>
      </c>
      <c r="EZ178" s="59">
        <v>2</v>
      </c>
      <c r="FA178" s="392">
        <v>2</v>
      </c>
      <c r="FC178" s="383" t="s">
        <v>579</v>
      </c>
      <c r="FD178" s="42">
        <v>2</v>
      </c>
      <c r="FE178" s="44">
        <v>4</v>
      </c>
      <c r="FL178" s="55">
        <v>3</v>
      </c>
    </row>
    <row r="179" spans="4:173" x14ac:dyDescent="0.25">
      <c r="D179" s="383" t="s">
        <v>583</v>
      </c>
      <c r="F179" s="112"/>
      <c r="G179" s="112"/>
      <c r="H179" s="112"/>
      <c r="I179" s="112"/>
      <c r="J179" s="112"/>
      <c r="K179" s="112"/>
      <c r="L179" s="45"/>
      <c r="M179" s="45"/>
      <c r="O179" s="47"/>
      <c r="R179" s="48"/>
      <c r="S179" s="113"/>
      <c r="T179" s="114">
        <v>16</v>
      </c>
      <c r="U179" s="114"/>
      <c r="V179" s="114"/>
      <c r="W179" s="115"/>
      <c r="X179" s="115">
        <v>1</v>
      </c>
      <c r="Y179" s="115"/>
      <c r="AA179" s="53"/>
      <c r="AB179" s="53"/>
      <c r="AC179" s="116">
        <v>3</v>
      </c>
      <c r="AD179" s="116">
        <v>1</v>
      </c>
      <c r="AE179" s="116"/>
      <c r="AF179" s="116"/>
      <c r="AG179" s="117"/>
      <c r="AH179" s="117"/>
      <c r="AI179" s="118"/>
      <c r="AJ179" s="118">
        <v>1</v>
      </c>
      <c r="AK179" s="118"/>
      <c r="AL179" s="118"/>
      <c r="AM179" s="119">
        <v>1</v>
      </c>
      <c r="AN179" s="119"/>
      <c r="AO179" s="119">
        <v>1</v>
      </c>
      <c r="AP179" s="120"/>
      <c r="AQ179" s="120">
        <v>1</v>
      </c>
      <c r="AR179" s="120"/>
      <c r="AS179" s="120"/>
      <c r="AT179" s="120">
        <v>1</v>
      </c>
      <c r="AU179" s="120"/>
      <c r="AV179" s="36">
        <v>28</v>
      </c>
      <c r="EM179" s="383" t="s">
        <v>583</v>
      </c>
      <c r="EN179" s="42">
        <v>1</v>
      </c>
      <c r="EO179" s="44">
        <v>2</v>
      </c>
      <c r="ES179" s="51">
        <v>1</v>
      </c>
      <c r="ET179" s="52">
        <v>1</v>
      </c>
      <c r="EV179" s="55">
        <v>3</v>
      </c>
      <c r="FA179" s="392">
        <v>2</v>
      </c>
      <c r="FC179" s="383" t="s">
        <v>579</v>
      </c>
      <c r="FD179" s="42">
        <v>1</v>
      </c>
      <c r="FE179" s="44">
        <v>4</v>
      </c>
      <c r="FI179" s="51">
        <v>1</v>
      </c>
      <c r="FL179" s="55">
        <v>2</v>
      </c>
    </row>
    <row r="180" spans="4:173" x14ac:dyDescent="0.25">
      <c r="D180" s="386" t="s">
        <v>583</v>
      </c>
      <c r="E180" s="93">
        <v>1</v>
      </c>
      <c r="F180" s="94">
        <v>1</v>
      </c>
      <c r="G180" s="94">
        <v>1</v>
      </c>
      <c r="H180" s="94"/>
      <c r="I180" s="94"/>
      <c r="J180" s="94"/>
      <c r="K180" s="94"/>
      <c r="L180" s="95">
        <v>1</v>
      </c>
      <c r="M180" s="95"/>
      <c r="N180" s="95"/>
      <c r="O180" s="96"/>
      <c r="P180" s="96"/>
      <c r="Q180" s="97"/>
      <c r="R180" s="97"/>
      <c r="S180" s="98"/>
      <c r="T180" s="99">
        <v>11</v>
      </c>
      <c r="U180" s="99"/>
      <c r="V180" s="99"/>
      <c r="W180" s="100"/>
      <c r="X180" s="100"/>
      <c r="Y180" s="100"/>
      <c r="Z180" s="101"/>
      <c r="AA180" s="101"/>
      <c r="AB180" s="101"/>
      <c r="AC180" s="102">
        <v>1</v>
      </c>
      <c r="AD180" s="102"/>
      <c r="AE180" s="102"/>
      <c r="AF180" s="102">
        <v>4</v>
      </c>
      <c r="AG180" s="103"/>
      <c r="AH180" s="103"/>
      <c r="AI180" s="104"/>
      <c r="AJ180" s="104"/>
      <c r="AK180" s="104"/>
      <c r="AL180" s="104"/>
      <c r="AM180" s="105"/>
      <c r="AN180" s="105"/>
      <c r="AO180" s="105"/>
      <c r="AP180" s="106"/>
      <c r="AQ180" s="106"/>
      <c r="AR180" s="106"/>
      <c r="AS180" s="106"/>
      <c r="AT180" s="106"/>
      <c r="AU180" s="106"/>
      <c r="AV180" s="86">
        <v>24</v>
      </c>
      <c r="EM180" s="383" t="s">
        <v>583</v>
      </c>
      <c r="EN180" s="65"/>
      <c r="EO180" s="67">
        <v>2</v>
      </c>
      <c r="EP180" s="68">
        <v>1</v>
      </c>
      <c r="EQ180" s="69"/>
      <c r="ER180" s="70"/>
      <c r="ES180" s="71">
        <v>2</v>
      </c>
      <c r="ET180" s="72"/>
      <c r="EU180" s="73"/>
      <c r="EV180" s="74">
        <v>2</v>
      </c>
      <c r="EW180" s="75"/>
      <c r="EX180" s="76"/>
      <c r="EY180" s="77"/>
      <c r="EZ180" s="78"/>
      <c r="FA180" s="393">
        <v>2</v>
      </c>
      <c r="FC180" s="383" t="s">
        <v>579</v>
      </c>
      <c r="FD180" s="42">
        <v>1</v>
      </c>
      <c r="FE180" s="44">
        <v>4</v>
      </c>
      <c r="FI180" s="51">
        <v>1</v>
      </c>
      <c r="FL180" s="55">
        <v>3</v>
      </c>
    </row>
    <row r="181" spans="4:173" x14ac:dyDescent="0.25">
      <c r="D181" s="383" t="s">
        <v>583</v>
      </c>
      <c r="E181" s="42">
        <v>1</v>
      </c>
      <c r="F181" s="112"/>
      <c r="G181" s="112"/>
      <c r="H181" s="112"/>
      <c r="I181" s="112"/>
      <c r="J181" s="112"/>
      <c r="K181" s="112"/>
      <c r="L181" s="45"/>
      <c r="M181" s="45">
        <v>1</v>
      </c>
      <c r="O181" s="47"/>
      <c r="R181" s="48"/>
      <c r="S181" s="113"/>
      <c r="T181" s="114">
        <v>7</v>
      </c>
      <c r="U181" s="114"/>
      <c r="V181" s="114"/>
      <c r="W181" s="115"/>
      <c r="X181" s="115"/>
      <c r="Y181" s="115"/>
      <c r="AA181" s="53"/>
      <c r="AB181" s="53"/>
      <c r="AC181" s="116">
        <v>1</v>
      </c>
      <c r="AD181" s="116"/>
      <c r="AE181" s="116"/>
      <c r="AF181" s="116"/>
      <c r="AG181" s="117"/>
      <c r="AH181" s="117"/>
      <c r="AI181" s="118"/>
      <c r="AJ181" s="118"/>
      <c r="AK181" s="118"/>
      <c r="AL181" s="118"/>
      <c r="AM181" s="119"/>
      <c r="AN181" s="119"/>
      <c r="AO181" s="119"/>
      <c r="AP181" s="120"/>
      <c r="AQ181" s="120">
        <v>1</v>
      </c>
      <c r="AR181" s="120"/>
      <c r="AS181" s="120"/>
      <c r="AT181" s="120">
        <v>2</v>
      </c>
      <c r="AU181" s="120"/>
      <c r="AV181" s="36">
        <v>8</v>
      </c>
      <c r="EM181" s="383" t="s">
        <v>583</v>
      </c>
      <c r="EN181" s="42">
        <v>1</v>
      </c>
      <c r="ES181" s="51">
        <v>2</v>
      </c>
      <c r="EV181" s="55">
        <v>2</v>
      </c>
      <c r="EZ181" s="59">
        <v>1</v>
      </c>
      <c r="FA181" s="392">
        <v>1</v>
      </c>
      <c r="FC181" s="383" t="s">
        <v>579</v>
      </c>
      <c r="FD181" s="42">
        <v>1</v>
      </c>
      <c r="FE181" s="44">
        <v>5</v>
      </c>
      <c r="FI181" s="51">
        <v>1</v>
      </c>
      <c r="FL181" s="55">
        <v>3</v>
      </c>
    </row>
    <row r="182" spans="4:173" x14ac:dyDescent="0.25">
      <c r="D182" s="383" t="s">
        <v>583</v>
      </c>
      <c r="E182" s="42">
        <v>2</v>
      </c>
      <c r="F182" s="112"/>
      <c r="G182" s="112"/>
      <c r="H182" s="112"/>
      <c r="I182" s="112"/>
      <c r="J182" s="112"/>
      <c r="K182" s="112"/>
      <c r="L182" s="45"/>
      <c r="M182" s="45"/>
      <c r="O182" s="47"/>
      <c r="R182" s="48"/>
      <c r="S182" s="113"/>
      <c r="T182" s="114">
        <v>6</v>
      </c>
      <c r="U182" s="114"/>
      <c r="V182" s="114"/>
      <c r="W182" s="115"/>
      <c r="X182" s="115"/>
      <c r="Y182" s="115"/>
      <c r="AA182" s="53"/>
      <c r="AB182" s="53"/>
      <c r="AC182" s="116">
        <v>2</v>
      </c>
      <c r="AD182" s="116"/>
      <c r="AE182" s="116"/>
      <c r="AF182" s="116"/>
      <c r="AG182" s="117"/>
      <c r="AH182" s="117"/>
      <c r="AI182" s="118"/>
      <c r="AJ182" s="118"/>
      <c r="AK182" s="118"/>
      <c r="AL182" s="118"/>
      <c r="AM182" s="119"/>
      <c r="AN182" s="119"/>
      <c r="AO182" s="119"/>
      <c r="AP182" s="120"/>
      <c r="AQ182" s="120"/>
      <c r="AR182" s="120"/>
      <c r="AS182" s="120"/>
      <c r="AT182" s="120"/>
      <c r="AU182" s="120"/>
      <c r="AV182" s="36">
        <v>2</v>
      </c>
      <c r="EM182" s="383" t="s">
        <v>583</v>
      </c>
      <c r="EN182" s="42">
        <v>2</v>
      </c>
      <c r="ES182" s="51">
        <v>1</v>
      </c>
      <c r="EV182" s="55">
        <v>2</v>
      </c>
      <c r="FA182" s="392">
        <v>1</v>
      </c>
      <c r="FC182" s="383" t="s">
        <v>579</v>
      </c>
      <c r="FD182" s="42">
        <v>3</v>
      </c>
      <c r="FE182" s="44">
        <v>5</v>
      </c>
      <c r="FJ182" s="52">
        <v>1</v>
      </c>
      <c r="FL182" s="55">
        <v>4</v>
      </c>
    </row>
    <row r="183" spans="4:173" x14ac:dyDescent="0.25">
      <c r="D183" s="383" t="s">
        <v>583</v>
      </c>
      <c r="F183" s="112"/>
      <c r="G183" s="112"/>
      <c r="H183" s="112"/>
      <c r="I183" s="112"/>
      <c r="J183" s="112"/>
      <c r="K183" s="112"/>
      <c r="L183" s="45"/>
      <c r="M183" s="45"/>
      <c r="O183" s="47"/>
      <c r="R183" s="48"/>
      <c r="S183" s="113"/>
      <c r="T183" s="114">
        <v>5</v>
      </c>
      <c r="U183" s="114"/>
      <c r="V183" s="114"/>
      <c r="W183" s="115"/>
      <c r="X183" s="115"/>
      <c r="Y183" s="115"/>
      <c r="AA183" s="53"/>
      <c r="AB183" s="53"/>
      <c r="AC183" s="116">
        <v>6</v>
      </c>
      <c r="AD183" s="116"/>
      <c r="AE183" s="116"/>
      <c r="AF183" s="116"/>
      <c r="AG183" s="117"/>
      <c r="AH183" s="117"/>
      <c r="AI183" s="118"/>
      <c r="AJ183" s="118"/>
      <c r="AK183" s="118"/>
      <c r="AL183" s="118"/>
      <c r="AM183" s="119"/>
      <c r="AN183" s="119">
        <v>1</v>
      </c>
      <c r="AO183" s="119"/>
      <c r="AP183" s="120"/>
      <c r="AQ183" s="120"/>
      <c r="AR183" s="120"/>
      <c r="AS183" s="120"/>
      <c r="AT183" s="120">
        <v>4</v>
      </c>
      <c r="AU183" s="120"/>
      <c r="AV183" s="36">
        <v>2</v>
      </c>
      <c r="EM183" s="383" t="s">
        <v>583</v>
      </c>
      <c r="EN183" s="42">
        <v>1</v>
      </c>
      <c r="EO183" s="44">
        <v>1</v>
      </c>
      <c r="ES183" s="51">
        <v>2</v>
      </c>
      <c r="EV183" s="55">
        <v>1</v>
      </c>
      <c r="EZ183" s="59">
        <v>3</v>
      </c>
      <c r="FA183" s="391">
        <v>2</v>
      </c>
      <c r="FC183" s="386" t="s">
        <v>579</v>
      </c>
      <c r="FD183" s="93">
        <v>3</v>
      </c>
      <c r="FE183" s="95">
        <v>6</v>
      </c>
      <c r="FF183" s="96"/>
      <c r="FG183" s="97"/>
      <c r="FH183" s="98"/>
      <c r="FI183" s="99"/>
      <c r="FJ183" s="100"/>
      <c r="FK183" s="101"/>
      <c r="FL183" s="102">
        <v>2</v>
      </c>
      <c r="FM183" s="103"/>
      <c r="FN183" s="104"/>
      <c r="FO183" s="105"/>
      <c r="FP183" s="106"/>
      <c r="FQ183" s="394">
        <v>1</v>
      </c>
    </row>
    <row r="184" spans="4:173" x14ac:dyDescent="0.25">
      <c r="D184" s="383" t="s">
        <v>583</v>
      </c>
      <c r="F184" s="112"/>
      <c r="G184" s="112">
        <v>2</v>
      </c>
      <c r="H184" s="112"/>
      <c r="I184" s="112"/>
      <c r="J184" s="112"/>
      <c r="K184" s="112"/>
      <c r="L184" s="45">
        <v>3</v>
      </c>
      <c r="M184" s="45">
        <v>1</v>
      </c>
      <c r="O184" s="47"/>
      <c r="R184" s="48"/>
      <c r="S184" s="113"/>
      <c r="T184" s="114">
        <v>4</v>
      </c>
      <c r="U184" s="114"/>
      <c r="V184" s="114"/>
      <c r="W184" s="115"/>
      <c r="X184" s="115"/>
      <c r="Y184" s="115"/>
      <c r="AA184" s="53"/>
      <c r="AB184" s="53"/>
      <c r="AC184" s="116">
        <v>3</v>
      </c>
      <c r="AD184" s="116"/>
      <c r="AE184" s="116"/>
      <c r="AF184" s="116">
        <v>2</v>
      </c>
      <c r="AG184" s="117"/>
      <c r="AH184" s="117"/>
      <c r="AI184" s="118"/>
      <c r="AJ184" s="118">
        <v>1</v>
      </c>
      <c r="AK184" s="118"/>
      <c r="AL184" s="118"/>
      <c r="AM184" s="119"/>
      <c r="AN184" s="119"/>
      <c r="AO184" s="119"/>
      <c r="AP184" s="120"/>
      <c r="AQ184" s="120"/>
      <c r="AR184" s="120"/>
      <c r="AS184" s="120"/>
      <c r="AT184" s="120">
        <v>4</v>
      </c>
      <c r="AU184" s="120"/>
      <c r="AV184" s="36">
        <v>7</v>
      </c>
      <c r="EM184" s="383" t="s">
        <v>583</v>
      </c>
      <c r="EN184" s="42">
        <v>1</v>
      </c>
      <c r="ES184" s="51">
        <v>1</v>
      </c>
      <c r="EV184" s="55">
        <v>2</v>
      </c>
      <c r="EY184" s="58">
        <v>1</v>
      </c>
      <c r="EZ184" s="59">
        <v>1</v>
      </c>
      <c r="FA184" s="391">
        <v>2</v>
      </c>
      <c r="FC184" s="383" t="s">
        <v>579</v>
      </c>
      <c r="FE184" s="44">
        <v>5</v>
      </c>
      <c r="FI184" s="51">
        <v>1</v>
      </c>
      <c r="FL184" s="55">
        <v>3</v>
      </c>
      <c r="FO184" s="58">
        <v>1</v>
      </c>
      <c r="FP184" s="59">
        <v>1</v>
      </c>
    </row>
    <row r="185" spans="4:173" x14ac:dyDescent="0.25">
      <c r="D185" s="383" t="s">
        <v>583</v>
      </c>
      <c r="F185" s="112"/>
      <c r="G185" s="112"/>
      <c r="H185" s="112"/>
      <c r="I185" s="112"/>
      <c r="J185" s="112"/>
      <c r="K185" s="112"/>
      <c r="L185" s="45"/>
      <c r="M185" s="45">
        <v>1</v>
      </c>
      <c r="O185" s="47"/>
      <c r="R185" s="48"/>
      <c r="S185" s="113"/>
      <c r="T185" s="114">
        <v>5</v>
      </c>
      <c r="U185" s="114"/>
      <c r="V185" s="114"/>
      <c r="W185" s="115"/>
      <c r="X185" s="115"/>
      <c r="Y185" s="115"/>
      <c r="AA185" s="53"/>
      <c r="AB185" s="53"/>
      <c r="AC185" s="116">
        <v>7</v>
      </c>
      <c r="AD185" s="116"/>
      <c r="AE185" s="116"/>
      <c r="AF185" s="116"/>
      <c r="AG185" s="117"/>
      <c r="AH185" s="117"/>
      <c r="AI185" s="118"/>
      <c r="AJ185" s="118"/>
      <c r="AK185" s="118"/>
      <c r="AL185" s="118"/>
      <c r="AM185" s="119"/>
      <c r="AN185" s="119"/>
      <c r="AO185" s="119"/>
      <c r="AP185" s="120"/>
      <c r="AQ185" s="120"/>
      <c r="AR185" s="120"/>
      <c r="AS185" s="120"/>
      <c r="AT185" s="120">
        <v>4</v>
      </c>
      <c r="AU185" s="120"/>
      <c r="AV185" s="36">
        <v>4</v>
      </c>
      <c r="EM185" s="383" t="s">
        <v>583</v>
      </c>
      <c r="ES185" s="51">
        <v>2</v>
      </c>
      <c r="EV185" s="55">
        <v>2</v>
      </c>
      <c r="EY185" s="58">
        <v>1</v>
      </c>
      <c r="EZ185" s="59">
        <v>2</v>
      </c>
      <c r="FA185" s="391">
        <v>2</v>
      </c>
      <c r="FC185" s="383" t="s">
        <v>579</v>
      </c>
      <c r="FD185" s="42">
        <v>2</v>
      </c>
      <c r="FE185" s="44">
        <v>3</v>
      </c>
      <c r="FI185" s="51">
        <v>3</v>
      </c>
      <c r="FL185" s="55">
        <v>1</v>
      </c>
      <c r="FO185" s="58">
        <v>1</v>
      </c>
      <c r="FP185" s="59">
        <v>1</v>
      </c>
    </row>
    <row r="186" spans="4:173" x14ac:dyDescent="0.25">
      <c r="D186" s="383" t="s">
        <v>583</v>
      </c>
      <c r="E186" s="42">
        <v>1</v>
      </c>
      <c r="F186" s="112"/>
      <c r="G186" s="112"/>
      <c r="H186" s="112"/>
      <c r="I186" s="112"/>
      <c r="J186" s="112"/>
      <c r="K186" s="112"/>
      <c r="L186" s="45">
        <v>1</v>
      </c>
      <c r="M186" s="45"/>
      <c r="O186" s="47"/>
      <c r="R186" s="48"/>
      <c r="S186" s="113"/>
      <c r="T186" s="114">
        <v>2</v>
      </c>
      <c r="U186" s="114"/>
      <c r="V186" s="114"/>
      <c r="W186" s="115"/>
      <c r="X186" s="115"/>
      <c r="Y186" s="115"/>
      <c r="AA186" s="53"/>
      <c r="AB186" s="53"/>
      <c r="AC186" s="116">
        <v>5</v>
      </c>
      <c r="AD186" s="116"/>
      <c r="AE186" s="116"/>
      <c r="AF186" s="116"/>
      <c r="AG186" s="117"/>
      <c r="AH186" s="117"/>
      <c r="AI186" s="118"/>
      <c r="AJ186" s="118"/>
      <c r="AK186" s="118"/>
      <c r="AL186" s="118"/>
      <c r="AM186" s="119"/>
      <c r="AN186" s="119"/>
      <c r="AO186" s="119"/>
      <c r="AP186" s="120"/>
      <c r="AQ186" s="120">
        <v>1</v>
      </c>
      <c r="AR186" s="120"/>
      <c r="AS186" s="120"/>
      <c r="AT186" s="120"/>
      <c r="AU186" s="120"/>
      <c r="AV186" s="36">
        <v>4</v>
      </c>
      <c r="EM186" s="383" t="s">
        <v>583</v>
      </c>
      <c r="EN186" s="42">
        <v>1</v>
      </c>
      <c r="EO186" s="44">
        <v>1</v>
      </c>
      <c r="ES186" s="51">
        <v>1</v>
      </c>
      <c r="EV186" s="55">
        <v>3</v>
      </c>
      <c r="EX186" s="57">
        <v>1</v>
      </c>
      <c r="EZ186" s="59">
        <v>1</v>
      </c>
      <c r="FA186" s="391">
        <v>2</v>
      </c>
      <c r="FC186" s="383" t="s">
        <v>579</v>
      </c>
      <c r="FD186" s="42">
        <v>2</v>
      </c>
      <c r="FE186" s="44">
        <v>4</v>
      </c>
      <c r="FI186" s="51">
        <v>2</v>
      </c>
      <c r="FL186" s="55">
        <v>1</v>
      </c>
      <c r="FP186" s="59">
        <v>1</v>
      </c>
    </row>
    <row r="187" spans="4:173" x14ac:dyDescent="0.25">
      <c r="D187" s="383" t="s">
        <v>583</v>
      </c>
      <c r="F187" s="112"/>
      <c r="G187" s="112"/>
      <c r="H187" s="112"/>
      <c r="I187" s="112"/>
      <c r="J187" s="112"/>
      <c r="K187" s="112"/>
      <c r="L187" s="45"/>
      <c r="M187" s="45"/>
      <c r="O187" s="47"/>
      <c r="R187" s="48"/>
      <c r="S187" s="113"/>
      <c r="T187" s="114">
        <v>5</v>
      </c>
      <c r="U187" s="114"/>
      <c r="V187" s="114">
        <v>1</v>
      </c>
      <c r="W187" s="115"/>
      <c r="X187" s="115"/>
      <c r="Y187" s="115"/>
      <c r="AA187" s="53"/>
      <c r="AB187" s="53"/>
      <c r="AC187" s="116">
        <v>6</v>
      </c>
      <c r="AD187" s="116"/>
      <c r="AE187" s="116"/>
      <c r="AF187" s="116"/>
      <c r="AG187" s="117"/>
      <c r="AH187" s="117"/>
      <c r="AI187" s="118"/>
      <c r="AJ187" s="118"/>
      <c r="AK187" s="118"/>
      <c r="AL187" s="118"/>
      <c r="AM187" s="119"/>
      <c r="AN187" s="119"/>
      <c r="AO187" s="119">
        <v>1</v>
      </c>
      <c r="AP187" s="120"/>
      <c r="AQ187" s="120">
        <v>1</v>
      </c>
      <c r="AR187" s="120"/>
      <c r="AS187" s="120"/>
      <c r="AT187" s="120">
        <v>1</v>
      </c>
      <c r="AU187" s="120"/>
      <c r="AV187" s="36">
        <v>7</v>
      </c>
      <c r="EM187" s="383" t="s">
        <v>583</v>
      </c>
      <c r="EN187" s="42">
        <v>2</v>
      </c>
      <c r="EO187" s="44">
        <v>2</v>
      </c>
      <c r="ES187" s="51">
        <v>1</v>
      </c>
      <c r="EV187" s="55">
        <v>3</v>
      </c>
      <c r="EX187" s="57">
        <v>1</v>
      </c>
      <c r="EZ187" s="59">
        <v>1</v>
      </c>
      <c r="FA187" s="391">
        <v>2</v>
      </c>
      <c r="FC187" s="383" t="s">
        <v>579</v>
      </c>
      <c r="FD187" s="42">
        <v>1</v>
      </c>
      <c r="FE187" s="44">
        <v>3</v>
      </c>
      <c r="FI187" s="51">
        <v>2</v>
      </c>
      <c r="FP187" s="59">
        <v>1</v>
      </c>
    </row>
    <row r="188" spans="4:173" x14ac:dyDescent="0.25">
      <c r="D188" s="383" t="s">
        <v>583</v>
      </c>
      <c r="F188" s="112"/>
      <c r="G188" s="112"/>
      <c r="H188" s="112"/>
      <c r="I188" s="112"/>
      <c r="J188" s="112"/>
      <c r="K188" s="112"/>
      <c r="L188" s="45">
        <v>1</v>
      </c>
      <c r="M188" s="45">
        <v>1</v>
      </c>
      <c r="O188" s="47"/>
      <c r="R188" s="48"/>
      <c r="S188" s="113"/>
      <c r="T188" s="114">
        <v>2</v>
      </c>
      <c r="U188" s="114"/>
      <c r="V188" s="114"/>
      <c r="W188" s="115"/>
      <c r="X188" s="115"/>
      <c r="Y188" s="115"/>
      <c r="AA188" s="53"/>
      <c r="AB188" s="53"/>
      <c r="AC188" s="116">
        <v>3</v>
      </c>
      <c r="AD188" s="116"/>
      <c r="AE188" s="116"/>
      <c r="AF188" s="116">
        <v>1</v>
      </c>
      <c r="AG188" s="117"/>
      <c r="AH188" s="117"/>
      <c r="AI188" s="118"/>
      <c r="AJ188" s="118"/>
      <c r="AK188" s="118"/>
      <c r="AL188" s="118"/>
      <c r="AM188" s="119"/>
      <c r="AN188" s="119"/>
      <c r="AO188" s="119"/>
      <c r="AP188" s="120"/>
      <c r="AQ188" s="120">
        <v>1</v>
      </c>
      <c r="AR188" s="120"/>
      <c r="AS188" s="120"/>
      <c r="AT188" s="120">
        <v>1</v>
      </c>
      <c r="AU188" s="120"/>
      <c r="AV188" s="36">
        <v>4</v>
      </c>
      <c r="EM188" s="383" t="s">
        <v>583</v>
      </c>
      <c r="EN188" s="42">
        <v>1</v>
      </c>
      <c r="EO188" s="44">
        <v>1</v>
      </c>
      <c r="ES188" s="51">
        <v>2</v>
      </c>
      <c r="EV188" s="55">
        <v>2</v>
      </c>
      <c r="EZ188" s="59">
        <v>2</v>
      </c>
      <c r="FA188" s="391">
        <v>2</v>
      </c>
      <c r="FC188" s="383" t="s">
        <v>579</v>
      </c>
      <c r="FD188" s="42">
        <v>1</v>
      </c>
      <c r="FE188" s="44">
        <v>3</v>
      </c>
      <c r="FJ188" s="52">
        <v>1</v>
      </c>
      <c r="FL188" s="55">
        <v>2</v>
      </c>
      <c r="FQ188" s="391">
        <v>1</v>
      </c>
    </row>
    <row r="189" spans="4:173" x14ac:dyDescent="0.25">
      <c r="D189" s="383" t="s">
        <v>583</v>
      </c>
      <c r="F189" s="112"/>
      <c r="G189" s="112"/>
      <c r="H189" s="112"/>
      <c r="I189" s="112"/>
      <c r="J189" s="112"/>
      <c r="K189" s="112"/>
      <c r="L189" s="45"/>
      <c r="M189" s="45">
        <v>4</v>
      </c>
      <c r="O189" s="47"/>
      <c r="R189" s="48"/>
      <c r="S189" s="113"/>
      <c r="T189" s="114">
        <v>6</v>
      </c>
      <c r="U189" s="114"/>
      <c r="V189" s="114"/>
      <c r="W189" s="115"/>
      <c r="X189" s="115"/>
      <c r="Y189" s="115"/>
      <c r="AA189" s="53"/>
      <c r="AB189" s="53"/>
      <c r="AC189" s="116">
        <v>2</v>
      </c>
      <c r="AD189" s="116"/>
      <c r="AE189" s="116"/>
      <c r="AF189" s="116"/>
      <c r="AG189" s="117"/>
      <c r="AH189" s="117"/>
      <c r="AI189" s="118"/>
      <c r="AJ189" s="118"/>
      <c r="AK189" s="118"/>
      <c r="AL189" s="118"/>
      <c r="AM189" s="119"/>
      <c r="AN189" s="119"/>
      <c r="AO189" s="119"/>
      <c r="AP189" s="120"/>
      <c r="AQ189" s="120"/>
      <c r="AR189" s="120"/>
      <c r="AS189" s="120"/>
      <c r="AT189" s="120">
        <v>1</v>
      </c>
      <c r="AU189" s="120"/>
      <c r="AV189" s="36">
        <v>3</v>
      </c>
      <c r="EM189" s="383" t="s">
        <v>583</v>
      </c>
      <c r="EO189" s="44">
        <v>1</v>
      </c>
      <c r="ES189" s="51">
        <v>2</v>
      </c>
      <c r="EV189" s="55">
        <v>2</v>
      </c>
      <c r="EZ189" s="59">
        <v>1</v>
      </c>
      <c r="FA189" s="391">
        <v>2</v>
      </c>
      <c r="FC189" s="383" t="s">
        <v>579</v>
      </c>
      <c r="FD189" s="42">
        <v>1</v>
      </c>
      <c r="FE189" s="44">
        <v>4</v>
      </c>
      <c r="FI189" s="51">
        <v>1</v>
      </c>
      <c r="FL189" s="55">
        <v>3</v>
      </c>
    </row>
    <row r="190" spans="4:173" x14ac:dyDescent="0.25">
      <c r="D190" s="383" t="s">
        <v>583</v>
      </c>
      <c r="F190" s="112"/>
      <c r="G190" s="112"/>
      <c r="H190" s="112"/>
      <c r="I190" s="112"/>
      <c r="J190" s="112"/>
      <c r="K190" s="112"/>
      <c r="L190" s="45"/>
      <c r="M190" s="45"/>
      <c r="O190" s="47"/>
      <c r="R190" s="48"/>
      <c r="S190" s="113"/>
      <c r="T190" s="114">
        <v>8</v>
      </c>
      <c r="U190" s="114"/>
      <c r="V190" s="114"/>
      <c r="W190" s="115"/>
      <c r="X190" s="115"/>
      <c r="Y190" s="115"/>
      <c r="AA190" s="53"/>
      <c r="AB190" s="53"/>
      <c r="AC190" s="116">
        <v>2</v>
      </c>
      <c r="AD190" s="116">
        <v>1</v>
      </c>
      <c r="AE190" s="116"/>
      <c r="AF190" s="116"/>
      <c r="AG190" s="117"/>
      <c r="AH190" s="117"/>
      <c r="AI190" s="118">
        <v>1</v>
      </c>
      <c r="AJ190" s="118"/>
      <c r="AK190" s="118"/>
      <c r="AL190" s="118"/>
      <c r="AM190" s="119"/>
      <c r="AN190" s="119"/>
      <c r="AO190" s="119"/>
      <c r="AP190" s="120"/>
      <c r="AQ190" s="120">
        <v>2</v>
      </c>
      <c r="AR190" s="120"/>
      <c r="AS190" s="120"/>
      <c r="AT190" s="120"/>
      <c r="AU190" s="120"/>
      <c r="AV190" s="36">
        <v>4</v>
      </c>
      <c r="EM190" s="383" t="s">
        <v>583</v>
      </c>
      <c r="EN190" s="42">
        <v>1</v>
      </c>
      <c r="EO190" s="44">
        <v>1</v>
      </c>
      <c r="ES190" s="51">
        <v>1</v>
      </c>
      <c r="EV190" s="55">
        <v>2</v>
      </c>
      <c r="EZ190" s="59">
        <v>1</v>
      </c>
      <c r="FA190" s="391">
        <v>2</v>
      </c>
      <c r="FC190" s="383" t="s">
        <v>579</v>
      </c>
      <c r="FE190" s="44">
        <v>4</v>
      </c>
      <c r="FL190" s="55">
        <v>2</v>
      </c>
      <c r="FP190" s="59">
        <v>2</v>
      </c>
    </row>
    <row r="191" spans="4:173" x14ac:dyDescent="0.25">
      <c r="D191" s="383" t="s">
        <v>583</v>
      </c>
      <c r="E191" s="42">
        <v>1</v>
      </c>
      <c r="F191" s="112"/>
      <c r="G191" s="112"/>
      <c r="H191" s="112"/>
      <c r="I191" s="112"/>
      <c r="J191" s="112"/>
      <c r="K191" s="112"/>
      <c r="L191" s="45"/>
      <c r="M191" s="45"/>
      <c r="O191" s="47"/>
      <c r="R191" s="48"/>
      <c r="S191" s="113"/>
      <c r="T191" s="114">
        <v>9</v>
      </c>
      <c r="U191" s="114"/>
      <c r="V191" s="114"/>
      <c r="W191" s="115"/>
      <c r="X191" s="115"/>
      <c r="Y191" s="115"/>
      <c r="AA191" s="53"/>
      <c r="AB191" s="53"/>
      <c r="AC191" s="116">
        <v>2</v>
      </c>
      <c r="AD191" s="116"/>
      <c r="AE191" s="116"/>
      <c r="AF191" s="116"/>
      <c r="AG191" s="117"/>
      <c r="AH191" s="117"/>
      <c r="AI191" s="118"/>
      <c r="AJ191" s="118"/>
      <c r="AK191" s="118"/>
      <c r="AL191" s="118"/>
      <c r="AM191" s="119"/>
      <c r="AN191" s="119"/>
      <c r="AO191" s="119"/>
      <c r="AP191" s="120"/>
      <c r="AQ191" s="120"/>
      <c r="AR191" s="120"/>
      <c r="AS191" s="120"/>
      <c r="AT191" s="120">
        <v>1</v>
      </c>
      <c r="AU191" s="120"/>
      <c r="AV191" s="36">
        <v>2</v>
      </c>
      <c r="EM191" s="383" t="s">
        <v>583</v>
      </c>
      <c r="EO191" s="44">
        <v>1</v>
      </c>
      <c r="ES191" s="51">
        <v>3</v>
      </c>
      <c r="EV191" s="55">
        <v>2</v>
      </c>
      <c r="EZ191" s="59">
        <v>1</v>
      </c>
      <c r="FA191" s="391">
        <v>2</v>
      </c>
      <c r="FC191" s="383" t="s">
        <v>579</v>
      </c>
      <c r="FD191" s="42">
        <v>1</v>
      </c>
      <c r="FE191" s="44">
        <v>5</v>
      </c>
      <c r="FI191" s="51">
        <v>1</v>
      </c>
      <c r="FL191" s="55">
        <v>3</v>
      </c>
      <c r="FQ191" s="391">
        <v>1</v>
      </c>
    </row>
    <row r="192" spans="4:173" x14ac:dyDescent="0.25">
      <c r="D192" s="383" t="s">
        <v>583</v>
      </c>
      <c r="E192" s="42">
        <v>1</v>
      </c>
      <c r="F192" s="112"/>
      <c r="G192" s="112"/>
      <c r="H192" s="112"/>
      <c r="I192" s="112"/>
      <c r="J192" s="112"/>
      <c r="K192" s="112"/>
      <c r="L192" s="45"/>
      <c r="M192" s="45"/>
      <c r="O192" s="47"/>
      <c r="R192" s="48"/>
      <c r="S192" s="113"/>
      <c r="T192" s="114">
        <v>3</v>
      </c>
      <c r="U192" s="114"/>
      <c r="V192" s="114"/>
      <c r="W192" s="115"/>
      <c r="X192" s="115"/>
      <c r="Y192" s="115"/>
      <c r="AA192" s="53"/>
      <c r="AB192" s="53"/>
      <c r="AC192" s="116">
        <v>5</v>
      </c>
      <c r="AD192" s="116"/>
      <c r="AE192" s="116"/>
      <c r="AF192" s="116"/>
      <c r="AG192" s="117"/>
      <c r="AH192" s="117"/>
      <c r="AI192" s="118"/>
      <c r="AJ192" s="118"/>
      <c r="AK192" s="118"/>
      <c r="AL192" s="118"/>
      <c r="AM192" s="119"/>
      <c r="AN192" s="119">
        <v>1</v>
      </c>
      <c r="AO192" s="119"/>
      <c r="AP192" s="120"/>
      <c r="AQ192" s="120"/>
      <c r="AR192" s="120"/>
      <c r="AS192" s="120"/>
      <c r="AT192" s="120">
        <v>3</v>
      </c>
      <c r="AU192" s="120"/>
      <c r="AV192" s="36">
        <v>3</v>
      </c>
      <c r="EM192" s="383" t="s">
        <v>583</v>
      </c>
      <c r="EO192" s="44">
        <v>1</v>
      </c>
      <c r="ES192" s="51">
        <v>1</v>
      </c>
      <c r="EV192" s="55">
        <v>2</v>
      </c>
      <c r="EY192" s="58">
        <v>1</v>
      </c>
      <c r="EZ192" s="59">
        <v>2</v>
      </c>
      <c r="FA192" s="391">
        <v>2</v>
      </c>
      <c r="FC192" s="383" t="s">
        <v>579</v>
      </c>
      <c r="FD192" s="42">
        <v>2</v>
      </c>
      <c r="FE192" s="44">
        <v>3</v>
      </c>
      <c r="FJ192" s="52">
        <v>1</v>
      </c>
      <c r="FL192" s="55">
        <v>1</v>
      </c>
      <c r="FP192" s="59">
        <v>1</v>
      </c>
    </row>
    <row r="193" spans="4:173" x14ac:dyDescent="0.25">
      <c r="D193" s="383" t="s">
        <v>583</v>
      </c>
      <c r="F193" s="112"/>
      <c r="G193" s="112">
        <v>1</v>
      </c>
      <c r="H193" s="112"/>
      <c r="I193" s="112"/>
      <c r="J193" s="112"/>
      <c r="K193" s="112"/>
      <c r="L193" s="45">
        <v>3</v>
      </c>
      <c r="M193" s="45"/>
      <c r="O193" s="47"/>
      <c r="R193" s="48"/>
      <c r="S193" s="113"/>
      <c r="T193" s="114">
        <v>2</v>
      </c>
      <c r="U193" s="114"/>
      <c r="V193" s="114"/>
      <c r="W193" s="115"/>
      <c r="X193" s="115"/>
      <c r="Y193" s="115"/>
      <c r="AA193" s="53"/>
      <c r="AB193" s="53"/>
      <c r="AC193" s="116">
        <v>4</v>
      </c>
      <c r="AD193" s="116"/>
      <c r="AE193" s="116"/>
      <c r="AF193" s="116">
        <v>2</v>
      </c>
      <c r="AG193" s="117"/>
      <c r="AH193" s="117"/>
      <c r="AI193" s="118"/>
      <c r="AJ193" s="118">
        <v>1</v>
      </c>
      <c r="AK193" s="118"/>
      <c r="AL193" s="118"/>
      <c r="AM193" s="119"/>
      <c r="AN193" s="119"/>
      <c r="AO193" s="119"/>
      <c r="AP193" s="120"/>
      <c r="AQ193" s="120"/>
      <c r="AR193" s="120"/>
      <c r="AS193" s="120"/>
      <c r="AT193" s="120">
        <v>1</v>
      </c>
      <c r="AU193" s="120"/>
      <c r="AV193" s="36">
        <v>7</v>
      </c>
      <c r="EM193" s="383" t="s">
        <v>583</v>
      </c>
      <c r="EO193" s="44">
        <v>2</v>
      </c>
      <c r="ES193" s="51">
        <v>1</v>
      </c>
      <c r="EV193" s="55">
        <v>3</v>
      </c>
      <c r="EZ193" s="59">
        <v>1</v>
      </c>
      <c r="FA193" s="391">
        <v>2</v>
      </c>
      <c r="FC193" s="386" t="s">
        <v>579</v>
      </c>
      <c r="FD193" s="93">
        <v>2</v>
      </c>
      <c r="FE193" s="95">
        <v>2</v>
      </c>
      <c r="FF193" s="96"/>
      <c r="FG193" s="97"/>
      <c r="FH193" s="98"/>
      <c r="FI193" s="99">
        <v>2</v>
      </c>
      <c r="FJ193" s="100"/>
      <c r="FK193" s="101"/>
      <c r="FL193" s="102">
        <v>1</v>
      </c>
      <c r="FM193" s="103"/>
      <c r="FN193" s="104"/>
      <c r="FO193" s="105"/>
      <c r="FP193" s="106">
        <v>1</v>
      </c>
      <c r="FQ193" s="394"/>
    </row>
    <row r="194" spans="4:173" x14ac:dyDescent="0.25">
      <c r="D194" s="383" t="s">
        <v>583</v>
      </c>
      <c r="F194" s="112"/>
      <c r="G194" s="112">
        <v>1</v>
      </c>
      <c r="H194" s="112"/>
      <c r="I194" s="112"/>
      <c r="J194" s="112"/>
      <c r="K194" s="112"/>
      <c r="L194" s="45"/>
      <c r="M194" s="45">
        <v>1</v>
      </c>
      <c r="O194" s="47"/>
      <c r="R194" s="48"/>
      <c r="S194" s="113"/>
      <c r="T194" s="114">
        <v>7</v>
      </c>
      <c r="U194" s="114"/>
      <c r="V194" s="114"/>
      <c r="W194" s="115"/>
      <c r="X194" s="115"/>
      <c r="Y194" s="115"/>
      <c r="AA194" s="53"/>
      <c r="AB194" s="53"/>
      <c r="AC194" s="116">
        <v>4</v>
      </c>
      <c r="AD194" s="116"/>
      <c r="AE194" s="116"/>
      <c r="AF194" s="116"/>
      <c r="AG194" s="117"/>
      <c r="AH194" s="117"/>
      <c r="AI194" s="118"/>
      <c r="AJ194" s="118"/>
      <c r="AK194" s="118"/>
      <c r="AL194" s="118"/>
      <c r="AM194" s="119"/>
      <c r="AN194" s="119"/>
      <c r="AO194" s="119"/>
      <c r="AP194" s="120"/>
      <c r="AQ194" s="120"/>
      <c r="AR194" s="120"/>
      <c r="AS194" s="120"/>
      <c r="AT194" s="120">
        <v>8</v>
      </c>
      <c r="AU194" s="120"/>
      <c r="AV194" s="36">
        <v>2</v>
      </c>
      <c r="EM194" s="383" t="s">
        <v>583</v>
      </c>
      <c r="EO194" s="44">
        <v>1</v>
      </c>
      <c r="ES194" s="51">
        <v>2</v>
      </c>
      <c r="EV194" s="55">
        <v>2</v>
      </c>
      <c r="EX194" s="57">
        <v>1</v>
      </c>
      <c r="EZ194" s="59">
        <v>2</v>
      </c>
      <c r="FA194" s="391">
        <v>1</v>
      </c>
      <c r="FC194" s="383" t="s">
        <v>579</v>
      </c>
      <c r="FE194" s="44">
        <v>4</v>
      </c>
      <c r="FJ194" s="52">
        <v>1</v>
      </c>
    </row>
    <row r="195" spans="4:173" x14ac:dyDescent="0.25">
      <c r="D195" s="383" t="s">
        <v>583</v>
      </c>
      <c r="E195" s="42">
        <v>1</v>
      </c>
      <c r="F195" s="112"/>
      <c r="G195" s="112"/>
      <c r="H195" s="112"/>
      <c r="I195" s="112"/>
      <c r="J195" s="112"/>
      <c r="K195" s="112"/>
      <c r="L195" s="45"/>
      <c r="M195" s="45">
        <v>1</v>
      </c>
      <c r="O195" s="47"/>
      <c r="R195" s="48"/>
      <c r="S195" s="113"/>
      <c r="T195" s="114">
        <v>2</v>
      </c>
      <c r="U195" s="114"/>
      <c r="V195" s="114"/>
      <c r="W195" s="115"/>
      <c r="X195" s="115"/>
      <c r="Y195" s="115"/>
      <c r="AA195" s="53"/>
      <c r="AB195" s="53"/>
      <c r="AC195" s="116">
        <v>5</v>
      </c>
      <c r="AD195" s="116"/>
      <c r="AE195" s="116"/>
      <c r="AF195" s="116"/>
      <c r="AG195" s="117"/>
      <c r="AH195" s="117"/>
      <c r="AI195" s="118"/>
      <c r="AJ195" s="118"/>
      <c r="AK195" s="118"/>
      <c r="AL195" s="118"/>
      <c r="AM195" s="119"/>
      <c r="AN195" s="119"/>
      <c r="AO195" s="119"/>
      <c r="AP195" s="120"/>
      <c r="AQ195" s="120">
        <v>1</v>
      </c>
      <c r="AR195" s="120"/>
      <c r="AS195" s="120"/>
      <c r="AT195" s="120"/>
      <c r="AU195" s="120"/>
      <c r="AV195" s="36">
        <v>6</v>
      </c>
      <c r="EM195" s="383" t="s">
        <v>583</v>
      </c>
      <c r="ES195" s="51">
        <v>2</v>
      </c>
      <c r="EV195" s="55">
        <v>3</v>
      </c>
      <c r="EX195" s="57">
        <v>1</v>
      </c>
      <c r="EZ195" s="59">
        <v>2</v>
      </c>
      <c r="FA195" s="391">
        <v>2</v>
      </c>
      <c r="FC195" s="383" t="s">
        <v>579</v>
      </c>
      <c r="FD195" s="42">
        <v>1</v>
      </c>
      <c r="FE195" s="44">
        <v>5</v>
      </c>
      <c r="FL195" s="55">
        <v>1</v>
      </c>
      <c r="FQ195" s="391">
        <v>1</v>
      </c>
    </row>
    <row r="196" spans="4:173" x14ac:dyDescent="0.25">
      <c r="D196" s="383" t="s">
        <v>583</v>
      </c>
      <c r="F196" s="112"/>
      <c r="G196" s="112"/>
      <c r="H196" s="112"/>
      <c r="I196" s="112"/>
      <c r="J196" s="112"/>
      <c r="K196" s="112"/>
      <c r="L196" s="45">
        <v>1</v>
      </c>
      <c r="M196" s="45"/>
      <c r="O196" s="47"/>
      <c r="R196" s="48"/>
      <c r="S196" s="113"/>
      <c r="T196" s="114">
        <v>7</v>
      </c>
      <c r="U196" s="114"/>
      <c r="V196" s="114">
        <v>1</v>
      </c>
      <c r="W196" s="115"/>
      <c r="X196" s="115"/>
      <c r="Y196" s="115"/>
      <c r="AA196" s="53"/>
      <c r="AB196" s="53"/>
      <c r="AC196" s="116">
        <v>6</v>
      </c>
      <c r="AD196" s="116"/>
      <c r="AE196" s="116"/>
      <c r="AF196" s="116"/>
      <c r="AG196" s="117"/>
      <c r="AH196" s="117"/>
      <c r="AI196" s="118"/>
      <c r="AJ196" s="118"/>
      <c r="AK196" s="118"/>
      <c r="AL196" s="118"/>
      <c r="AM196" s="119"/>
      <c r="AN196" s="119"/>
      <c r="AO196" s="119"/>
      <c r="AP196" s="120"/>
      <c r="AQ196" s="120">
        <v>1</v>
      </c>
      <c r="AR196" s="120"/>
      <c r="AS196" s="120"/>
      <c r="AT196" s="120"/>
      <c r="AU196" s="120"/>
      <c r="AV196" s="36">
        <v>2</v>
      </c>
      <c r="EM196" s="383" t="s">
        <v>583</v>
      </c>
      <c r="EO196" s="44">
        <v>2</v>
      </c>
      <c r="ES196" s="51">
        <v>2</v>
      </c>
      <c r="EV196" s="55">
        <v>2</v>
      </c>
      <c r="EZ196" s="59">
        <v>1</v>
      </c>
      <c r="FA196" s="391">
        <v>1</v>
      </c>
      <c r="FC196" s="383" t="s">
        <v>579</v>
      </c>
      <c r="FD196" s="42">
        <v>1</v>
      </c>
      <c r="FE196" s="44">
        <v>6</v>
      </c>
      <c r="FL196" s="55">
        <v>2</v>
      </c>
    </row>
    <row r="197" spans="4:173" x14ac:dyDescent="0.25">
      <c r="D197" s="383" t="s">
        <v>583</v>
      </c>
      <c r="F197" s="112"/>
      <c r="G197" s="112"/>
      <c r="H197" s="112"/>
      <c r="I197" s="112"/>
      <c r="J197" s="112"/>
      <c r="K197" s="112"/>
      <c r="L197" s="45">
        <v>1</v>
      </c>
      <c r="M197" s="45"/>
      <c r="O197" s="47"/>
      <c r="R197" s="48"/>
      <c r="S197" s="113"/>
      <c r="T197" s="114">
        <v>2</v>
      </c>
      <c r="U197" s="114"/>
      <c r="V197" s="114"/>
      <c r="W197" s="115"/>
      <c r="X197" s="115"/>
      <c r="Y197" s="115"/>
      <c r="AA197" s="53"/>
      <c r="AB197" s="53"/>
      <c r="AC197" s="116">
        <v>6</v>
      </c>
      <c r="AD197" s="116"/>
      <c r="AE197" s="116"/>
      <c r="AF197" s="116"/>
      <c r="AG197" s="117"/>
      <c r="AH197" s="117"/>
      <c r="AI197" s="118"/>
      <c r="AJ197" s="118"/>
      <c r="AK197" s="118"/>
      <c r="AL197" s="118"/>
      <c r="AM197" s="119"/>
      <c r="AN197" s="119"/>
      <c r="AO197" s="119">
        <v>1</v>
      </c>
      <c r="AP197" s="120"/>
      <c r="AQ197" s="120"/>
      <c r="AR197" s="120"/>
      <c r="AS197" s="120"/>
      <c r="AT197" s="120">
        <v>2</v>
      </c>
      <c r="AU197" s="120"/>
      <c r="AV197" s="36">
        <v>8</v>
      </c>
      <c r="EM197" s="383" t="s">
        <v>583</v>
      </c>
      <c r="EO197" s="44">
        <v>2</v>
      </c>
      <c r="ES197" s="51">
        <v>1</v>
      </c>
      <c r="EV197" s="55">
        <v>3</v>
      </c>
      <c r="EZ197" s="59">
        <v>1</v>
      </c>
      <c r="FA197" s="391">
        <v>2</v>
      </c>
      <c r="FC197" s="383" t="s">
        <v>579</v>
      </c>
      <c r="FD197" s="42">
        <v>1</v>
      </c>
      <c r="FE197" s="44">
        <v>4</v>
      </c>
      <c r="FL197" s="55">
        <v>3</v>
      </c>
    </row>
    <row r="198" spans="4:173" x14ac:dyDescent="0.25">
      <c r="D198" s="383" t="s">
        <v>583</v>
      </c>
      <c r="F198" s="112"/>
      <c r="G198" s="112"/>
      <c r="H198" s="112"/>
      <c r="I198" s="112"/>
      <c r="J198" s="112"/>
      <c r="K198" s="112"/>
      <c r="L198" s="45"/>
      <c r="M198" s="45">
        <v>2</v>
      </c>
      <c r="O198" s="47"/>
      <c r="R198" s="48"/>
      <c r="S198" s="113"/>
      <c r="T198" s="114">
        <v>2</v>
      </c>
      <c r="U198" s="114"/>
      <c r="V198" s="114"/>
      <c r="W198" s="115"/>
      <c r="X198" s="115"/>
      <c r="Y198" s="115"/>
      <c r="AA198" s="53"/>
      <c r="AB198" s="53"/>
      <c r="AC198" s="116">
        <v>2</v>
      </c>
      <c r="AD198" s="116"/>
      <c r="AE198" s="116"/>
      <c r="AF198" s="116">
        <v>1</v>
      </c>
      <c r="AG198" s="117"/>
      <c r="AH198" s="117"/>
      <c r="AI198" s="118"/>
      <c r="AJ198" s="118"/>
      <c r="AK198" s="118"/>
      <c r="AL198" s="118"/>
      <c r="AM198" s="119"/>
      <c r="AN198" s="119"/>
      <c r="AO198" s="119"/>
      <c r="AP198" s="120"/>
      <c r="AQ198" s="120">
        <v>1</v>
      </c>
      <c r="AR198" s="120"/>
      <c r="AS198" s="120"/>
      <c r="AT198" s="120"/>
      <c r="AU198" s="120"/>
      <c r="AV198" s="36">
        <v>5</v>
      </c>
      <c r="EM198" s="383" t="s">
        <v>583</v>
      </c>
      <c r="EO198" s="44">
        <v>1</v>
      </c>
      <c r="ES198" s="51">
        <v>1</v>
      </c>
      <c r="EV198" s="55">
        <v>2</v>
      </c>
      <c r="EY198" s="58">
        <v>1</v>
      </c>
      <c r="EZ198" s="59">
        <v>2</v>
      </c>
      <c r="FA198" s="391">
        <v>2</v>
      </c>
      <c r="FC198" s="383" t="s">
        <v>579</v>
      </c>
      <c r="FE198" s="44">
        <v>3</v>
      </c>
      <c r="FJ198" s="52">
        <v>1</v>
      </c>
      <c r="FL198" s="55">
        <v>3</v>
      </c>
      <c r="FP198" s="59">
        <v>1</v>
      </c>
    </row>
    <row r="199" spans="4:173" x14ac:dyDescent="0.25">
      <c r="D199" s="383" t="s">
        <v>583</v>
      </c>
      <c r="F199" s="112"/>
      <c r="G199" s="112"/>
      <c r="H199" s="112"/>
      <c r="I199" s="112"/>
      <c r="J199" s="112"/>
      <c r="K199" s="112"/>
      <c r="L199" s="45"/>
      <c r="M199" s="45">
        <v>3</v>
      </c>
      <c r="O199" s="47"/>
      <c r="R199" s="48"/>
      <c r="S199" s="113"/>
      <c r="T199" s="114">
        <v>7</v>
      </c>
      <c r="U199" s="114"/>
      <c r="V199" s="114"/>
      <c r="W199" s="115"/>
      <c r="X199" s="115"/>
      <c r="Y199" s="115"/>
      <c r="AA199" s="53"/>
      <c r="AB199" s="53"/>
      <c r="AC199" s="116">
        <v>2</v>
      </c>
      <c r="AD199" s="116"/>
      <c r="AE199" s="116"/>
      <c r="AF199" s="116"/>
      <c r="AG199" s="117"/>
      <c r="AH199" s="117"/>
      <c r="AI199" s="118">
        <v>1</v>
      </c>
      <c r="AJ199" s="118"/>
      <c r="AK199" s="118"/>
      <c r="AL199" s="118"/>
      <c r="AM199" s="119"/>
      <c r="AN199" s="119"/>
      <c r="AO199" s="119"/>
      <c r="AP199" s="120"/>
      <c r="AQ199" s="120">
        <v>1</v>
      </c>
      <c r="AR199" s="120"/>
      <c r="AS199" s="120"/>
      <c r="AT199" s="120">
        <v>1</v>
      </c>
      <c r="AU199" s="120"/>
      <c r="AV199" s="36">
        <v>1</v>
      </c>
      <c r="EM199" s="383" t="s">
        <v>583</v>
      </c>
      <c r="EO199" s="44">
        <v>1</v>
      </c>
      <c r="ES199" s="51">
        <v>3</v>
      </c>
      <c r="EV199" s="55">
        <v>2</v>
      </c>
      <c r="EZ199" s="59">
        <v>1</v>
      </c>
      <c r="FA199" s="391">
        <v>2</v>
      </c>
      <c r="FC199" s="383" t="s">
        <v>579</v>
      </c>
      <c r="FE199" s="44">
        <v>4</v>
      </c>
      <c r="FJ199" s="52">
        <v>1</v>
      </c>
      <c r="FL199" s="55">
        <v>3</v>
      </c>
      <c r="FP199" s="59">
        <v>1</v>
      </c>
    </row>
    <row r="200" spans="4:173" x14ac:dyDescent="0.25">
      <c r="D200" s="386" t="s">
        <v>583</v>
      </c>
      <c r="E200" s="93">
        <v>1</v>
      </c>
      <c r="F200" s="94"/>
      <c r="G200" s="94"/>
      <c r="H200" s="94"/>
      <c r="I200" s="94"/>
      <c r="J200" s="94"/>
      <c r="K200" s="94"/>
      <c r="L200" s="95"/>
      <c r="M200" s="95">
        <v>1</v>
      </c>
      <c r="N200" s="95"/>
      <c r="O200" s="96"/>
      <c r="P200" s="96"/>
      <c r="Q200" s="97"/>
      <c r="R200" s="97"/>
      <c r="S200" s="98"/>
      <c r="T200" s="99">
        <v>9</v>
      </c>
      <c r="U200" s="99"/>
      <c r="V200" s="99"/>
      <c r="W200" s="100"/>
      <c r="X200" s="100"/>
      <c r="Y200" s="100"/>
      <c r="Z200" s="101"/>
      <c r="AA200" s="101"/>
      <c r="AB200" s="101"/>
      <c r="AC200" s="102">
        <v>1</v>
      </c>
      <c r="AD200" s="102">
        <v>1</v>
      </c>
      <c r="AE200" s="102"/>
      <c r="AF200" s="102"/>
      <c r="AG200" s="103"/>
      <c r="AH200" s="103"/>
      <c r="AI200" s="104"/>
      <c r="AJ200" s="104"/>
      <c r="AK200" s="104"/>
      <c r="AL200" s="104"/>
      <c r="AM200" s="105"/>
      <c r="AN200" s="105"/>
      <c r="AO200" s="105"/>
      <c r="AP200" s="106"/>
      <c r="AQ200" s="106">
        <v>2</v>
      </c>
      <c r="AR200" s="106"/>
      <c r="AS200" s="106"/>
      <c r="AT200" s="106">
        <v>1</v>
      </c>
      <c r="AU200" s="106"/>
      <c r="AV200" s="86">
        <v>9</v>
      </c>
      <c r="EM200" s="386" t="s">
        <v>583</v>
      </c>
      <c r="EN200" s="93">
        <v>1</v>
      </c>
      <c r="EO200" s="95">
        <v>1</v>
      </c>
      <c r="EP200" s="96"/>
      <c r="EQ200" s="97"/>
      <c r="ER200" s="98"/>
      <c r="ES200" s="99">
        <v>1</v>
      </c>
      <c r="ET200" s="100"/>
      <c r="EU200" s="101"/>
      <c r="EV200" s="102">
        <v>2</v>
      </c>
      <c r="EW200" s="103"/>
      <c r="EX200" s="104"/>
      <c r="EY200" s="105"/>
      <c r="EZ200" s="106">
        <v>1</v>
      </c>
      <c r="FA200" s="394">
        <v>2</v>
      </c>
      <c r="FC200" s="383" t="s">
        <v>579</v>
      </c>
      <c r="FD200" s="42">
        <v>1</v>
      </c>
      <c r="FE200" s="44">
        <v>5</v>
      </c>
      <c r="FL200" s="55">
        <v>3</v>
      </c>
    </row>
    <row r="201" spans="4:173" x14ac:dyDescent="0.25">
      <c r="D201" s="383" t="s">
        <v>583</v>
      </c>
      <c r="E201" s="42">
        <v>1</v>
      </c>
      <c r="F201" s="112"/>
      <c r="G201" s="112"/>
      <c r="H201" s="112"/>
      <c r="I201" s="112"/>
      <c r="J201" s="112"/>
      <c r="K201" s="112"/>
      <c r="L201" s="45"/>
      <c r="M201" s="45">
        <v>1</v>
      </c>
      <c r="O201" s="47"/>
      <c r="R201" s="48"/>
      <c r="S201" s="113"/>
      <c r="T201" s="114">
        <v>1</v>
      </c>
      <c r="U201" s="114"/>
      <c r="V201" s="114"/>
      <c r="W201" s="115"/>
      <c r="X201" s="115"/>
      <c r="Y201" s="115"/>
      <c r="AA201" s="53"/>
      <c r="AB201" s="53"/>
      <c r="AC201" s="116">
        <v>3</v>
      </c>
      <c r="AD201" s="116">
        <v>1</v>
      </c>
      <c r="AE201" s="116"/>
      <c r="AF201" s="116"/>
      <c r="AG201" s="117"/>
      <c r="AH201" s="117"/>
      <c r="AI201" s="118"/>
      <c r="AJ201" s="118"/>
      <c r="AK201" s="118"/>
      <c r="AL201" s="118"/>
      <c r="AM201" s="119"/>
      <c r="AN201" s="119"/>
      <c r="AO201" s="119"/>
      <c r="AP201" s="120"/>
      <c r="AQ201" s="120">
        <v>1</v>
      </c>
      <c r="AR201" s="120"/>
      <c r="AS201" s="120"/>
      <c r="AT201" s="120">
        <v>2</v>
      </c>
      <c r="AU201" s="120"/>
      <c r="AV201" s="36">
        <v>5</v>
      </c>
      <c r="EM201" s="383" t="s">
        <v>583</v>
      </c>
      <c r="EN201" s="42">
        <v>1</v>
      </c>
      <c r="EO201" s="44">
        <v>1</v>
      </c>
      <c r="ES201" s="51">
        <v>1</v>
      </c>
      <c r="EV201" s="55">
        <v>3</v>
      </c>
      <c r="EZ201" s="59">
        <v>2</v>
      </c>
      <c r="FA201" s="392">
        <v>2</v>
      </c>
      <c r="FC201" s="383" t="s">
        <v>579</v>
      </c>
      <c r="FD201" s="42">
        <v>2</v>
      </c>
      <c r="FE201" s="44">
        <v>5</v>
      </c>
      <c r="FL201" s="55">
        <v>2</v>
      </c>
    </row>
    <row r="202" spans="4:173" x14ac:dyDescent="0.25">
      <c r="D202" s="383" t="s">
        <v>583</v>
      </c>
      <c r="E202" s="42">
        <v>1</v>
      </c>
      <c r="F202" s="112"/>
      <c r="G202" s="112"/>
      <c r="H202" s="112"/>
      <c r="I202" s="112"/>
      <c r="J202" s="112"/>
      <c r="K202" s="112"/>
      <c r="L202" s="45">
        <v>1</v>
      </c>
      <c r="M202" s="45"/>
      <c r="O202" s="47"/>
      <c r="R202" s="48"/>
      <c r="S202" s="113"/>
      <c r="T202" s="114">
        <v>11</v>
      </c>
      <c r="U202" s="114"/>
      <c r="V202" s="114">
        <v>1</v>
      </c>
      <c r="W202" s="115"/>
      <c r="X202" s="115"/>
      <c r="Y202" s="115"/>
      <c r="AA202" s="53"/>
      <c r="AB202" s="53"/>
      <c r="AC202" s="116">
        <v>4</v>
      </c>
      <c r="AD202" s="116"/>
      <c r="AE202" s="116"/>
      <c r="AF202" s="116">
        <v>1</v>
      </c>
      <c r="AG202" s="117"/>
      <c r="AH202" s="117"/>
      <c r="AI202" s="118"/>
      <c r="AJ202" s="118"/>
      <c r="AK202" s="118"/>
      <c r="AL202" s="118"/>
      <c r="AM202" s="119"/>
      <c r="AN202" s="119"/>
      <c r="AO202" s="119"/>
      <c r="AP202" s="120"/>
      <c r="AQ202" s="120"/>
      <c r="AR202" s="120"/>
      <c r="AS202" s="120"/>
      <c r="AT202" s="120">
        <v>2</v>
      </c>
      <c r="AU202" s="120"/>
      <c r="AV202" s="36">
        <v>6</v>
      </c>
      <c r="EM202" s="383" t="s">
        <v>583</v>
      </c>
      <c r="EN202" s="42">
        <v>1</v>
      </c>
      <c r="EO202" s="44">
        <v>1</v>
      </c>
      <c r="ES202" s="51">
        <v>3</v>
      </c>
      <c r="EV202" s="55">
        <v>2</v>
      </c>
      <c r="EZ202" s="59">
        <v>1</v>
      </c>
      <c r="FA202" s="392">
        <v>2</v>
      </c>
      <c r="FC202" s="383" t="s">
        <v>579</v>
      </c>
      <c r="FD202" s="42">
        <v>1</v>
      </c>
      <c r="FE202" s="44">
        <v>5</v>
      </c>
      <c r="FL202" s="55">
        <v>1</v>
      </c>
      <c r="FQ202" s="391">
        <v>1</v>
      </c>
    </row>
    <row r="203" spans="4:173" x14ac:dyDescent="0.25">
      <c r="D203" s="383" t="s">
        <v>583</v>
      </c>
      <c r="F203" s="112"/>
      <c r="G203" s="112"/>
      <c r="H203" s="112"/>
      <c r="I203" s="112"/>
      <c r="J203" s="112"/>
      <c r="K203" s="112"/>
      <c r="L203" s="45"/>
      <c r="M203" s="45"/>
      <c r="O203" s="47"/>
      <c r="R203" s="48"/>
      <c r="S203" s="113"/>
      <c r="T203" s="114">
        <v>2</v>
      </c>
      <c r="U203" s="114"/>
      <c r="V203" s="114"/>
      <c r="W203" s="115"/>
      <c r="X203" s="115"/>
      <c r="Y203" s="115"/>
      <c r="AA203" s="53"/>
      <c r="AB203" s="53"/>
      <c r="AC203" s="116">
        <v>6</v>
      </c>
      <c r="AD203" s="116"/>
      <c r="AE203" s="116"/>
      <c r="AF203" s="116">
        <v>1</v>
      </c>
      <c r="AG203" s="117"/>
      <c r="AH203" s="117"/>
      <c r="AI203" s="118"/>
      <c r="AJ203" s="118"/>
      <c r="AK203" s="118"/>
      <c r="AL203" s="118"/>
      <c r="AM203" s="119"/>
      <c r="AN203" s="119"/>
      <c r="AO203" s="119"/>
      <c r="AP203" s="120"/>
      <c r="AQ203" s="120"/>
      <c r="AR203" s="120"/>
      <c r="AS203" s="120"/>
      <c r="AT203" s="120">
        <v>6</v>
      </c>
      <c r="AU203" s="120"/>
      <c r="AV203" s="36">
        <v>9</v>
      </c>
      <c r="EM203" s="383" t="s">
        <v>583</v>
      </c>
      <c r="ES203" s="51">
        <v>1</v>
      </c>
      <c r="EV203" s="55">
        <v>3</v>
      </c>
      <c r="EZ203" s="59">
        <v>2</v>
      </c>
      <c r="FA203" s="392">
        <v>2</v>
      </c>
      <c r="FC203" s="386" t="s">
        <v>579</v>
      </c>
      <c r="FD203" s="93"/>
      <c r="FE203" s="95">
        <v>4</v>
      </c>
      <c r="FF203" s="96"/>
      <c r="FG203" s="97"/>
      <c r="FH203" s="98"/>
      <c r="FI203" s="99"/>
      <c r="FJ203" s="100">
        <v>1</v>
      </c>
      <c r="FK203" s="101"/>
      <c r="FL203" s="102">
        <v>1</v>
      </c>
      <c r="FM203" s="103"/>
      <c r="FN203" s="104"/>
      <c r="FO203" s="105"/>
      <c r="FP203" s="106"/>
      <c r="FQ203" s="394"/>
    </row>
    <row r="204" spans="4:173" x14ac:dyDescent="0.25">
      <c r="D204" s="383" t="s">
        <v>583</v>
      </c>
      <c r="F204" s="112"/>
      <c r="G204" s="112"/>
      <c r="H204" s="112"/>
      <c r="I204" s="112"/>
      <c r="J204" s="112"/>
      <c r="K204" s="112"/>
      <c r="L204" s="45"/>
      <c r="M204" s="45"/>
      <c r="O204" s="47"/>
      <c r="R204" s="48"/>
      <c r="S204" s="113"/>
      <c r="T204" s="114"/>
      <c r="U204" s="114"/>
      <c r="V204" s="114"/>
      <c r="W204" s="115"/>
      <c r="X204" s="115"/>
      <c r="Y204" s="115"/>
      <c r="AA204" s="53"/>
      <c r="AB204" s="53"/>
      <c r="AC204" s="116">
        <v>5</v>
      </c>
      <c r="AD204" s="116"/>
      <c r="AE204" s="116"/>
      <c r="AF204" s="116">
        <v>1</v>
      </c>
      <c r="AG204" s="117"/>
      <c r="AH204" s="117"/>
      <c r="AI204" s="118"/>
      <c r="AJ204" s="118"/>
      <c r="AK204" s="118"/>
      <c r="AL204" s="118"/>
      <c r="AM204" s="119"/>
      <c r="AN204" s="119"/>
      <c r="AO204" s="119"/>
      <c r="AP204" s="120">
        <v>1</v>
      </c>
      <c r="AQ204" s="120">
        <v>2</v>
      </c>
      <c r="AR204" s="120"/>
      <c r="AS204" s="120"/>
      <c r="AT204" s="120">
        <v>5</v>
      </c>
      <c r="AU204" s="120"/>
      <c r="AV204" s="36">
        <v>8</v>
      </c>
      <c r="EM204" s="383" t="s">
        <v>583</v>
      </c>
      <c r="EV204" s="55">
        <v>3</v>
      </c>
      <c r="EZ204" s="59">
        <v>5</v>
      </c>
      <c r="FA204" s="392">
        <v>2</v>
      </c>
      <c r="FC204" s="383" t="s">
        <v>579</v>
      </c>
      <c r="FD204" s="42">
        <v>3</v>
      </c>
      <c r="FE204" s="44">
        <v>6</v>
      </c>
      <c r="FJ204" s="52">
        <v>1</v>
      </c>
      <c r="FL204" s="55">
        <v>2</v>
      </c>
      <c r="FQ204" s="391">
        <v>1</v>
      </c>
    </row>
    <row r="205" spans="4:173" x14ac:dyDescent="0.25">
      <c r="D205" s="383" t="s">
        <v>583</v>
      </c>
      <c r="F205" s="112"/>
      <c r="G205" s="112"/>
      <c r="H205" s="112"/>
      <c r="I205" s="112"/>
      <c r="J205" s="112"/>
      <c r="K205" s="112"/>
      <c r="L205" s="45"/>
      <c r="M205" s="45"/>
      <c r="O205" s="47"/>
      <c r="R205" s="48"/>
      <c r="S205" s="113"/>
      <c r="T205" s="114"/>
      <c r="U205" s="114"/>
      <c r="V205" s="114"/>
      <c r="W205" s="115"/>
      <c r="X205" s="115"/>
      <c r="Y205" s="115"/>
      <c r="AA205" s="53"/>
      <c r="AB205" s="53"/>
      <c r="AC205" s="116">
        <v>5</v>
      </c>
      <c r="AD205" s="116"/>
      <c r="AE205" s="116"/>
      <c r="AF205" s="116">
        <v>3</v>
      </c>
      <c r="AG205" s="117"/>
      <c r="AH205" s="117"/>
      <c r="AI205" s="118"/>
      <c r="AJ205" s="118"/>
      <c r="AK205" s="118"/>
      <c r="AL205" s="118">
        <v>1</v>
      </c>
      <c r="AM205" s="119"/>
      <c r="AN205" s="119"/>
      <c r="AO205" s="119"/>
      <c r="AP205" s="120">
        <v>1</v>
      </c>
      <c r="AQ205" s="120">
        <v>1</v>
      </c>
      <c r="AR205" s="120"/>
      <c r="AS205" s="120"/>
      <c r="AT205" s="120">
        <v>4</v>
      </c>
      <c r="AU205" s="120"/>
      <c r="AV205" s="36">
        <v>9</v>
      </c>
      <c r="EM205" s="383" t="s">
        <v>583</v>
      </c>
      <c r="EN205" s="42">
        <v>1</v>
      </c>
      <c r="EV205" s="55">
        <v>4</v>
      </c>
      <c r="EX205" s="57">
        <v>1</v>
      </c>
      <c r="EZ205" s="59">
        <v>3</v>
      </c>
      <c r="FA205" s="392">
        <v>2</v>
      </c>
      <c r="FC205" s="383" t="s">
        <v>579</v>
      </c>
      <c r="FE205" s="44">
        <v>4</v>
      </c>
      <c r="FL205" s="55">
        <v>2</v>
      </c>
      <c r="FO205" s="58">
        <v>1</v>
      </c>
      <c r="FP205" s="59">
        <v>1</v>
      </c>
    </row>
    <row r="206" spans="4:173" x14ac:dyDescent="0.25">
      <c r="D206" s="383" t="s">
        <v>583</v>
      </c>
      <c r="F206" s="112"/>
      <c r="G206" s="112"/>
      <c r="H206" s="112"/>
      <c r="I206" s="112"/>
      <c r="J206" s="112"/>
      <c r="K206" s="112"/>
      <c r="L206" s="45"/>
      <c r="M206" s="45"/>
      <c r="O206" s="47"/>
      <c r="R206" s="48"/>
      <c r="S206" s="113"/>
      <c r="T206" s="114"/>
      <c r="U206" s="114"/>
      <c r="V206" s="114"/>
      <c r="W206" s="115"/>
      <c r="X206" s="115"/>
      <c r="Y206" s="115"/>
      <c r="AA206" s="53"/>
      <c r="AB206" s="53"/>
      <c r="AC206" s="116">
        <v>5</v>
      </c>
      <c r="AD206" s="116"/>
      <c r="AE206" s="116"/>
      <c r="AF206" s="116">
        <v>1</v>
      </c>
      <c r="AG206" s="117"/>
      <c r="AH206" s="117"/>
      <c r="AI206" s="118"/>
      <c r="AJ206" s="118"/>
      <c r="AK206" s="118"/>
      <c r="AL206" s="118"/>
      <c r="AM206" s="119"/>
      <c r="AN206" s="119"/>
      <c r="AO206" s="119"/>
      <c r="AP206" s="120"/>
      <c r="AQ206" s="120">
        <v>1</v>
      </c>
      <c r="AR206" s="120"/>
      <c r="AS206" s="120"/>
      <c r="AT206" s="120">
        <v>3</v>
      </c>
      <c r="AU206" s="120"/>
      <c r="AV206" s="36">
        <v>10</v>
      </c>
      <c r="EM206" s="383" t="s">
        <v>583</v>
      </c>
      <c r="EV206" s="55">
        <v>3</v>
      </c>
      <c r="EZ206" s="59">
        <v>3</v>
      </c>
      <c r="FA206" s="392">
        <v>2</v>
      </c>
      <c r="FC206" s="383" t="s">
        <v>579</v>
      </c>
      <c r="FD206" s="42">
        <v>2</v>
      </c>
      <c r="FE206" s="44">
        <v>5</v>
      </c>
      <c r="FL206" s="55">
        <v>3</v>
      </c>
      <c r="FO206" s="58">
        <v>1</v>
      </c>
    </row>
    <row r="207" spans="4:173" x14ac:dyDescent="0.25">
      <c r="D207" s="383" t="s">
        <v>583</v>
      </c>
      <c r="F207" s="112"/>
      <c r="G207" s="112"/>
      <c r="H207" s="112"/>
      <c r="I207" s="112"/>
      <c r="J207" s="112"/>
      <c r="K207" s="112"/>
      <c r="L207" s="45"/>
      <c r="M207" s="45"/>
      <c r="O207" s="47"/>
      <c r="R207" s="48"/>
      <c r="S207" s="113"/>
      <c r="T207" s="114">
        <v>5</v>
      </c>
      <c r="U207" s="114"/>
      <c r="V207" s="114">
        <v>1</v>
      </c>
      <c r="W207" s="115"/>
      <c r="X207" s="115"/>
      <c r="Y207" s="115"/>
      <c r="AA207" s="53"/>
      <c r="AB207" s="53"/>
      <c r="AC207" s="116">
        <v>3</v>
      </c>
      <c r="AD207" s="116"/>
      <c r="AE207" s="116"/>
      <c r="AF207" s="116"/>
      <c r="AG207" s="117"/>
      <c r="AH207" s="117"/>
      <c r="AI207" s="118"/>
      <c r="AJ207" s="118"/>
      <c r="AK207" s="118"/>
      <c r="AL207" s="118"/>
      <c r="AM207" s="119"/>
      <c r="AN207" s="119"/>
      <c r="AO207" s="119"/>
      <c r="AP207" s="120"/>
      <c r="AQ207" s="120"/>
      <c r="AR207" s="120"/>
      <c r="AS207" s="120"/>
      <c r="AT207" s="120">
        <v>6</v>
      </c>
      <c r="AU207" s="120"/>
      <c r="AV207" s="36">
        <v>7</v>
      </c>
      <c r="EM207" s="383" t="s">
        <v>583</v>
      </c>
      <c r="ES207" s="51">
        <v>3</v>
      </c>
      <c r="EV207" s="55">
        <v>1</v>
      </c>
      <c r="EZ207" s="59">
        <v>2</v>
      </c>
      <c r="FA207" s="392">
        <v>2</v>
      </c>
      <c r="FC207" s="383" t="s">
        <v>579</v>
      </c>
      <c r="FD207" s="42">
        <v>2</v>
      </c>
      <c r="FE207" s="44">
        <v>3</v>
      </c>
      <c r="FJ207" s="52">
        <v>1</v>
      </c>
      <c r="FL207" s="55">
        <v>3</v>
      </c>
      <c r="FO207" s="58">
        <v>1</v>
      </c>
    </row>
    <row r="208" spans="4:173" x14ac:dyDescent="0.25">
      <c r="D208" s="383" t="s">
        <v>583</v>
      </c>
      <c r="E208" s="42">
        <v>2</v>
      </c>
      <c r="F208" s="112"/>
      <c r="G208" s="112"/>
      <c r="H208" s="112"/>
      <c r="I208" s="112"/>
      <c r="J208" s="112"/>
      <c r="K208" s="112"/>
      <c r="L208" s="45">
        <v>1</v>
      </c>
      <c r="M208" s="45">
        <v>1</v>
      </c>
      <c r="O208" s="47"/>
      <c r="R208" s="48"/>
      <c r="S208" s="113"/>
      <c r="T208" s="114">
        <v>8</v>
      </c>
      <c r="U208" s="114"/>
      <c r="V208" s="114"/>
      <c r="W208" s="115"/>
      <c r="X208" s="115"/>
      <c r="Y208" s="115"/>
      <c r="AA208" s="53"/>
      <c r="AB208" s="53"/>
      <c r="AC208" s="116">
        <v>6</v>
      </c>
      <c r="AD208" s="116"/>
      <c r="AE208" s="116"/>
      <c r="AF208" s="116">
        <v>1</v>
      </c>
      <c r="AG208" s="117"/>
      <c r="AH208" s="117"/>
      <c r="AI208" s="118"/>
      <c r="AJ208" s="118"/>
      <c r="AK208" s="118"/>
      <c r="AL208" s="118"/>
      <c r="AM208" s="119"/>
      <c r="AN208" s="119"/>
      <c r="AO208" s="119"/>
      <c r="AP208" s="120"/>
      <c r="AQ208" s="120"/>
      <c r="AR208" s="120"/>
      <c r="AS208" s="120"/>
      <c r="AT208" s="120"/>
      <c r="AU208" s="120"/>
      <c r="AV208" s="36">
        <v>5</v>
      </c>
      <c r="EM208" s="383" t="s">
        <v>583</v>
      </c>
      <c r="EN208" s="42">
        <v>2</v>
      </c>
      <c r="EO208" s="44">
        <v>2</v>
      </c>
      <c r="ES208" s="51">
        <v>1</v>
      </c>
      <c r="EV208" s="55">
        <v>3</v>
      </c>
      <c r="FA208" s="392">
        <v>2</v>
      </c>
      <c r="FC208" s="383" t="s">
        <v>579</v>
      </c>
      <c r="FD208" s="42">
        <v>2</v>
      </c>
      <c r="FE208" s="44">
        <v>3</v>
      </c>
      <c r="FI208" s="51">
        <v>1</v>
      </c>
      <c r="FJ208" s="52">
        <v>1</v>
      </c>
      <c r="FL208" s="55">
        <v>3</v>
      </c>
    </row>
    <row r="209" spans="4:173" ht="15.75" thickBot="1" x14ac:dyDescent="0.3">
      <c r="D209" s="385" t="s">
        <v>583</v>
      </c>
      <c r="E209" s="341">
        <v>1</v>
      </c>
      <c r="F209" s="342"/>
      <c r="G209" s="342"/>
      <c r="H209" s="342"/>
      <c r="I209" s="342"/>
      <c r="J209" s="342"/>
      <c r="K209" s="342"/>
      <c r="L209" s="331"/>
      <c r="M209" s="331"/>
      <c r="N209" s="331"/>
      <c r="O209" s="343"/>
      <c r="P209" s="343"/>
      <c r="Q209" s="344"/>
      <c r="R209" s="344"/>
      <c r="S209" s="345"/>
      <c r="T209" s="332">
        <v>6</v>
      </c>
      <c r="U209" s="332"/>
      <c r="V209" s="332"/>
      <c r="W209" s="346"/>
      <c r="X209" s="346"/>
      <c r="Y209" s="346"/>
      <c r="Z209" s="333"/>
      <c r="AA209" s="333"/>
      <c r="AB209" s="333"/>
      <c r="AC209" s="347">
        <v>3</v>
      </c>
      <c r="AD209" s="347">
        <v>1</v>
      </c>
      <c r="AE209" s="347"/>
      <c r="AF209" s="347">
        <v>2</v>
      </c>
      <c r="AG209" s="348"/>
      <c r="AH209" s="348"/>
      <c r="AI209" s="349"/>
      <c r="AJ209" s="349"/>
      <c r="AK209" s="349"/>
      <c r="AL209" s="349">
        <v>1</v>
      </c>
      <c r="AM209" s="350"/>
      <c r="AN209" s="350"/>
      <c r="AO209" s="350"/>
      <c r="AP209" s="351"/>
      <c r="AQ209" s="351">
        <v>1</v>
      </c>
      <c r="AR209" s="351"/>
      <c r="AS209" s="351"/>
      <c r="AT209" s="351">
        <v>2</v>
      </c>
      <c r="AU209" s="351"/>
      <c r="AV209" s="329">
        <v>9</v>
      </c>
      <c r="EM209" s="385" t="s">
        <v>583</v>
      </c>
      <c r="EN209" s="341">
        <v>2</v>
      </c>
      <c r="EO209" s="331">
        <v>1</v>
      </c>
      <c r="EP209" s="343"/>
      <c r="EQ209" s="344"/>
      <c r="ER209" s="345"/>
      <c r="ES209" s="332"/>
      <c r="ET209" s="346"/>
      <c r="EU209" s="333"/>
      <c r="EV209" s="347">
        <v>3</v>
      </c>
      <c r="EW209" s="348"/>
      <c r="EX209" s="349">
        <v>1</v>
      </c>
      <c r="EY209" s="350"/>
      <c r="EZ209" s="351"/>
      <c r="FA209" s="395">
        <v>2</v>
      </c>
      <c r="FC209" s="383" t="s">
        <v>579</v>
      </c>
      <c r="FD209" s="42">
        <v>1</v>
      </c>
      <c r="FE209" s="44">
        <v>4</v>
      </c>
      <c r="FJ209" s="52">
        <v>1</v>
      </c>
      <c r="FL209" s="55">
        <v>2</v>
      </c>
    </row>
    <row r="210" spans="4:173" x14ac:dyDescent="0.25">
      <c r="D210" s="383" t="s">
        <v>584</v>
      </c>
      <c r="E210" s="42">
        <v>2</v>
      </c>
      <c r="F210" s="112"/>
      <c r="G210" s="112"/>
      <c r="H210" s="112"/>
      <c r="I210" s="112"/>
      <c r="J210" s="112"/>
      <c r="K210" s="112"/>
      <c r="L210" s="45">
        <v>1</v>
      </c>
      <c r="M210" s="45">
        <v>5</v>
      </c>
      <c r="O210" s="47"/>
      <c r="R210" s="48"/>
      <c r="S210" s="113"/>
      <c r="T210" s="114">
        <v>1</v>
      </c>
      <c r="U210" s="114"/>
      <c r="V210" s="114"/>
      <c r="W210" s="115"/>
      <c r="X210" s="115"/>
      <c r="Y210" s="115"/>
      <c r="AA210" s="53"/>
      <c r="AB210" s="53"/>
      <c r="AC210" s="116"/>
      <c r="AD210" s="116">
        <v>3</v>
      </c>
      <c r="AE210" s="116"/>
      <c r="AF210" s="116">
        <v>10</v>
      </c>
      <c r="AG210" s="117"/>
      <c r="AH210" s="117"/>
      <c r="AI210" s="118"/>
      <c r="AJ210" s="118"/>
      <c r="AK210" s="118"/>
      <c r="AL210" s="118"/>
      <c r="AM210" s="119"/>
      <c r="AN210" s="119"/>
      <c r="AO210" s="119">
        <v>1</v>
      </c>
      <c r="AP210" s="120"/>
      <c r="AQ210" s="120">
        <v>2</v>
      </c>
      <c r="AR210" s="120"/>
      <c r="AS210" s="120"/>
      <c r="AT210" s="120"/>
      <c r="AU210" s="120"/>
      <c r="AV210" s="36">
        <v>1</v>
      </c>
      <c r="EM210" s="383" t="s">
        <v>584</v>
      </c>
      <c r="EN210" s="42">
        <v>1</v>
      </c>
      <c r="EO210" s="44">
        <v>3</v>
      </c>
      <c r="ES210" s="51">
        <v>2</v>
      </c>
      <c r="EV210" s="55">
        <v>3</v>
      </c>
      <c r="EW210" s="56">
        <v>1</v>
      </c>
      <c r="EZ210" s="59">
        <v>2</v>
      </c>
      <c r="FA210" s="392">
        <v>3</v>
      </c>
      <c r="FC210" s="383" t="s">
        <v>579</v>
      </c>
      <c r="FD210" s="42">
        <v>2</v>
      </c>
      <c r="FE210" s="44">
        <v>3</v>
      </c>
      <c r="FI210" s="51">
        <v>1</v>
      </c>
      <c r="FJ210" s="52">
        <v>1</v>
      </c>
      <c r="FL210" s="55">
        <v>3</v>
      </c>
    </row>
    <row r="211" spans="4:173" x14ac:dyDescent="0.25">
      <c r="D211" s="383" t="s">
        <v>584</v>
      </c>
      <c r="F211" s="112"/>
      <c r="G211" s="112"/>
      <c r="H211" s="112"/>
      <c r="I211" s="112"/>
      <c r="J211" s="112"/>
      <c r="K211" s="112"/>
      <c r="L211" s="45">
        <v>1</v>
      </c>
      <c r="M211" s="45">
        <v>2</v>
      </c>
      <c r="O211" s="47"/>
      <c r="R211" s="48"/>
      <c r="S211" s="113"/>
      <c r="T211" s="114">
        <v>3</v>
      </c>
      <c r="U211" s="114"/>
      <c r="V211" s="114"/>
      <c r="W211" s="115"/>
      <c r="X211" s="115"/>
      <c r="Y211" s="115"/>
      <c r="AA211" s="53"/>
      <c r="AB211" s="53"/>
      <c r="AC211" s="116"/>
      <c r="AD211" s="116">
        <v>1</v>
      </c>
      <c r="AE211" s="116"/>
      <c r="AF211" s="116">
        <v>14</v>
      </c>
      <c r="AG211" s="117"/>
      <c r="AH211" s="117"/>
      <c r="AI211" s="118"/>
      <c r="AJ211" s="118"/>
      <c r="AK211" s="118"/>
      <c r="AL211" s="118"/>
      <c r="AM211" s="119"/>
      <c r="AN211" s="119">
        <v>1</v>
      </c>
      <c r="AO211" s="119"/>
      <c r="AP211" s="120">
        <v>1</v>
      </c>
      <c r="AQ211" s="120">
        <v>1</v>
      </c>
      <c r="AR211" s="120"/>
      <c r="AS211" s="120"/>
      <c r="AT211" s="120"/>
      <c r="AU211" s="120"/>
      <c r="AV211" s="36">
        <v>1</v>
      </c>
      <c r="EM211" s="383" t="s">
        <v>584</v>
      </c>
      <c r="EN211" s="42">
        <v>1</v>
      </c>
      <c r="EO211" s="44">
        <v>1</v>
      </c>
      <c r="ES211" s="51">
        <v>2</v>
      </c>
      <c r="EV211" s="55">
        <v>1</v>
      </c>
      <c r="FA211" s="391">
        <v>1</v>
      </c>
      <c r="FC211" s="383" t="s">
        <v>579</v>
      </c>
      <c r="FD211" s="42">
        <v>3</v>
      </c>
      <c r="FE211" s="44">
        <v>5</v>
      </c>
      <c r="FL211" s="55">
        <v>2</v>
      </c>
      <c r="FO211" s="58">
        <v>2</v>
      </c>
    </row>
    <row r="212" spans="4:173" x14ac:dyDescent="0.25">
      <c r="D212" s="383" t="s">
        <v>584</v>
      </c>
      <c r="E212" s="42">
        <v>4</v>
      </c>
      <c r="F212" s="112"/>
      <c r="G212" s="112">
        <v>2</v>
      </c>
      <c r="H212" s="112"/>
      <c r="I212" s="112">
        <v>2</v>
      </c>
      <c r="J212" s="112">
        <v>1</v>
      </c>
      <c r="K212" s="112"/>
      <c r="L212" s="45">
        <v>9</v>
      </c>
      <c r="M212" s="45">
        <v>3</v>
      </c>
      <c r="O212" s="47"/>
      <c r="R212" s="48"/>
      <c r="S212" s="113"/>
      <c r="T212" s="114">
        <v>3</v>
      </c>
      <c r="U212" s="114"/>
      <c r="V212" s="114"/>
      <c r="W212" s="115"/>
      <c r="X212" s="115"/>
      <c r="Y212" s="115"/>
      <c r="AA212" s="53"/>
      <c r="AB212" s="53"/>
      <c r="AC212" s="116"/>
      <c r="AD212" s="116">
        <v>2</v>
      </c>
      <c r="AE212" s="116"/>
      <c r="AF212" s="116">
        <v>13</v>
      </c>
      <c r="AG212" s="117">
        <v>1</v>
      </c>
      <c r="AH212" s="117"/>
      <c r="AI212" s="118"/>
      <c r="AJ212" s="118"/>
      <c r="AK212" s="118"/>
      <c r="AL212" s="118"/>
      <c r="AM212" s="119"/>
      <c r="AN212" s="119">
        <v>1</v>
      </c>
      <c r="AO212" s="119"/>
      <c r="AP212" s="120">
        <v>2</v>
      </c>
      <c r="AQ212" s="120"/>
      <c r="AR212" s="120"/>
      <c r="AS212" s="120"/>
      <c r="AT212" s="120"/>
      <c r="AU212" s="120"/>
      <c r="AV212" s="36">
        <v>4</v>
      </c>
      <c r="EM212" s="383" t="s">
        <v>584</v>
      </c>
      <c r="EO212" s="45">
        <v>1</v>
      </c>
      <c r="EP212" s="47"/>
      <c r="ER212" s="113"/>
      <c r="ES212" s="114">
        <v>1</v>
      </c>
      <c r="ET212" s="115"/>
      <c r="EV212" s="116">
        <v>3</v>
      </c>
      <c r="EW212" s="117"/>
      <c r="EX212" s="118"/>
      <c r="EY212" s="119"/>
      <c r="EZ212" s="120">
        <v>1</v>
      </c>
      <c r="FA212" s="392">
        <v>2</v>
      </c>
      <c r="FC212" s="383" t="s">
        <v>579</v>
      </c>
      <c r="FD212" s="42">
        <v>1</v>
      </c>
      <c r="FE212" s="44">
        <v>4</v>
      </c>
      <c r="FL212" s="55">
        <v>2</v>
      </c>
      <c r="FO212" s="58">
        <v>1</v>
      </c>
      <c r="FP212" s="59">
        <v>1</v>
      </c>
    </row>
    <row r="213" spans="4:173" ht="15.75" thickBot="1" x14ac:dyDescent="0.3">
      <c r="D213" s="383" t="s">
        <v>584</v>
      </c>
      <c r="E213" s="42">
        <v>2</v>
      </c>
      <c r="F213" s="112"/>
      <c r="G213" s="112"/>
      <c r="H213" s="112"/>
      <c r="I213" s="112"/>
      <c r="J213" s="112"/>
      <c r="K213" s="112"/>
      <c r="L213" s="45">
        <v>1</v>
      </c>
      <c r="M213" s="45"/>
      <c r="O213" s="47"/>
      <c r="R213" s="48"/>
      <c r="S213" s="113"/>
      <c r="T213" s="114">
        <v>6</v>
      </c>
      <c r="U213" s="114"/>
      <c r="V213" s="114"/>
      <c r="W213" s="115"/>
      <c r="X213" s="115"/>
      <c r="Y213" s="115"/>
      <c r="AA213" s="53"/>
      <c r="AB213" s="53"/>
      <c r="AC213" s="116"/>
      <c r="AD213" s="116"/>
      <c r="AE213" s="116"/>
      <c r="AF213" s="116">
        <v>2</v>
      </c>
      <c r="AG213" s="117"/>
      <c r="AH213" s="117"/>
      <c r="AI213" s="118"/>
      <c r="AJ213" s="118"/>
      <c r="AK213" s="118"/>
      <c r="AL213" s="118"/>
      <c r="AM213" s="119"/>
      <c r="AN213" s="119"/>
      <c r="AO213" s="119"/>
      <c r="AP213" s="120"/>
      <c r="AQ213" s="120"/>
      <c r="AR213" s="120"/>
      <c r="AS213" s="120"/>
      <c r="AT213" s="120"/>
      <c r="AU213" s="120"/>
      <c r="AV213" s="36">
        <v>2</v>
      </c>
      <c r="EM213" s="383" t="s">
        <v>584</v>
      </c>
      <c r="EN213" s="42">
        <v>1</v>
      </c>
      <c r="EO213" s="45">
        <v>1</v>
      </c>
      <c r="EP213" s="47"/>
      <c r="ER213" s="113"/>
      <c r="ES213" s="114">
        <v>1</v>
      </c>
      <c r="ET213" s="115"/>
      <c r="EV213" s="116">
        <v>3</v>
      </c>
      <c r="EW213" s="117"/>
      <c r="EX213" s="118"/>
      <c r="EY213" s="119">
        <v>1</v>
      </c>
      <c r="EZ213" s="120"/>
      <c r="FA213" s="392">
        <v>2</v>
      </c>
      <c r="FC213" s="385" t="s">
        <v>579</v>
      </c>
      <c r="FD213" s="341">
        <v>3</v>
      </c>
      <c r="FE213" s="331">
        <v>5</v>
      </c>
      <c r="FF213" s="343"/>
      <c r="FG213" s="344"/>
      <c r="FH213" s="345"/>
      <c r="FI213" s="332"/>
      <c r="FJ213" s="346">
        <v>1</v>
      </c>
      <c r="FK213" s="333"/>
      <c r="FL213" s="347">
        <v>2</v>
      </c>
      <c r="FM213" s="348"/>
      <c r="FN213" s="349"/>
      <c r="FO213" s="350"/>
      <c r="FP213" s="351"/>
      <c r="FQ213" s="395">
        <v>1</v>
      </c>
    </row>
    <row r="214" spans="4:173" x14ac:dyDescent="0.25">
      <c r="D214" s="383" t="s">
        <v>584</v>
      </c>
      <c r="F214" s="112"/>
      <c r="G214" s="112"/>
      <c r="H214" s="112"/>
      <c r="I214" s="112"/>
      <c r="J214" s="112"/>
      <c r="K214" s="112"/>
      <c r="L214" s="45">
        <v>6</v>
      </c>
      <c r="M214" s="45"/>
      <c r="O214" s="47"/>
      <c r="R214" s="48"/>
      <c r="S214" s="113"/>
      <c r="T214" s="114"/>
      <c r="U214" s="114"/>
      <c r="V214" s="114">
        <v>1</v>
      </c>
      <c r="W214" s="115"/>
      <c r="X214" s="115"/>
      <c r="Y214" s="115"/>
      <c r="AA214" s="53"/>
      <c r="AB214" s="53"/>
      <c r="AC214" s="116"/>
      <c r="AD214" s="116">
        <v>1</v>
      </c>
      <c r="AE214" s="116"/>
      <c r="AF214" s="116">
        <v>6</v>
      </c>
      <c r="AG214" s="117"/>
      <c r="AH214" s="117"/>
      <c r="AI214" s="118"/>
      <c r="AJ214" s="118"/>
      <c r="AK214" s="118"/>
      <c r="AL214" s="118"/>
      <c r="AM214" s="119"/>
      <c r="AN214" s="119"/>
      <c r="AO214" s="119"/>
      <c r="AP214" s="120">
        <v>1</v>
      </c>
      <c r="AQ214" s="120"/>
      <c r="AR214" s="120"/>
      <c r="AS214" s="120"/>
      <c r="AT214" s="120"/>
      <c r="AU214" s="120"/>
      <c r="AV214" s="36">
        <v>3</v>
      </c>
      <c r="EM214" s="383" t="s">
        <v>584</v>
      </c>
      <c r="EN214" s="42">
        <v>1</v>
      </c>
      <c r="EO214" s="45">
        <v>2</v>
      </c>
      <c r="EP214" s="47"/>
      <c r="ER214" s="113"/>
      <c r="ES214" s="114">
        <v>2</v>
      </c>
      <c r="ET214" s="115"/>
      <c r="EV214" s="116">
        <v>1</v>
      </c>
      <c r="EW214" s="117"/>
      <c r="EX214" s="118"/>
      <c r="EY214" s="119"/>
      <c r="EZ214" s="120">
        <v>3</v>
      </c>
      <c r="FA214" s="392">
        <v>1</v>
      </c>
    </row>
    <row r="215" spans="4:173" x14ac:dyDescent="0.25">
      <c r="D215" s="383" t="s">
        <v>584</v>
      </c>
      <c r="E215" s="42">
        <v>2</v>
      </c>
      <c r="F215" s="112"/>
      <c r="G215" s="112"/>
      <c r="H215" s="112"/>
      <c r="I215" s="112"/>
      <c r="J215" s="112"/>
      <c r="K215" s="112"/>
      <c r="L215" s="45">
        <v>4</v>
      </c>
      <c r="M215" s="45"/>
      <c r="O215" s="47"/>
      <c r="R215" s="48"/>
      <c r="S215" s="113"/>
      <c r="T215" s="114">
        <v>2</v>
      </c>
      <c r="U215" s="114"/>
      <c r="V215" s="114"/>
      <c r="W215" s="115"/>
      <c r="X215" s="115"/>
      <c r="Y215" s="115"/>
      <c r="AA215" s="53"/>
      <c r="AB215" s="53"/>
      <c r="AC215" s="116"/>
      <c r="AD215" s="116">
        <v>1</v>
      </c>
      <c r="AE215" s="116"/>
      <c r="AF215" s="116">
        <v>7</v>
      </c>
      <c r="AG215" s="117"/>
      <c r="AH215" s="117"/>
      <c r="AI215" s="118"/>
      <c r="AJ215" s="118"/>
      <c r="AK215" s="118"/>
      <c r="AL215" s="118"/>
      <c r="AM215" s="119"/>
      <c r="AN215" s="119">
        <v>1</v>
      </c>
      <c r="AO215" s="119"/>
      <c r="AP215" s="120"/>
      <c r="AQ215" s="120"/>
      <c r="AR215" s="120"/>
      <c r="AS215" s="120"/>
      <c r="AT215" s="120"/>
      <c r="AU215" s="120"/>
      <c r="AV215" s="36">
        <v>3</v>
      </c>
      <c r="EM215" s="383" t="s">
        <v>584</v>
      </c>
      <c r="EN215" s="42">
        <v>3</v>
      </c>
      <c r="EO215" s="45">
        <v>1</v>
      </c>
      <c r="EP215" s="47"/>
      <c r="ER215" s="113"/>
      <c r="ES215" s="114">
        <v>3</v>
      </c>
      <c r="ET215" s="115">
        <v>1</v>
      </c>
      <c r="EV215" s="116">
        <v>3</v>
      </c>
      <c r="EW215" s="117"/>
      <c r="EX215" s="118"/>
      <c r="EY215" s="119"/>
      <c r="EZ215" s="120">
        <v>1</v>
      </c>
      <c r="FA215" s="392">
        <v>1</v>
      </c>
    </row>
    <row r="216" spans="4:173" x14ac:dyDescent="0.25">
      <c r="D216" s="383" t="s">
        <v>584</v>
      </c>
      <c r="E216" s="42">
        <v>1</v>
      </c>
      <c r="F216" s="112"/>
      <c r="G216" s="112"/>
      <c r="H216" s="112"/>
      <c r="I216" s="112"/>
      <c r="J216" s="112"/>
      <c r="K216" s="112"/>
      <c r="L216" s="45">
        <v>2</v>
      </c>
      <c r="M216" s="45"/>
      <c r="O216" s="47"/>
      <c r="R216" s="48"/>
      <c r="S216" s="113"/>
      <c r="T216" s="114">
        <v>2</v>
      </c>
      <c r="U216" s="114"/>
      <c r="V216" s="114"/>
      <c r="W216" s="115"/>
      <c r="X216" s="115"/>
      <c r="Y216" s="115"/>
      <c r="AA216" s="53"/>
      <c r="AB216" s="53"/>
      <c r="AC216" s="116"/>
      <c r="AD216" s="116"/>
      <c r="AE216" s="116"/>
      <c r="AF216" s="116">
        <v>3</v>
      </c>
      <c r="AG216" s="117"/>
      <c r="AH216" s="117"/>
      <c r="AI216" s="118"/>
      <c r="AJ216" s="118"/>
      <c r="AK216" s="118"/>
      <c r="AL216" s="118"/>
      <c r="AM216" s="119"/>
      <c r="AN216" s="119"/>
      <c r="AO216" s="119"/>
      <c r="AP216" s="120"/>
      <c r="AQ216" s="120">
        <v>3</v>
      </c>
      <c r="AR216" s="120"/>
      <c r="AS216" s="120"/>
      <c r="AT216" s="120">
        <v>1</v>
      </c>
      <c r="AU216" s="120"/>
      <c r="AV216" s="36">
        <v>1</v>
      </c>
      <c r="EM216" s="383" t="s">
        <v>584</v>
      </c>
      <c r="EO216" s="45">
        <v>3</v>
      </c>
      <c r="EP216" s="47"/>
      <c r="ER216" s="113"/>
      <c r="ES216" s="114">
        <v>3</v>
      </c>
      <c r="ET216" s="115"/>
      <c r="EV216" s="116">
        <v>2</v>
      </c>
      <c r="EW216" s="117"/>
      <c r="EX216" s="118"/>
      <c r="EY216" s="119">
        <v>1</v>
      </c>
      <c r="EZ216" s="120">
        <v>1</v>
      </c>
      <c r="FA216" s="392">
        <v>2</v>
      </c>
    </row>
    <row r="217" spans="4:173" x14ac:dyDescent="0.25">
      <c r="D217" s="383" t="s">
        <v>584</v>
      </c>
      <c r="E217" s="42">
        <v>4</v>
      </c>
      <c r="F217" s="112"/>
      <c r="G217" s="112">
        <v>2</v>
      </c>
      <c r="H217" s="112"/>
      <c r="I217" s="112">
        <v>2</v>
      </c>
      <c r="J217" s="112">
        <v>1</v>
      </c>
      <c r="K217" s="112"/>
      <c r="L217" s="45">
        <v>8</v>
      </c>
      <c r="M217" s="45">
        <v>3</v>
      </c>
      <c r="O217" s="47"/>
      <c r="R217" s="48"/>
      <c r="S217" s="113"/>
      <c r="T217" s="114">
        <v>4</v>
      </c>
      <c r="U217" s="114"/>
      <c r="V217" s="114"/>
      <c r="W217" s="115"/>
      <c r="X217" s="115"/>
      <c r="Y217" s="115"/>
      <c r="AA217" s="53"/>
      <c r="AB217" s="53"/>
      <c r="AC217" s="116"/>
      <c r="AD217" s="116">
        <v>2</v>
      </c>
      <c r="AE217" s="116"/>
      <c r="AF217" s="116">
        <v>6</v>
      </c>
      <c r="AG217" s="117">
        <v>1</v>
      </c>
      <c r="AH217" s="117"/>
      <c r="AI217" s="118"/>
      <c r="AJ217" s="118"/>
      <c r="AK217" s="118"/>
      <c r="AL217" s="118"/>
      <c r="AM217" s="119"/>
      <c r="AN217" s="119"/>
      <c r="AO217" s="119"/>
      <c r="AP217" s="120">
        <v>1</v>
      </c>
      <c r="AQ217" s="120"/>
      <c r="AR217" s="120"/>
      <c r="AS217" s="120"/>
      <c r="AT217" s="120"/>
      <c r="AU217" s="120"/>
      <c r="AV217" s="36">
        <v>4</v>
      </c>
      <c r="EM217" s="383" t="s">
        <v>584</v>
      </c>
      <c r="EN217" s="42">
        <v>4</v>
      </c>
      <c r="EO217" s="45">
        <v>2</v>
      </c>
      <c r="EP217" s="47"/>
      <c r="ER217" s="113"/>
      <c r="ES217" s="114">
        <v>4</v>
      </c>
      <c r="ET217" s="115"/>
      <c r="EV217" s="116">
        <v>3</v>
      </c>
      <c r="EW217" s="117">
        <v>1</v>
      </c>
      <c r="EX217" s="118"/>
      <c r="EY217" s="119">
        <v>1</v>
      </c>
      <c r="EZ217" s="120">
        <v>1</v>
      </c>
      <c r="FA217" s="392">
        <v>2</v>
      </c>
    </row>
    <row r="218" spans="4:173" x14ac:dyDescent="0.25">
      <c r="D218" s="383" t="s">
        <v>584</v>
      </c>
      <c r="E218" s="42">
        <v>2</v>
      </c>
      <c r="F218" s="112"/>
      <c r="G218" s="112"/>
      <c r="H218" s="112"/>
      <c r="I218" s="112"/>
      <c r="J218" s="112"/>
      <c r="K218" s="112"/>
      <c r="L218" s="45">
        <v>7</v>
      </c>
      <c r="M218" s="45"/>
      <c r="O218" s="47"/>
      <c r="R218" s="48"/>
      <c r="S218" s="113"/>
      <c r="T218" s="114">
        <v>3</v>
      </c>
      <c r="U218" s="114"/>
      <c r="V218" s="114">
        <v>1</v>
      </c>
      <c r="W218" s="115"/>
      <c r="X218" s="115"/>
      <c r="Y218" s="115"/>
      <c r="AA218" s="53"/>
      <c r="AB218" s="53"/>
      <c r="AC218" s="116"/>
      <c r="AD218" s="116"/>
      <c r="AE218" s="116"/>
      <c r="AF218" s="116">
        <v>3</v>
      </c>
      <c r="AG218" s="117"/>
      <c r="AH218" s="117"/>
      <c r="AI218" s="118"/>
      <c r="AJ218" s="118"/>
      <c r="AK218" s="118"/>
      <c r="AL218" s="118"/>
      <c r="AM218" s="119"/>
      <c r="AN218" s="119"/>
      <c r="AO218" s="119"/>
      <c r="AP218" s="120">
        <v>1</v>
      </c>
      <c r="AQ218" s="120"/>
      <c r="AR218" s="120"/>
      <c r="AS218" s="120"/>
      <c r="AT218" s="120"/>
      <c r="AU218" s="120"/>
      <c r="AV218" s="36">
        <v>4</v>
      </c>
      <c r="EM218" s="383" t="s">
        <v>584</v>
      </c>
      <c r="EO218" s="45">
        <v>3</v>
      </c>
      <c r="EP218" s="47"/>
      <c r="ER218" s="113"/>
      <c r="ES218" s="114">
        <v>2</v>
      </c>
      <c r="ET218" s="115"/>
      <c r="EV218" s="116">
        <v>2</v>
      </c>
      <c r="EW218" s="117"/>
      <c r="EX218" s="118"/>
      <c r="EY218" s="119"/>
      <c r="EZ218" s="120"/>
      <c r="FA218" s="392">
        <v>2</v>
      </c>
    </row>
    <row r="219" spans="4:173" x14ac:dyDescent="0.25">
      <c r="D219" s="383" t="s">
        <v>584</v>
      </c>
      <c r="F219" s="112"/>
      <c r="G219" s="112"/>
      <c r="H219" s="112"/>
      <c r="I219" s="112"/>
      <c r="J219" s="112"/>
      <c r="K219" s="112"/>
      <c r="L219" s="45"/>
      <c r="M219" s="45"/>
      <c r="O219" s="47"/>
      <c r="R219" s="48"/>
      <c r="S219" s="113"/>
      <c r="T219" s="114">
        <v>2</v>
      </c>
      <c r="U219" s="114"/>
      <c r="V219" s="114"/>
      <c r="W219" s="115"/>
      <c r="X219" s="115"/>
      <c r="Y219" s="115"/>
      <c r="AA219" s="53"/>
      <c r="AB219" s="53"/>
      <c r="AC219" s="116"/>
      <c r="AD219" s="116">
        <v>2</v>
      </c>
      <c r="AE219" s="116"/>
      <c r="AF219" s="116">
        <v>6</v>
      </c>
      <c r="AG219" s="117"/>
      <c r="AH219" s="117"/>
      <c r="AI219" s="118"/>
      <c r="AJ219" s="118"/>
      <c r="AK219" s="118"/>
      <c r="AL219" s="118"/>
      <c r="AM219" s="119"/>
      <c r="AN219" s="119"/>
      <c r="AO219" s="119"/>
      <c r="AP219" s="120"/>
      <c r="AQ219" s="120"/>
      <c r="AR219" s="120"/>
      <c r="AS219" s="120"/>
      <c r="AT219" s="120"/>
      <c r="AU219" s="120"/>
      <c r="AV219" s="36">
        <v>2</v>
      </c>
      <c r="EM219" s="383" t="s">
        <v>584</v>
      </c>
      <c r="EN219" s="42">
        <v>1</v>
      </c>
      <c r="EO219" s="45"/>
      <c r="EP219" s="47"/>
      <c r="ER219" s="113"/>
      <c r="ES219" s="114">
        <v>2</v>
      </c>
      <c r="ET219" s="115"/>
      <c r="EV219" s="116">
        <v>2</v>
      </c>
      <c r="EW219" s="117"/>
      <c r="EX219" s="118"/>
      <c r="EY219" s="119"/>
      <c r="EZ219" s="120">
        <v>2</v>
      </c>
      <c r="FA219" s="392">
        <v>1</v>
      </c>
    </row>
    <row r="220" spans="4:173" x14ac:dyDescent="0.25">
      <c r="D220" s="383" t="s">
        <v>584</v>
      </c>
      <c r="E220" s="42">
        <v>2</v>
      </c>
      <c r="F220" s="112"/>
      <c r="G220" s="112"/>
      <c r="H220" s="112"/>
      <c r="I220" s="112"/>
      <c r="J220" s="112"/>
      <c r="K220" s="112"/>
      <c r="L220" s="45">
        <v>5</v>
      </c>
      <c r="M220" s="45"/>
      <c r="O220" s="47"/>
      <c r="R220" s="48"/>
      <c r="S220" s="113"/>
      <c r="T220" s="114">
        <v>1</v>
      </c>
      <c r="U220" s="114"/>
      <c r="V220" s="114"/>
      <c r="W220" s="115"/>
      <c r="X220" s="115"/>
      <c r="Y220" s="115"/>
      <c r="AA220" s="53"/>
      <c r="AB220" s="53"/>
      <c r="AC220" s="116"/>
      <c r="AD220" s="116"/>
      <c r="AE220" s="116"/>
      <c r="AF220" s="116">
        <v>4</v>
      </c>
      <c r="AG220" s="117"/>
      <c r="AH220" s="117"/>
      <c r="AI220" s="118"/>
      <c r="AJ220" s="118"/>
      <c r="AK220" s="118"/>
      <c r="AL220" s="118"/>
      <c r="AM220" s="119"/>
      <c r="AN220" s="119">
        <v>1</v>
      </c>
      <c r="AO220" s="119"/>
      <c r="AP220" s="120"/>
      <c r="AQ220" s="120">
        <v>1</v>
      </c>
      <c r="AR220" s="120"/>
      <c r="AS220" s="120"/>
      <c r="AT220" s="120">
        <v>1</v>
      </c>
      <c r="AU220" s="120"/>
      <c r="AV220" s="36">
        <v>3</v>
      </c>
      <c r="EM220" s="383" t="s">
        <v>584</v>
      </c>
      <c r="EN220" s="42">
        <v>2</v>
      </c>
      <c r="EO220" s="45">
        <v>1</v>
      </c>
      <c r="EP220" s="47">
        <v>1</v>
      </c>
      <c r="ER220" s="113"/>
      <c r="ES220" s="114">
        <v>1</v>
      </c>
      <c r="ET220" s="115"/>
      <c r="EV220" s="116">
        <v>3</v>
      </c>
      <c r="EW220" s="117"/>
      <c r="EX220" s="118"/>
      <c r="EY220" s="119">
        <v>2</v>
      </c>
      <c r="EZ220" s="120">
        <v>3</v>
      </c>
      <c r="FA220" s="392">
        <v>2</v>
      </c>
    </row>
    <row r="221" spans="4:173" x14ac:dyDescent="0.25">
      <c r="D221" s="386" t="s">
        <v>584</v>
      </c>
      <c r="E221" s="93">
        <v>1</v>
      </c>
      <c r="F221" s="94"/>
      <c r="G221" s="94"/>
      <c r="H221" s="94"/>
      <c r="I221" s="94"/>
      <c r="J221" s="94"/>
      <c r="K221" s="94"/>
      <c r="L221" s="95">
        <v>2</v>
      </c>
      <c r="M221" s="95"/>
      <c r="N221" s="95"/>
      <c r="O221" s="96"/>
      <c r="P221" s="96"/>
      <c r="Q221" s="97"/>
      <c r="R221" s="97"/>
      <c r="S221" s="98"/>
      <c r="T221" s="99">
        <v>3</v>
      </c>
      <c r="U221" s="99"/>
      <c r="V221" s="99"/>
      <c r="W221" s="100"/>
      <c r="X221" s="100"/>
      <c r="Y221" s="100"/>
      <c r="Z221" s="101"/>
      <c r="AA221" s="101"/>
      <c r="AB221" s="101"/>
      <c r="AC221" s="102"/>
      <c r="AD221" s="102"/>
      <c r="AE221" s="102"/>
      <c r="AF221" s="102">
        <v>12</v>
      </c>
      <c r="AG221" s="103"/>
      <c r="AH221" s="103"/>
      <c r="AI221" s="104"/>
      <c r="AJ221" s="104"/>
      <c r="AK221" s="104"/>
      <c r="AL221" s="104"/>
      <c r="AM221" s="105"/>
      <c r="AN221" s="105">
        <v>1</v>
      </c>
      <c r="AO221" s="105"/>
      <c r="AP221" s="106">
        <v>1</v>
      </c>
      <c r="AQ221" s="106">
        <v>2</v>
      </c>
      <c r="AR221" s="106"/>
      <c r="AS221" s="106"/>
      <c r="AT221" s="106"/>
      <c r="AU221" s="106"/>
      <c r="AV221" s="87"/>
      <c r="EM221" s="383" t="s">
        <v>584</v>
      </c>
      <c r="EO221" s="45">
        <v>2</v>
      </c>
      <c r="EP221" s="47"/>
      <c r="ER221" s="113"/>
      <c r="ES221" s="114">
        <v>1</v>
      </c>
      <c r="ET221" s="115"/>
      <c r="EU221" s="53">
        <v>1</v>
      </c>
      <c r="EV221" s="116">
        <v>3</v>
      </c>
      <c r="EW221" s="117"/>
      <c r="EX221" s="118"/>
      <c r="EY221" s="119"/>
      <c r="EZ221" s="120">
        <v>1</v>
      </c>
      <c r="FA221" s="392"/>
    </row>
    <row r="222" spans="4:173" x14ac:dyDescent="0.25">
      <c r="D222" s="383" t="s">
        <v>584</v>
      </c>
      <c r="E222" s="42">
        <v>3</v>
      </c>
      <c r="F222" s="112"/>
      <c r="G222" s="112"/>
      <c r="H222" s="112"/>
      <c r="I222" s="112">
        <v>1</v>
      </c>
      <c r="J222" s="112"/>
      <c r="K222" s="112"/>
      <c r="L222" s="45">
        <v>2</v>
      </c>
      <c r="M222" s="45"/>
      <c r="O222" s="47"/>
      <c r="R222" s="48"/>
      <c r="S222" s="113"/>
      <c r="T222" s="114">
        <v>3</v>
      </c>
      <c r="U222" s="114"/>
      <c r="V222" s="114">
        <v>7</v>
      </c>
      <c r="W222" s="115"/>
      <c r="X222" s="115">
        <v>1</v>
      </c>
      <c r="Y222" s="115"/>
      <c r="AA222" s="53"/>
      <c r="AB222" s="53"/>
      <c r="AC222" s="116"/>
      <c r="AD222" s="116">
        <v>4</v>
      </c>
      <c r="AE222" s="116"/>
      <c r="AF222" s="116">
        <v>1</v>
      </c>
      <c r="AG222" s="117"/>
      <c r="AH222" s="117"/>
      <c r="AI222" s="118"/>
      <c r="AJ222" s="118"/>
      <c r="AK222" s="118"/>
      <c r="AL222" s="118"/>
      <c r="AM222" s="119"/>
      <c r="AN222" s="119"/>
      <c r="AO222" s="119"/>
      <c r="AP222" s="120"/>
      <c r="AQ222" s="120"/>
      <c r="AR222" s="120"/>
      <c r="AS222" s="120"/>
      <c r="AT222" s="120">
        <v>1</v>
      </c>
      <c r="AU222" s="120"/>
      <c r="AV222" s="36">
        <v>1</v>
      </c>
      <c r="EM222" s="383" t="s">
        <v>584</v>
      </c>
      <c r="EN222" s="42">
        <v>1</v>
      </c>
      <c r="EO222" s="45">
        <v>3</v>
      </c>
      <c r="EP222" s="47"/>
      <c r="ER222" s="113"/>
      <c r="ES222" s="114">
        <v>1</v>
      </c>
      <c r="ET222" s="115">
        <v>1</v>
      </c>
      <c r="EV222" s="116">
        <v>3</v>
      </c>
      <c r="EW222" s="117">
        <v>1</v>
      </c>
      <c r="EX222" s="118"/>
      <c r="EY222" s="119">
        <v>1</v>
      </c>
      <c r="EZ222" s="120"/>
      <c r="FA222" s="392">
        <v>1</v>
      </c>
    </row>
    <row r="223" spans="4:173" x14ac:dyDescent="0.25">
      <c r="D223" s="383" t="s">
        <v>584</v>
      </c>
      <c r="F223" s="112"/>
      <c r="G223" s="112"/>
      <c r="H223" s="112"/>
      <c r="I223" s="112"/>
      <c r="J223" s="112"/>
      <c r="K223" s="112"/>
      <c r="L223" s="45">
        <v>2</v>
      </c>
      <c r="M223" s="45">
        <v>1</v>
      </c>
      <c r="O223" s="47"/>
      <c r="R223" s="48"/>
      <c r="S223" s="113"/>
      <c r="T223" s="114">
        <v>4</v>
      </c>
      <c r="U223" s="114"/>
      <c r="V223" s="114">
        <v>1</v>
      </c>
      <c r="W223" s="115"/>
      <c r="X223" s="115"/>
      <c r="Y223" s="115"/>
      <c r="AA223" s="53"/>
      <c r="AB223" s="53"/>
      <c r="AC223" s="116"/>
      <c r="AD223" s="116">
        <v>2</v>
      </c>
      <c r="AE223" s="116"/>
      <c r="AF223" s="116">
        <v>4</v>
      </c>
      <c r="AG223" s="117"/>
      <c r="AH223" s="117"/>
      <c r="AI223" s="118"/>
      <c r="AJ223" s="118"/>
      <c r="AK223" s="118"/>
      <c r="AL223" s="118"/>
      <c r="AM223" s="119">
        <v>1</v>
      </c>
      <c r="AN223" s="119"/>
      <c r="AO223" s="119"/>
      <c r="AP223" s="120"/>
      <c r="AQ223" s="120"/>
      <c r="AR223" s="120"/>
      <c r="AS223" s="120"/>
      <c r="AT223" s="120">
        <v>1</v>
      </c>
      <c r="AU223" s="120"/>
      <c r="AV223" s="36">
        <v>3</v>
      </c>
      <c r="EM223" s="383" t="s">
        <v>584</v>
      </c>
      <c r="EN223" s="42">
        <v>1</v>
      </c>
      <c r="EO223" s="44">
        <v>1</v>
      </c>
      <c r="ES223" s="51">
        <v>1</v>
      </c>
      <c r="EV223" s="55">
        <v>4</v>
      </c>
      <c r="FA223" s="392">
        <v>2</v>
      </c>
    </row>
    <row r="224" spans="4:173" x14ac:dyDescent="0.25">
      <c r="D224" s="383" t="s">
        <v>584</v>
      </c>
      <c r="E224" s="42">
        <v>2</v>
      </c>
      <c r="F224" s="112">
        <v>3</v>
      </c>
      <c r="G224" s="112">
        <v>2</v>
      </c>
      <c r="H224" s="112"/>
      <c r="I224" s="112"/>
      <c r="J224" s="112"/>
      <c r="K224" s="112"/>
      <c r="L224" s="45">
        <v>9</v>
      </c>
      <c r="M224" s="45">
        <v>1</v>
      </c>
      <c r="O224" s="47"/>
      <c r="R224" s="48"/>
      <c r="S224" s="113"/>
      <c r="T224" s="114">
        <v>8</v>
      </c>
      <c r="U224" s="114"/>
      <c r="V224" s="114"/>
      <c r="W224" s="115"/>
      <c r="X224" s="115"/>
      <c r="Y224" s="115"/>
      <c r="AA224" s="53"/>
      <c r="AB224" s="53"/>
      <c r="AC224" s="116"/>
      <c r="AD224" s="116"/>
      <c r="AE224" s="116"/>
      <c r="AF224" s="116">
        <v>7</v>
      </c>
      <c r="AG224" s="117">
        <v>2</v>
      </c>
      <c r="AH224" s="117"/>
      <c r="AI224" s="118"/>
      <c r="AJ224" s="118"/>
      <c r="AK224" s="118">
        <v>1</v>
      </c>
      <c r="AL224" s="118"/>
      <c r="AM224" s="119">
        <v>1</v>
      </c>
      <c r="AN224" s="119"/>
      <c r="AO224" s="119"/>
      <c r="AP224" s="120">
        <v>1</v>
      </c>
      <c r="AQ224" s="120"/>
      <c r="AR224" s="120"/>
      <c r="AS224" s="120"/>
      <c r="AT224" s="120"/>
      <c r="AU224" s="120"/>
      <c r="AV224" s="36">
        <v>2</v>
      </c>
      <c r="EM224" s="383" t="s">
        <v>584</v>
      </c>
      <c r="EN224" s="42">
        <v>2</v>
      </c>
      <c r="EO224" s="44">
        <v>3</v>
      </c>
      <c r="ES224" s="51">
        <v>3</v>
      </c>
      <c r="EV224" s="55">
        <v>2</v>
      </c>
      <c r="EW224" s="56">
        <v>1</v>
      </c>
      <c r="FA224" s="391">
        <v>1</v>
      </c>
    </row>
    <row r="225" spans="4:173" x14ac:dyDescent="0.25">
      <c r="D225" s="383" t="s">
        <v>584</v>
      </c>
      <c r="F225" s="112"/>
      <c r="G225" s="112"/>
      <c r="H225" s="112"/>
      <c r="I225" s="112"/>
      <c r="J225" s="112"/>
      <c r="K225" s="112"/>
      <c r="L225" s="45">
        <v>3</v>
      </c>
      <c r="M225" s="45">
        <v>1</v>
      </c>
      <c r="O225" s="47"/>
      <c r="R225" s="48"/>
      <c r="S225" s="113"/>
      <c r="T225" s="114">
        <v>1</v>
      </c>
      <c r="U225" s="114"/>
      <c r="V225" s="114">
        <v>3</v>
      </c>
      <c r="W225" s="115"/>
      <c r="X225" s="115"/>
      <c r="Y225" s="115"/>
      <c r="AA225" s="53"/>
      <c r="AB225" s="53"/>
      <c r="AC225" s="116"/>
      <c r="AD225" s="116"/>
      <c r="AE225" s="116"/>
      <c r="AF225" s="116">
        <v>7</v>
      </c>
      <c r="AG225" s="117"/>
      <c r="AH225" s="117"/>
      <c r="AI225" s="118"/>
      <c r="AJ225" s="118"/>
      <c r="AK225" s="118"/>
      <c r="AL225" s="118"/>
      <c r="AM225" s="119"/>
      <c r="AN225" s="119"/>
      <c r="AO225" s="119"/>
      <c r="AP225" s="120"/>
      <c r="AQ225" s="120"/>
      <c r="AR225" s="120"/>
      <c r="AS225" s="120"/>
      <c r="AT225" s="120"/>
      <c r="AU225" s="120"/>
      <c r="AV225" s="36">
        <v>3</v>
      </c>
      <c r="EM225" s="383" t="s">
        <v>584</v>
      </c>
      <c r="EN225" s="42">
        <v>1</v>
      </c>
      <c r="EO225" s="44">
        <v>2</v>
      </c>
      <c r="ES225" s="51">
        <v>3</v>
      </c>
      <c r="EV225" s="55">
        <v>3</v>
      </c>
      <c r="FA225" s="391">
        <v>1</v>
      </c>
    </row>
    <row r="226" spans="4:173" x14ac:dyDescent="0.25">
      <c r="D226" s="383" t="s">
        <v>584</v>
      </c>
      <c r="E226" s="42">
        <v>1</v>
      </c>
      <c r="F226" s="112"/>
      <c r="G226" s="112"/>
      <c r="H226" s="112"/>
      <c r="I226" s="112"/>
      <c r="J226" s="112"/>
      <c r="K226" s="112"/>
      <c r="L226" s="45"/>
      <c r="M226" s="45"/>
      <c r="O226" s="47"/>
      <c r="R226" s="48"/>
      <c r="S226" s="113"/>
      <c r="T226" s="114">
        <v>1</v>
      </c>
      <c r="U226" s="114"/>
      <c r="V226" s="114">
        <v>22</v>
      </c>
      <c r="W226" s="115"/>
      <c r="X226" s="115"/>
      <c r="Y226" s="115"/>
      <c r="AA226" s="53"/>
      <c r="AB226" s="53"/>
      <c r="AC226" s="116"/>
      <c r="AD226" s="116">
        <v>1</v>
      </c>
      <c r="AE226" s="116"/>
      <c r="AF226" s="116">
        <v>1</v>
      </c>
      <c r="AG226" s="117"/>
      <c r="AH226" s="117"/>
      <c r="AI226" s="118"/>
      <c r="AJ226" s="118"/>
      <c r="AK226" s="118"/>
      <c r="AL226" s="118"/>
      <c r="AM226" s="119"/>
      <c r="AN226" s="119"/>
      <c r="AO226" s="119"/>
      <c r="AP226" s="120">
        <v>1</v>
      </c>
      <c r="AQ226" s="120"/>
      <c r="AR226" s="120"/>
      <c r="AS226" s="120"/>
      <c r="AT226" s="120">
        <v>1</v>
      </c>
      <c r="AU226" s="120"/>
      <c r="AV226" s="36">
        <v>1</v>
      </c>
      <c r="EM226" s="383" t="s">
        <v>584</v>
      </c>
      <c r="EN226" s="42">
        <v>2</v>
      </c>
      <c r="EO226" s="44">
        <v>2</v>
      </c>
      <c r="ES226" s="51">
        <v>1</v>
      </c>
      <c r="ET226" s="52">
        <v>1</v>
      </c>
      <c r="EV226" s="55">
        <v>4</v>
      </c>
      <c r="EW226" s="56">
        <v>1</v>
      </c>
      <c r="EY226" s="58">
        <v>1</v>
      </c>
      <c r="FA226" s="391">
        <v>2</v>
      </c>
    </row>
    <row r="227" spans="4:173" x14ac:dyDescent="0.25">
      <c r="D227" s="383" t="s">
        <v>584</v>
      </c>
      <c r="F227" s="112">
        <v>5</v>
      </c>
      <c r="G227" s="112"/>
      <c r="H227" s="112"/>
      <c r="I227" s="112">
        <v>1</v>
      </c>
      <c r="J227" s="112"/>
      <c r="K227" s="112"/>
      <c r="L227" s="45">
        <v>3</v>
      </c>
      <c r="M227" s="45"/>
      <c r="O227" s="47">
        <v>1</v>
      </c>
      <c r="R227" s="48"/>
      <c r="S227" s="113"/>
      <c r="T227" s="114">
        <v>1</v>
      </c>
      <c r="U227" s="114"/>
      <c r="V227" s="114"/>
      <c r="W227" s="115"/>
      <c r="X227" s="115"/>
      <c r="Y227" s="115"/>
      <c r="AA227" s="53"/>
      <c r="AB227" s="53"/>
      <c r="AC227" s="116">
        <v>1</v>
      </c>
      <c r="AD227" s="116"/>
      <c r="AE227" s="116"/>
      <c r="AF227" s="116">
        <v>4</v>
      </c>
      <c r="AG227" s="117"/>
      <c r="AH227" s="117"/>
      <c r="AI227" s="118"/>
      <c r="AJ227" s="118"/>
      <c r="AK227" s="118"/>
      <c r="AL227" s="118"/>
      <c r="AM227" s="119">
        <v>1</v>
      </c>
      <c r="AN227" s="119"/>
      <c r="AO227" s="119">
        <v>1</v>
      </c>
      <c r="AP227" s="120">
        <v>1</v>
      </c>
      <c r="AQ227" s="120">
        <v>2</v>
      </c>
      <c r="AR227" s="120"/>
      <c r="AS227" s="120"/>
      <c r="AT227" s="120">
        <v>1</v>
      </c>
      <c r="AU227" s="120"/>
      <c r="AV227" s="36">
        <v>3</v>
      </c>
      <c r="EM227" s="383" t="s">
        <v>584</v>
      </c>
      <c r="EO227" s="44">
        <v>2</v>
      </c>
      <c r="EU227" s="53">
        <v>1</v>
      </c>
      <c r="EV227" s="55">
        <v>2</v>
      </c>
      <c r="FC227" s="384"/>
      <c r="FE227" s="45"/>
      <c r="FF227" s="47"/>
      <c r="FH227" s="113"/>
      <c r="FI227" s="114"/>
      <c r="FJ227" s="115"/>
      <c r="FL227" s="116"/>
      <c r="FM227" s="117"/>
      <c r="FN227" s="118"/>
      <c r="FO227" s="119"/>
      <c r="FP227" s="120"/>
      <c r="FQ227" s="392"/>
    </row>
    <row r="228" spans="4:173" x14ac:dyDescent="0.25">
      <c r="D228" s="383" t="s">
        <v>584</v>
      </c>
      <c r="F228" s="112"/>
      <c r="G228" s="112"/>
      <c r="H228" s="112"/>
      <c r="I228" s="112"/>
      <c r="J228" s="112"/>
      <c r="K228" s="112"/>
      <c r="L228" s="45">
        <v>2</v>
      </c>
      <c r="M228" s="45"/>
      <c r="O228" s="47"/>
      <c r="R228" s="48"/>
      <c r="S228" s="113"/>
      <c r="T228" s="114"/>
      <c r="U228" s="114"/>
      <c r="V228" s="114">
        <v>1</v>
      </c>
      <c r="W228" s="115"/>
      <c r="X228" s="115"/>
      <c r="Y228" s="115"/>
      <c r="AA228" s="53"/>
      <c r="AB228" s="53">
        <v>1</v>
      </c>
      <c r="AC228" s="116"/>
      <c r="AD228" s="116">
        <v>1</v>
      </c>
      <c r="AE228" s="116"/>
      <c r="AF228" s="116">
        <v>4</v>
      </c>
      <c r="AG228" s="117"/>
      <c r="AH228" s="117"/>
      <c r="AI228" s="118"/>
      <c r="AJ228" s="118"/>
      <c r="AK228" s="118"/>
      <c r="AL228" s="118"/>
      <c r="AM228" s="119"/>
      <c r="AN228" s="119"/>
      <c r="AO228" s="119"/>
      <c r="AP228" s="120"/>
      <c r="AQ228" s="120"/>
      <c r="AR228" s="120"/>
      <c r="AS228" s="120"/>
      <c r="AT228" s="120">
        <v>1</v>
      </c>
      <c r="AU228" s="120"/>
      <c r="AV228" s="36"/>
      <c r="EM228" s="383" t="s">
        <v>584</v>
      </c>
      <c r="EO228" s="44">
        <v>1</v>
      </c>
      <c r="ES228" s="51">
        <v>2</v>
      </c>
      <c r="EV228" s="55">
        <v>3</v>
      </c>
      <c r="EY228" s="58">
        <v>2</v>
      </c>
      <c r="EZ228" s="59">
        <v>2</v>
      </c>
      <c r="FA228" s="391">
        <v>1</v>
      </c>
      <c r="FC228" s="384"/>
      <c r="FE228" s="45"/>
      <c r="FF228" s="47"/>
      <c r="FH228" s="113"/>
      <c r="FI228" s="114"/>
      <c r="FJ228" s="115"/>
      <c r="FL228" s="116"/>
      <c r="FM228" s="117"/>
      <c r="FN228" s="118"/>
      <c r="FO228" s="119"/>
      <c r="FP228" s="120"/>
      <c r="FQ228" s="392"/>
    </row>
    <row r="229" spans="4:173" x14ac:dyDescent="0.25">
      <c r="D229" s="383" t="s">
        <v>584</v>
      </c>
      <c r="F229" s="112">
        <v>6</v>
      </c>
      <c r="G229" s="112"/>
      <c r="H229" s="112"/>
      <c r="I229" s="112"/>
      <c r="J229" s="112"/>
      <c r="K229" s="112"/>
      <c r="L229" s="45">
        <v>5</v>
      </c>
      <c r="M229" s="45">
        <v>1</v>
      </c>
      <c r="O229" s="47"/>
      <c r="R229" s="48"/>
      <c r="S229" s="113"/>
      <c r="T229" s="114">
        <v>1</v>
      </c>
      <c r="U229" s="114"/>
      <c r="V229" s="114"/>
      <c r="W229" s="115"/>
      <c r="X229" s="115">
        <v>1</v>
      </c>
      <c r="Y229" s="115"/>
      <c r="AA229" s="53"/>
      <c r="AB229" s="53"/>
      <c r="AC229" s="116"/>
      <c r="AD229" s="116"/>
      <c r="AE229" s="116"/>
      <c r="AF229" s="116">
        <v>4</v>
      </c>
      <c r="AG229" s="117">
        <v>15</v>
      </c>
      <c r="AH229" s="117"/>
      <c r="AI229" s="118"/>
      <c r="AJ229" s="118"/>
      <c r="AK229" s="118"/>
      <c r="AL229" s="118"/>
      <c r="AM229" s="119"/>
      <c r="AN229" s="119">
        <v>1</v>
      </c>
      <c r="AO229" s="119"/>
      <c r="AP229" s="120"/>
      <c r="AQ229" s="120"/>
      <c r="AR229" s="120"/>
      <c r="AS229" s="120"/>
      <c r="AT229" s="120"/>
      <c r="AU229" s="120"/>
      <c r="AV229" s="36">
        <v>2</v>
      </c>
      <c r="EM229" s="383" t="s">
        <v>584</v>
      </c>
      <c r="EN229" s="42">
        <v>3</v>
      </c>
      <c r="EO229" s="44">
        <v>1</v>
      </c>
      <c r="EP229" s="46">
        <v>1</v>
      </c>
      <c r="ES229" s="51">
        <v>1</v>
      </c>
      <c r="EV229" s="55">
        <v>3</v>
      </c>
      <c r="EZ229" s="59">
        <v>3</v>
      </c>
      <c r="FA229" s="391">
        <v>1</v>
      </c>
      <c r="FC229" s="384"/>
      <c r="FE229" s="45"/>
      <c r="FF229" s="47"/>
      <c r="FH229" s="113"/>
      <c r="FI229" s="114"/>
      <c r="FJ229" s="115"/>
      <c r="FL229" s="116"/>
      <c r="FM229" s="117"/>
      <c r="FN229" s="118"/>
      <c r="FO229" s="119"/>
      <c r="FP229" s="120"/>
      <c r="FQ229" s="392"/>
    </row>
    <row r="230" spans="4:173" x14ac:dyDescent="0.25">
      <c r="D230" s="383" t="s">
        <v>584</v>
      </c>
      <c r="E230" s="42">
        <v>1</v>
      </c>
      <c r="F230" s="112"/>
      <c r="G230" s="112"/>
      <c r="H230" s="112"/>
      <c r="I230" s="112"/>
      <c r="J230" s="112"/>
      <c r="K230" s="112"/>
      <c r="L230" s="45">
        <v>1</v>
      </c>
      <c r="M230" s="45"/>
      <c r="O230" s="47"/>
      <c r="R230" s="48"/>
      <c r="S230" s="113"/>
      <c r="T230" s="114">
        <v>4</v>
      </c>
      <c r="U230" s="114"/>
      <c r="V230" s="114"/>
      <c r="W230" s="115"/>
      <c r="X230" s="115"/>
      <c r="Y230" s="115"/>
      <c r="AA230" s="53"/>
      <c r="AB230" s="53"/>
      <c r="AC230" s="116"/>
      <c r="AD230" s="116">
        <v>2</v>
      </c>
      <c r="AE230" s="116"/>
      <c r="AF230" s="116">
        <v>6</v>
      </c>
      <c r="AG230" s="117"/>
      <c r="AH230" s="117"/>
      <c r="AI230" s="118"/>
      <c r="AJ230" s="118"/>
      <c r="AK230" s="118"/>
      <c r="AL230" s="118"/>
      <c r="AM230" s="119"/>
      <c r="AN230" s="119"/>
      <c r="AO230" s="119"/>
      <c r="AP230" s="120"/>
      <c r="AQ230" s="120"/>
      <c r="AR230" s="120"/>
      <c r="AS230" s="120"/>
      <c r="AT230" s="120"/>
      <c r="AU230" s="120"/>
      <c r="AV230" s="36">
        <v>4</v>
      </c>
      <c r="EM230" s="383" t="s">
        <v>584</v>
      </c>
      <c r="EO230" s="44">
        <v>1</v>
      </c>
      <c r="ES230" s="51">
        <v>2</v>
      </c>
      <c r="EV230" s="55">
        <v>2</v>
      </c>
      <c r="EZ230" s="59">
        <v>1</v>
      </c>
      <c r="FA230" s="391">
        <v>2</v>
      </c>
      <c r="FC230" s="384"/>
      <c r="FE230" s="45"/>
      <c r="FF230" s="47"/>
      <c r="FH230" s="113"/>
      <c r="FI230" s="114"/>
      <c r="FJ230" s="115"/>
      <c r="FL230" s="116"/>
      <c r="FM230" s="117"/>
      <c r="FN230" s="118"/>
      <c r="FO230" s="119"/>
      <c r="FP230" s="120"/>
      <c r="FQ230" s="392"/>
    </row>
    <row r="231" spans="4:173" x14ac:dyDescent="0.25">
      <c r="D231" s="383" t="s">
        <v>584</v>
      </c>
      <c r="E231" s="42">
        <v>1</v>
      </c>
      <c r="F231" s="112">
        <v>3</v>
      </c>
      <c r="G231" s="112"/>
      <c r="H231" s="112"/>
      <c r="I231" s="112"/>
      <c r="J231" s="112"/>
      <c r="K231" s="112"/>
      <c r="L231" s="45">
        <v>2</v>
      </c>
      <c r="M231" s="45"/>
      <c r="N231" s="45">
        <v>1</v>
      </c>
      <c r="O231" s="47"/>
      <c r="R231" s="48"/>
      <c r="S231" s="113"/>
      <c r="T231" s="114">
        <v>5</v>
      </c>
      <c r="U231" s="114"/>
      <c r="V231" s="114">
        <v>3</v>
      </c>
      <c r="W231" s="115"/>
      <c r="X231" s="115"/>
      <c r="Y231" s="115"/>
      <c r="AA231" s="53"/>
      <c r="AB231" s="53"/>
      <c r="AC231" s="116"/>
      <c r="AD231" s="116"/>
      <c r="AE231" s="116"/>
      <c r="AF231" s="116">
        <v>5</v>
      </c>
      <c r="AG231" s="117">
        <v>4</v>
      </c>
      <c r="AH231" s="117"/>
      <c r="AI231" s="118"/>
      <c r="AJ231" s="118"/>
      <c r="AK231" s="118"/>
      <c r="AL231" s="118"/>
      <c r="AM231" s="119"/>
      <c r="AN231" s="119"/>
      <c r="AO231" s="119"/>
      <c r="AP231" s="120"/>
      <c r="AQ231" s="120"/>
      <c r="AR231" s="120"/>
      <c r="AS231" s="120"/>
      <c r="AT231" s="120"/>
      <c r="AU231" s="120"/>
      <c r="AV231" s="36">
        <v>5</v>
      </c>
      <c r="EM231" s="383" t="s">
        <v>584</v>
      </c>
      <c r="EN231" s="42">
        <v>3</v>
      </c>
      <c r="EO231" s="44">
        <v>4</v>
      </c>
      <c r="ES231" s="51">
        <v>4</v>
      </c>
      <c r="EV231" s="55">
        <v>3</v>
      </c>
      <c r="EW231" s="56">
        <v>1</v>
      </c>
      <c r="EY231" s="58">
        <v>1</v>
      </c>
      <c r="EZ231" s="59">
        <v>1</v>
      </c>
      <c r="FA231" s="391">
        <v>2</v>
      </c>
    </row>
    <row r="232" spans="4:173" x14ac:dyDescent="0.25">
      <c r="D232" s="383" t="s">
        <v>584</v>
      </c>
      <c r="E232" s="42">
        <v>2</v>
      </c>
      <c r="F232" s="112"/>
      <c r="G232" s="112"/>
      <c r="H232" s="112"/>
      <c r="I232" s="112"/>
      <c r="J232" s="112"/>
      <c r="K232" s="112"/>
      <c r="L232" s="45">
        <v>1</v>
      </c>
      <c r="M232" s="45">
        <v>1</v>
      </c>
      <c r="O232" s="47"/>
      <c r="R232" s="48"/>
      <c r="S232" s="113"/>
      <c r="T232" s="114">
        <v>4</v>
      </c>
      <c r="U232" s="114"/>
      <c r="V232" s="114"/>
      <c r="W232" s="115"/>
      <c r="X232" s="115">
        <v>1</v>
      </c>
      <c r="Y232" s="115"/>
      <c r="AA232" s="53"/>
      <c r="AB232" s="53"/>
      <c r="AC232" s="116"/>
      <c r="AD232" s="116">
        <v>3</v>
      </c>
      <c r="AE232" s="116"/>
      <c r="AF232" s="116">
        <v>5</v>
      </c>
      <c r="AG232" s="117"/>
      <c r="AH232" s="117"/>
      <c r="AI232" s="118"/>
      <c r="AJ232" s="118"/>
      <c r="AK232" s="118"/>
      <c r="AL232" s="118"/>
      <c r="AM232" s="119"/>
      <c r="AN232" s="119"/>
      <c r="AO232" s="119"/>
      <c r="AP232" s="120"/>
      <c r="AQ232" s="120"/>
      <c r="AR232" s="120"/>
      <c r="AS232" s="120"/>
      <c r="AT232" s="120"/>
      <c r="AU232" s="120"/>
      <c r="AV232" s="36">
        <v>1</v>
      </c>
      <c r="EM232" s="383" t="s">
        <v>584</v>
      </c>
      <c r="EN232" s="42">
        <v>1</v>
      </c>
      <c r="EO232" s="44">
        <v>1</v>
      </c>
      <c r="ES232" s="51">
        <v>3</v>
      </c>
      <c r="EV232" s="55">
        <v>2</v>
      </c>
      <c r="EY232" s="58">
        <v>1</v>
      </c>
      <c r="EZ232" s="59">
        <v>1</v>
      </c>
      <c r="FA232" s="391">
        <v>2</v>
      </c>
    </row>
    <row r="233" spans="4:173" x14ac:dyDescent="0.25">
      <c r="D233" s="383" t="s">
        <v>584</v>
      </c>
      <c r="E233" s="42">
        <v>1</v>
      </c>
      <c r="F233" s="112"/>
      <c r="G233" s="112"/>
      <c r="H233" s="112"/>
      <c r="I233" s="112"/>
      <c r="J233" s="112"/>
      <c r="K233" s="112"/>
      <c r="L233" s="45">
        <v>1</v>
      </c>
      <c r="M233" s="45"/>
      <c r="O233" s="47"/>
      <c r="R233" s="48"/>
      <c r="S233" s="113"/>
      <c r="T233" s="114">
        <v>6</v>
      </c>
      <c r="U233" s="114"/>
      <c r="V233" s="114">
        <v>1</v>
      </c>
      <c r="W233" s="115"/>
      <c r="X233" s="115"/>
      <c r="Y233" s="115"/>
      <c r="AA233" s="53"/>
      <c r="AB233" s="53"/>
      <c r="AC233" s="116"/>
      <c r="AD233" s="116">
        <v>2</v>
      </c>
      <c r="AE233" s="116"/>
      <c r="AF233" s="116">
        <v>4</v>
      </c>
      <c r="AG233" s="117"/>
      <c r="AH233" s="117"/>
      <c r="AI233" s="118"/>
      <c r="AJ233" s="118"/>
      <c r="AK233" s="118">
        <v>1</v>
      </c>
      <c r="AL233" s="118"/>
      <c r="AM233" s="119">
        <v>1</v>
      </c>
      <c r="AN233" s="119"/>
      <c r="AO233" s="119"/>
      <c r="AP233" s="120"/>
      <c r="AQ233" s="120"/>
      <c r="AR233" s="120"/>
      <c r="AS233" s="120"/>
      <c r="AT233" s="120">
        <v>1</v>
      </c>
      <c r="AU233" s="120"/>
      <c r="AV233" s="36">
        <v>3</v>
      </c>
      <c r="EM233" s="383" t="s">
        <v>584</v>
      </c>
      <c r="EN233" s="42">
        <v>1</v>
      </c>
      <c r="EO233" s="44">
        <v>2</v>
      </c>
      <c r="ES233" s="51">
        <v>2</v>
      </c>
      <c r="ET233" s="52">
        <v>1</v>
      </c>
      <c r="EV233" s="55">
        <v>3</v>
      </c>
      <c r="FA233" s="391">
        <v>1</v>
      </c>
    </row>
    <row r="234" spans="4:173" x14ac:dyDescent="0.25">
      <c r="D234" s="383" t="s">
        <v>584</v>
      </c>
      <c r="E234" s="42">
        <v>1</v>
      </c>
      <c r="F234" s="112">
        <v>3</v>
      </c>
      <c r="G234" s="112">
        <v>2</v>
      </c>
      <c r="H234" s="112"/>
      <c r="I234" s="112"/>
      <c r="J234" s="112"/>
      <c r="K234" s="112"/>
      <c r="L234" s="45">
        <v>11</v>
      </c>
      <c r="M234" s="45">
        <v>2</v>
      </c>
      <c r="O234" s="47"/>
      <c r="R234" s="48"/>
      <c r="S234" s="113"/>
      <c r="T234" s="114">
        <v>4</v>
      </c>
      <c r="U234" s="114"/>
      <c r="V234" s="114"/>
      <c r="W234" s="115"/>
      <c r="X234" s="115"/>
      <c r="Y234" s="115"/>
      <c r="AA234" s="53"/>
      <c r="AB234" s="53"/>
      <c r="AC234" s="116"/>
      <c r="AD234" s="116"/>
      <c r="AE234" s="116"/>
      <c r="AF234" s="116">
        <v>6</v>
      </c>
      <c r="AG234" s="117">
        <v>2</v>
      </c>
      <c r="AH234" s="117"/>
      <c r="AI234" s="118"/>
      <c r="AJ234" s="118"/>
      <c r="AK234" s="118"/>
      <c r="AL234" s="118"/>
      <c r="AM234" s="119">
        <v>1</v>
      </c>
      <c r="AN234" s="119"/>
      <c r="AO234" s="119"/>
      <c r="AP234" s="120">
        <v>1</v>
      </c>
      <c r="AQ234" s="120"/>
      <c r="AR234" s="120"/>
      <c r="AS234" s="120"/>
      <c r="AT234" s="120"/>
      <c r="AU234" s="120"/>
      <c r="AV234" s="36">
        <v>3</v>
      </c>
      <c r="EM234" s="383" t="s">
        <v>584</v>
      </c>
      <c r="EN234" s="42">
        <v>3</v>
      </c>
      <c r="EO234" s="44">
        <v>2</v>
      </c>
      <c r="ES234" s="51">
        <v>3</v>
      </c>
      <c r="EV234" s="55">
        <v>2</v>
      </c>
      <c r="EZ234" s="59">
        <v>2</v>
      </c>
      <c r="FA234" s="391">
        <v>1</v>
      </c>
    </row>
    <row r="235" spans="4:173" x14ac:dyDescent="0.25">
      <c r="D235" s="383" t="s">
        <v>584</v>
      </c>
      <c r="F235" s="112"/>
      <c r="G235" s="112"/>
      <c r="H235" s="112"/>
      <c r="I235" s="112"/>
      <c r="J235" s="112"/>
      <c r="K235" s="112"/>
      <c r="L235" s="45">
        <v>1</v>
      </c>
      <c r="M235" s="45"/>
      <c r="O235" s="47"/>
      <c r="R235" s="48"/>
      <c r="S235" s="113"/>
      <c r="T235" s="114">
        <v>1</v>
      </c>
      <c r="U235" s="114"/>
      <c r="V235" s="114">
        <v>3</v>
      </c>
      <c r="W235" s="115"/>
      <c r="X235" s="115"/>
      <c r="Y235" s="115"/>
      <c r="AA235" s="53"/>
      <c r="AB235" s="53"/>
      <c r="AC235" s="116"/>
      <c r="AD235" s="116"/>
      <c r="AE235" s="116"/>
      <c r="AF235" s="116">
        <v>5</v>
      </c>
      <c r="AG235" s="117"/>
      <c r="AH235" s="117"/>
      <c r="AI235" s="118"/>
      <c r="AJ235" s="118"/>
      <c r="AK235" s="118"/>
      <c r="AL235" s="118"/>
      <c r="AM235" s="119"/>
      <c r="AN235" s="119"/>
      <c r="AO235" s="119"/>
      <c r="AP235" s="120"/>
      <c r="AQ235" s="120"/>
      <c r="AR235" s="120"/>
      <c r="AS235" s="120"/>
      <c r="AT235" s="120">
        <v>1</v>
      </c>
      <c r="AU235" s="120"/>
      <c r="AV235" s="36">
        <v>2</v>
      </c>
      <c r="EM235" s="383" t="s">
        <v>584</v>
      </c>
      <c r="EN235" s="42">
        <v>1</v>
      </c>
      <c r="EO235" s="44">
        <v>2</v>
      </c>
      <c r="ES235" s="51">
        <v>1</v>
      </c>
      <c r="EV235" s="55">
        <v>1</v>
      </c>
      <c r="EY235" s="58">
        <v>1</v>
      </c>
      <c r="EZ235" s="59">
        <v>2</v>
      </c>
      <c r="FA235" s="391">
        <v>2</v>
      </c>
    </row>
    <row r="236" spans="4:173" x14ac:dyDescent="0.25">
      <c r="D236" s="383" t="s">
        <v>584</v>
      </c>
      <c r="E236" s="42">
        <v>1</v>
      </c>
      <c r="F236" s="112">
        <v>1</v>
      </c>
      <c r="G236" s="112"/>
      <c r="H236" s="112"/>
      <c r="I236" s="112">
        <v>1</v>
      </c>
      <c r="J236" s="112"/>
      <c r="K236" s="112"/>
      <c r="L236" s="45">
        <v>3</v>
      </c>
      <c r="M236" s="45"/>
      <c r="O236" s="47">
        <v>1</v>
      </c>
      <c r="R236" s="48"/>
      <c r="S236" s="113"/>
      <c r="T236" s="114"/>
      <c r="U236" s="114"/>
      <c r="V236" s="114">
        <v>2</v>
      </c>
      <c r="W236" s="115"/>
      <c r="X236" s="115"/>
      <c r="Y236" s="115"/>
      <c r="AA236" s="53"/>
      <c r="AB236" s="53"/>
      <c r="AC236" s="116">
        <v>1</v>
      </c>
      <c r="AD236" s="116">
        <v>1</v>
      </c>
      <c r="AE236" s="116"/>
      <c r="AF236" s="116">
        <v>2</v>
      </c>
      <c r="AG236" s="117"/>
      <c r="AH236" s="117"/>
      <c r="AI236" s="118"/>
      <c r="AJ236" s="118"/>
      <c r="AK236" s="118"/>
      <c r="AL236" s="118"/>
      <c r="AM236" s="119"/>
      <c r="AN236" s="119"/>
      <c r="AO236" s="119"/>
      <c r="AP236" s="120">
        <v>2</v>
      </c>
      <c r="AQ236" s="120"/>
      <c r="AR236" s="120"/>
      <c r="AS236" s="120"/>
      <c r="AT236" s="120">
        <v>1</v>
      </c>
      <c r="AU236" s="120"/>
      <c r="AV236" s="36">
        <v>2</v>
      </c>
      <c r="EM236" s="383" t="s">
        <v>584</v>
      </c>
      <c r="ES236" s="51">
        <v>1</v>
      </c>
      <c r="EV236" s="55">
        <v>4</v>
      </c>
      <c r="FA236" s="391">
        <v>2</v>
      </c>
    </row>
    <row r="237" spans="4:173" x14ac:dyDescent="0.25">
      <c r="D237" s="383" t="s">
        <v>584</v>
      </c>
      <c r="F237" s="112"/>
      <c r="G237" s="112"/>
      <c r="H237" s="112"/>
      <c r="I237" s="112"/>
      <c r="J237" s="112"/>
      <c r="K237" s="112"/>
      <c r="L237" s="45">
        <v>1</v>
      </c>
      <c r="M237" s="45"/>
      <c r="O237" s="47"/>
      <c r="R237" s="48"/>
      <c r="S237" s="113"/>
      <c r="T237" s="114">
        <v>1</v>
      </c>
      <c r="U237" s="114"/>
      <c r="V237" s="114">
        <v>1</v>
      </c>
      <c r="W237" s="115"/>
      <c r="X237" s="115"/>
      <c r="Y237" s="115"/>
      <c r="AA237" s="53"/>
      <c r="AB237" s="53"/>
      <c r="AC237" s="116"/>
      <c r="AD237" s="116">
        <v>1</v>
      </c>
      <c r="AE237" s="116"/>
      <c r="AF237" s="116">
        <v>5</v>
      </c>
      <c r="AG237" s="117"/>
      <c r="AH237" s="117"/>
      <c r="AI237" s="118"/>
      <c r="AJ237" s="118"/>
      <c r="AK237" s="118"/>
      <c r="AL237" s="118"/>
      <c r="AM237" s="119">
        <v>1</v>
      </c>
      <c r="AN237" s="119"/>
      <c r="AO237" s="119">
        <v>1</v>
      </c>
      <c r="AP237" s="120"/>
      <c r="AQ237" s="120">
        <v>2</v>
      </c>
      <c r="AR237" s="120"/>
      <c r="AS237" s="120"/>
      <c r="AT237" s="120">
        <v>1</v>
      </c>
      <c r="AU237" s="120"/>
      <c r="AV237" s="36">
        <v>1</v>
      </c>
      <c r="EM237" s="383" t="s">
        <v>584</v>
      </c>
      <c r="EN237" s="42">
        <v>1</v>
      </c>
      <c r="EO237" s="44">
        <v>2</v>
      </c>
      <c r="ES237" s="51">
        <v>2</v>
      </c>
      <c r="EV237" s="55">
        <v>1</v>
      </c>
      <c r="EZ237" s="59">
        <v>1</v>
      </c>
      <c r="FA237" s="391">
        <v>2</v>
      </c>
    </row>
    <row r="238" spans="4:173" x14ac:dyDescent="0.25">
      <c r="D238" s="383" t="s">
        <v>584</v>
      </c>
      <c r="F238" s="112"/>
      <c r="G238" s="112"/>
      <c r="H238" s="112"/>
      <c r="I238" s="112"/>
      <c r="J238" s="112"/>
      <c r="K238" s="112"/>
      <c r="L238" s="45">
        <v>3</v>
      </c>
      <c r="M238" s="45"/>
      <c r="O238" s="47"/>
      <c r="R238" s="48"/>
      <c r="S238" s="113"/>
      <c r="T238" s="114"/>
      <c r="U238" s="114"/>
      <c r="V238" s="114"/>
      <c r="W238" s="115"/>
      <c r="X238" s="115"/>
      <c r="Y238" s="115"/>
      <c r="AA238" s="53"/>
      <c r="AB238" s="53">
        <v>1</v>
      </c>
      <c r="AC238" s="116"/>
      <c r="AD238" s="116"/>
      <c r="AE238" s="116"/>
      <c r="AF238" s="116">
        <v>3</v>
      </c>
      <c r="AG238" s="117"/>
      <c r="AH238" s="117"/>
      <c r="AI238" s="118"/>
      <c r="AJ238" s="118"/>
      <c r="AK238" s="118"/>
      <c r="AL238" s="118"/>
      <c r="AM238" s="119"/>
      <c r="AN238" s="119"/>
      <c r="AO238" s="119"/>
      <c r="AP238" s="120"/>
      <c r="AQ238" s="120"/>
      <c r="AR238" s="120"/>
      <c r="AS238" s="120"/>
      <c r="AT238" s="120"/>
      <c r="AU238" s="120"/>
      <c r="AV238" s="60"/>
      <c r="EM238" s="383" t="s">
        <v>584</v>
      </c>
      <c r="EN238" s="42">
        <v>4</v>
      </c>
      <c r="EO238" s="44">
        <v>2</v>
      </c>
      <c r="ES238" s="51">
        <v>2</v>
      </c>
      <c r="EV238" s="55">
        <v>4</v>
      </c>
      <c r="EW238" s="56">
        <v>1</v>
      </c>
      <c r="EZ238" s="59">
        <v>1</v>
      </c>
      <c r="FA238" s="391">
        <v>4</v>
      </c>
    </row>
    <row r="239" spans="4:173" x14ac:dyDescent="0.25">
      <c r="D239" s="383" t="s">
        <v>584</v>
      </c>
      <c r="E239" s="42">
        <v>1</v>
      </c>
      <c r="F239" s="112">
        <v>1</v>
      </c>
      <c r="G239" s="112">
        <v>3</v>
      </c>
      <c r="H239" s="112"/>
      <c r="I239" s="112"/>
      <c r="J239" s="112"/>
      <c r="K239" s="112"/>
      <c r="L239" s="45">
        <v>3</v>
      </c>
      <c r="M239" s="45">
        <v>1</v>
      </c>
      <c r="O239" s="47"/>
      <c r="R239" s="48"/>
      <c r="S239" s="113"/>
      <c r="T239" s="114">
        <v>1</v>
      </c>
      <c r="U239" s="114"/>
      <c r="V239" s="114"/>
      <c r="W239" s="115"/>
      <c r="X239" s="115">
        <v>1</v>
      </c>
      <c r="Y239" s="115"/>
      <c r="AA239" s="53"/>
      <c r="AB239" s="53"/>
      <c r="AC239" s="116"/>
      <c r="AD239" s="116">
        <v>1</v>
      </c>
      <c r="AE239" s="116"/>
      <c r="AF239" s="116">
        <v>5</v>
      </c>
      <c r="AG239" s="117">
        <v>7</v>
      </c>
      <c r="AH239" s="117"/>
      <c r="AI239" s="118"/>
      <c r="AJ239" s="118"/>
      <c r="AK239" s="118"/>
      <c r="AL239" s="118"/>
      <c r="AM239" s="119"/>
      <c r="AN239" s="119">
        <v>1</v>
      </c>
      <c r="AO239" s="119"/>
      <c r="AP239" s="120"/>
      <c r="AQ239" s="120"/>
      <c r="AR239" s="120"/>
      <c r="AS239" s="120"/>
      <c r="AT239" s="120"/>
      <c r="AU239" s="120"/>
      <c r="AV239" s="36">
        <v>5</v>
      </c>
      <c r="EM239" s="383" t="s">
        <v>584</v>
      </c>
      <c r="EO239" s="44">
        <v>2</v>
      </c>
      <c r="ES239" s="51">
        <v>2</v>
      </c>
      <c r="EV239" s="55">
        <v>3</v>
      </c>
      <c r="EZ239" s="59">
        <v>1</v>
      </c>
      <c r="FA239" s="391">
        <v>1</v>
      </c>
    </row>
    <row r="240" spans="4:173" x14ac:dyDescent="0.25">
      <c r="D240" s="383" t="s">
        <v>584</v>
      </c>
      <c r="F240" s="112"/>
      <c r="G240" s="112"/>
      <c r="H240" s="112"/>
      <c r="I240" s="112"/>
      <c r="J240" s="112"/>
      <c r="K240" s="112"/>
      <c r="L240" s="45"/>
      <c r="M240" s="45"/>
      <c r="O240" s="47"/>
      <c r="R240" s="48"/>
      <c r="S240" s="113"/>
      <c r="T240" s="114">
        <v>5</v>
      </c>
      <c r="U240" s="114"/>
      <c r="V240" s="114">
        <v>3</v>
      </c>
      <c r="W240" s="115"/>
      <c r="X240" s="115"/>
      <c r="Y240" s="115"/>
      <c r="AA240" s="53"/>
      <c r="AB240" s="53"/>
      <c r="AC240" s="116"/>
      <c r="AD240" s="116">
        <v>1</v>
      </c>
      <c r="AE240" s="116"/>
      <c r="AF240" s="116">
        <v>8</v>
      </c>
      <c r="AG240" s="117"/>
      <c r="AH240" s="117"/>
      <c r="AI240" s="118"/>
      <c r="AJ240" s="118"/>
      <c r="AK240" s="118"/>
      <c r="AL240" s="118"/>
      <c r="AM240" s="119"/>
      <c r="AN240" s="119"/>
      <c r="AO240" s="119"/>
      <c r="AP240" s="120"/>
      <c r="AQ240" s="120"/>
      <c r="AR240" s="120"/>
      <c r="AS240" s="120"/>
      <c r="AT240" s="120"/>
      <c r="AU240" s="120"/>
      <c r="AV240" s="36">
        <v>1</v>
      </c>
      <c r="EM240" s="383" t="s">
        <v>584</v>
      </c>
      <c r="EN240" s="42">
        <v>2</v>
      </c>
      <c r="EO240" s="44">
        <v>3</v>
      </c>
      <c r="ES240" s="51">
        <v>1</v>
      </c>
      <c r="EV240" s="55">
        <v>4</v>
      </c>
      <c r="FA240" s="391">
        <v>1</v>
      </c>
    </row>
    <row r="241" spans="4:157" x14ac:dyDescent="0.25">
      <c r="D241" s="386" t="s">
        <v>584</v>
      </c>
      <c r="E241" s="93">
        <v>1</v>
      </c>
      <c r="F241" s="94">
        <v>3</v>
      </c>
      <c r="G241" s="94"/>
      <c r="H241" s="94"/>
      <c r="I241" s="94">
        <v>1</v>
      </c>
      <c r="J241" s="94"/>
      <c r="K241" s="94"/>
      <c r="L241" s="95">
        <v>3</v>
      </c>
      <c r="M241" s="95"/>
      <c r="N241" s="95">
        <v>1</v>
      </c>
      <c r="O241" s="96"/>
      <c r="P241" s="96"/>
      <c r="Q241" s="97"/>
      <c r="R241" s="97"/>
      <c r="S241" s="98"/>
      <c r="T241" s="99">
        <v>5</v>
      </c>
      <c r="U241" s="99"/>
      <c r="V241" s="99">
        <v>3</v>
      </c>
      <c r="W241" s="100"/>
      <c r="X241" s="100"/>
      <c r="Y241" s="100"/>
      <c r="Z241" s="101"/>
      <c r="AA241" s="101"/>
      <c r="AB241" s="101"/>
      <c r="AC241" s="102"/>
      <c r="AD241" s="102">
        <v>1</v>
      </c>
      <c r="AE241" s="102"/>
      <c r="AF241" s="102"/>
      <c r="AG241" s="103">
        <v>4</v>
      </c>
      <c r="AH241" s="103"/>
      <c r="AI241" s="104"/>
      <c r="AJ241" s="104"/>
      <c r="AK241" s="104"/>
      <c r="AL241" s="104"/>
      <c r="AM241" s="105"/>
      <c r="AN241" s="105"/>
      <c r="AO241" s="105"/>
      <c r="AP241" s="106"/>
      <c r="AQ241" s="106"/>
      <c r="AR241" s="106"/>
      <c r="AS241" s="106"/>
      <c r="AT241" s="106">
        <v>1</v>
      </c>
      <c r="AU241" s="106"/>
      <c r="AV241" s="87">
        <v>6</v>
      </c>
      <c r="EM241" s="383" t="s">
        <v>584</v>
      </c>
      <c r="EN241" s="42">
        <v>1</v>
      </c>
      <c r="EO241" s="44">
        <v>3</v>
      </c>
      <c r="ES241" s="51">
        <v>1</v>
      </c>
      <c r="EV241" s="55">
        <v>4</v>
      </c>
      <c r="FA241" s="391">
        <v>1</v>
      </c>
    </row>
    <row r="242" spans="4:157" x14ac:dyDescent="0.25">
      <c r="D242" s="383" t="s">
        <v>584</v>
      </c>
      <c r="E242" s="42">
        <v>3</v>
      </c>
      <c r="F242" s="112"/>
      <c r="G242" s="112"/>
      <c r="H242" s="112"/>
      <c r="I242" s="112">
        <v>1</v>
      </c>
      <c r="J242" s="112"/>
      <c r="K242" s="112"/>
      <c r="L242" s="45">
        <v>2</v>
      </c>
      <c r="M242" s="45"/>
      <c r="O242" s="47"/>
      <c r="R242" s="48"/>
      <c r="S242" s="113"/>
      <c r="T242" s="114">
        <v>3</v>
      </c>
      <c r="U242" s="114"/>
      <c r="V242" s="114">
        <v>7</v>
      </c>
      <c r="W242" s="115"/>
      <c r="X242" s="115">
        <v>1</v>
      </c>
      <c r="Y242" s="115"/>
      <c r="AA242" s="53"/>
      <c r="AB242" s="53"/>
      <c r="AC242" s="116"/>
      <c r="AD242" s="116">
        <v>4</v>
      </c>
      <c r="AE242" s="116"/>
      <c r="AF242" s="116">
        <v>1</v>
      </c>
      <c r="AG242" s="117"/>
      <c r="AH242" s="117"/>
      <c r="AI242" s="118"/>
      <c r="AJ242" s="118"/>
      <c r="AK242" s="118"/>
      <c r="AL242" s="118"/>
      <c r="AM242" s="119"/>
      <c r="AN242" s="119"/>
      <c r="AO242" s="119"/>
      <c r="AP242" s="120"/>
      <c r="AQ242" s="120"/>
      <c r="AR242" s="120"/>
      <c r="AS242" s="120"/>
      <c r="AT242" s="120">
        <v>1</v>
      </c>
      <c r="AU242" s="120"/>
      <c r="AV242" s="36">
        <v>1</v>
      </c>
      <c r="EM242" s="383" t="s">
        <v>584</v>
      </c>
      <c r="EN242" s="161">
        <v>1</v>
      </c>
      <c r="EO242" s="163">
        <v>2</v>
      </c>
      <c r="EP242" s="164"/>
      <c r="EQ242" s="165"/>
      <c r="ER242" s="166"/>
      <c r="ES242" s="167">
        <v>2</v>
      </c>
      <c r="ET242" s="168"/>
      <c r="EU242" s="169"/>
      <c r="EV242" s="170">
        <v>2</v>
      </c>
      <c r="EW242" s="171">
        <v>1</v>
      </c>
      <c r="EX242" s="172"/>
      <c r="EY242" s="173"/>
      <c r="EZ242" s="174"/>
      <c r="FA242" s="396">
        <v>2</v>
      </c>
    </row>
    <row r="243" spans="4:157" x14ac:dyDescent="0.25">
      <c r="D243" s="383" t="s">
        <v>584</v>
      </c>
      <c r="E243" s="42">
        <v>2</v>
      </c>
      <c r="F243" s="112"/>
      <c r="G243" s="112"/>
      <c r="H243" s="112"/>
      <c r="I243" s="112"/>
      <c r="J243" s="112"/>
      <c r="K243" s="112"/>
      <c r="L243" s="45">
        <v>1</v>
      </c>
      <c r="M243" s="45">
        <v>1</v>
      </c>
      <c r="O243" s="47"/>
      <c r="R243" s="48"/>
      <c r="S243" s="113"/>
      <c r="T243" s="114">
        <v>4</v>
      </c>
      <c r="U243" s="114"/>
      <c r="V243" s="114"/>
      <c r="W243" s="115"/>
      <c r="X243" s="115">
        <v>1</v>
      </c>
      <c r="Y243" s="115"/>
      <c r="AA243" s="53"/>
      <c r="AB243" s="53"/>
      <c r="AC243" s="116"/>
      <c r="AD243" s="116">
        <v>3</v>
      </c>
      <c r="AE243" s="116"/>
      <c r="AF243" s="116">
        <v>5</v>
      </c>
      <c r="AG243" s="117"/>
      <c r="AH243" s="117"/>
      <c r="AI243" s="118"/>
      <c r="AJ243" s="118"/>
      <c r="AK243" s="118"/>
      <c r="AL243" s="118"/>
      <c r="AM243" s="119"/>
      <c r="AN243" s="119"/>
      <c r="AO243" s="119"/>
      <c r="AP243" s="120"/>
      <c r="AQ243" s="120"/>
      <c r="AR243" s="120"/>
      <c r="AS243" s="120"/>
      <c r="AT243" s="120"/>
      <c r="AU243" s="120"/>
      <c r="AV243" s="36">
        <v>1</v>
      </c>
      <c r="EM243" s="383" t="s">
        <v>584</v>
      </c>
      <c r="EN243" s="42">
        <v>1</v>
      </c>
      <c r="EO243" s="44">
        <v>3</v>
      </c>
      <c r="ES243" s="51">
        <v>2</v>
      </c>
      <c r="EV243" s="55">
        <v>3</v>
      </c>
      <c r="EZ243" s="59">
        <v>1</v>
      </c>
      <c r="FA243" s="392">
        <v>2</v>
      </c>
    </row>
    <row r="244" spans="4:157" x14ac:dyDescent="0.25">
      <c r="D244" s="383" t="s">
        <v>584</v>
      </c>
      <c r="F244" s="112"/>
      <c r="G244" s="112"/>
      <c r="H244" s="112"/>
      <c r="I244" s="112"/>
      <c r="J244" s="112"/>
      <c r="K244" s="112"/>
      <c r="L244" s="45">
        <v>2</v>
      </c>
      <c r="M244" s="45">
        <v>1</v>
      </c>
      <c r="O244" s="47"/>
      <c r="R244" s="48"/>
      <c r="S244" s="113"/>
      <c r="T244" s="114">
        <v>4</v>
      </c>
      <c r="U244" s="114"/>
      <c r="V244" s="114">
        <v>1</v>
      </c>
      <c r="W244" s="115"/>
      <c r="X244" s="115"/>
      <c r="Y244" s="115"/>
      <c r="AA244" s="53"/>
      <c r="AB244" s="53"/>
      <c r="AC244" s="116"/>
      <c r="AD244" s="116">
        <v>2</v>
      </c>
      <c r="AE244" s="116"/>
      <c r="AF244" s="116">
        <v>4</v>
      </c>
      <c r="AG244" s="117"/>
      <c r="AH244" s="117"/>
      <c r="AI244" s="118"/>
      <c r="AJ244" s="118"/>
      <c r="AK244" s="118"/>
      <c r="AL244" s="118"/>
      <c r="AM244" s="119">
        <v>1</v>
      </c>
      <c r="AN244" s="119"/>
      <c r="AO244" s="119"/>
      <c r="AP244" s="120"/>
      <c r="AQ244" s="120"/>
      <c r="AR244" s="120"/>
      <c r="AS244" s="120"/>
      <c r="AT244" s="120">
        <v>1</v>
      </c>
      <c r="AU244" s="120"/>
      <c r="AV244" s="36">
        <v>3</v>
      </c>
      <c r="EM244" s="383" t="s">
        <v>584</v>
      </c>
      <c r="EN244" s="42">
        <v>1</v>
      </c>
      <c r="EO244" s="44">
        <v>2</v>
      </c>
      <c r="ES244" s="51">
        <v>4</v>
      </c>
      <c r="EV244" s="55">
        <v>3</v>
      </c>
      <c r="FA244" s="392">
        <v>2</v>
      </c>
    </row>
    <row r="245" spans="4:157" x14ac:dyDescent="0.25">
      <c r="D245" s="383" t="s">
        <v>584</v>
      </c>
      <c r="E245" s="42">
        <v>1</v>
      </c>
      <c r="F245" s="112"/>
      <c r="G245" s="112"/>
      <c r="H245" s="112"/>
      <c r="I245" s="112"/>
      <c r="J245" s="112"/>
      <c r="K245" s="112"/>
      <c r="L245" s="45">
        <v>1</v>
      </c>
      <c r="M245" s="45"/>
      <c r="O245" s="47"/>
      <c r="R245" s="48"/>
      <c r="S245" s="113"/>
      <c r="T245" s="114">
        <v>6</v>
      </c>
      <c r="U245" s="114"/>
      <c r="V245" s="114">
        <v>1</v>
      </c>
      <c r="W245" s="115"/>
      <c r="X245" s="115"/>
      <c r="Y245" s="115"/>
      <c r="AA245" s="53"/>
      <c r="AB245" s="53"/>
      <c r="AC245" s="116"/>
      <c r="AD245" s="116">
        <v>2</v>
      </c>
      <c r="AE245" s="116"/>
      <c r="AF245" s="116">
        <v>4</v>
      </c>
      <c r="AG245" s="117"/>
      <c r="AH245" s="117"/>
      <c r="AI245" s="118"/>
      <c r="AJ245" s="118"/>
      <c r="AK245" s="118">
        <v>1</v>
      </c>
      <c r="AL245" s="118"/>
      <c r="AM245" s="119">
        <v>1</v>
      </c>
      <c r="AN245" s="119"/>
      <c r="AO245" s="119"/>
      <c r="AP245" s="120"/>
      <c r="AQ245" s="120"/>
      <c r="AR245" s="120"/>
      <c r="AS245" s="120"/>
      <c r="AT245" s="120">
        <v>1</v>
      </c>
      <c r="AU245" s="120"/>
      <c r="AV245" s="36">
        <v>3</v>
      </c>
      <c r="EM245" s="383" t="s">
        <v>584</v>
      </c>
      <c r="EN245" s="42">
        <v>3</v>
      </c>
      <c r="ES245" s="51">
        <v>3</v>
      </c>
      <c r="EV245" s="55">
        <v>2</v>
      </c>
      <c r="EZ245" s="59">
        <v>2</v>
      </c>
      <c r="FA245" s="392">
        <v>1</v>
      </c>
    </row>
    <row r="246" spans="4:157" x14ac:dyDescent="0.25">
      <c r="D246" s="383" t="s">
        <v>584</v>
      </c>
      <c r="E246" s="42">
        <v>1</v>
      </c>
      <c r="F246" s="112">
        <v>3</v>
      </c>
      <c r="G246" s="112">
        <v>2</v>
      </c>
      <c r="H246" s="112"/>
      <c r="I246" s="112"/>
      <c r="J246" s="112"/>
      <c r="K246" s="112"/>
      <c r="L246" s="45">
        <v>11</v>
      </c>
      <c r="M246" s="45">
        <v>2</v>
      </c>
      <c r="O246" s="47"/>
      <c r="R246" s="48"/>
      <c r="S246" s="113"/>
      <c r="T246" s="114">
        <v>4</v>
      </c>
      <c r="U246" s="114"/>
      <c r="V246" s="114"/>
      <c r="W246" s="115"/>
      <c r="X246" s="115"/>
      <c r="Y246" s="115"/>
      <c r="AA246" s="53"/>
      <c r="AB246" s="53"/>
      <c r="AC246" s="116"/>
      <c r="AD246" s="116"/>
      <c r="AE246" s="116"/>
      <c r="AF246" s="116">
        <v>6</v>
      </c>
      <c r="AG246" s="117">
        <v>2</v>
      </c>
      <c r="AH246" s="117"/>
      <c r="AI246" s="118"/>
      <c r="AJ246" s="118"/>
      <c r="AK246" s="118"/>
      <c r="AL246" s="118"/>
      <c r="AM246" s="119">
        <v>1</v>
      </c>
      <c r="AN246" s="119"/>
      <c r="AO246" s="119"/>
      <c r="AP246" s="120">
        <v>1</v>
      </c>
      <c r="AQ246" s="120"/>
      <c r="AR246" s="120"/>
      <c r="AS246" s="120"/>
      <c r="AT246" s="120"/>
      <c r="AU246" s="120"/>
      <c r="AV246" s="36">
        <v>3</v>
      </c>
      <c r="EM246" s="383" t="s">
        <v>584</v>
      </c>
      <c r="EO246" s="44">
        <v>2</v>
      </c>
      <c r="ES246" s="51">
        <v>4</v>
      </c>
      <c r="EV246" s="55">
        <v>2</v>
      </c>
      <c r="FA246" s="391">
        <v>1</v>
      </c>
    </row>
    <row r="247" spans="4:157" x14ac:dyDescent="0.25">
      <c r="D247" s="383" t="s">
        <v>584</v>
      </c>
      <c r="F247" s="112"/>
      <c r="G247" s="112"/>
      <c r="H247" s="112"/>
      <c r="I247" s="112"/>
      <c r="J247" s="112"/>
      <c r="K247" s="112"/>
      <c r="L247" s="45">
        <v>1</v>
      </c>
      <c r="M247" s="45"/>
      <c r="O247" s="47"/>
      <c r="R247" s="48"/>
      <c r="S247" s="113"/>
      <c r="T247" s="114">
        <v>1</v>
      </c>
      <c r="U247" s="114"/>
      <c r="V247" s="114">
        <v>3</v>
      </c>
      <c r="W247" s="115"/>
      <c r="X247" s="115"/>
      <c r="Y247" s="115"/>
      <c r="AA247" s="53"/>
      <c r="AB247" s="53"/>
      <c r="AC247" s="116"/>
      <c r="AD247" s="116"/>
      <c r="AE247" s="116"/>
      <c r="AF247" s="116">
        <v>5</v>
      </c>
      <c r="AG247" s="117"/>
      <c r="AH247" s="117"/>
      <c r="AI247" s="118"/>
      <c r="AJ247" s="118"/>
      <c r="AK247" s="118"/>
      <c r="AL247" s="118"/>
      <c r="AM247" s="119"/>
      <c r="AN247" s="119"/>
      <c r="AO247" s="119"/>
      <c r="AP247" s="120"/>
      <c r="AQ247" s="120"/>
      <c r="AR247" s="120"/>
      <c r="AS247" s="120"/>
      <c r="AT247" s="120">
        <v>1</v>
      </c>
      <c r="AU247" s="120"/>
      <c r="AV247" s="36">
        <v>2</v>
      </c>
      <c r="EM247" s="383" t="s">
        <v>584</v>
      </c>
      <c r="EN247" s="42">
        <v>1</v>
      </c>
      <c r="ES247" s="51">
        <v>3</v>
      </c>
      <c r="EV247" s="55">
        <v>3</v>
      </c>
      <c r="FA247" s="391">
        <v>1</v>
      </c>
    </row>
    <row r="248" spans="4:157" x14ac:dyDescent="0.25">
      <c r="D248" s="383" t="s">
        <v>584</v>
      </c>
      <c r="E248" s="42">
        <v>1</v>
      </c>
      <c r="F248" s="112">
        <v>5</v>
      </c>
      <c r="G248" s="112"/>
      <c r="H248" s="112"/>
      <c r="I248" s="112">
        <v>1</v>
      </c>
      <c r="J248" s="112"/>
      <c r="K248" s="112"/>
      <c r="L248" s="45">
        <v>3</v>
      </c>
      <c r="M248" s="45"/>
      <c r="O248" s="47">
        <v>1</v>
      </c>
      <c r="R248" s="48"/>
      <c r="S248" s="113"/>
      <c r="T248" s="114"/>
      <c r="U248" s="114"/>
      <c r="V248" s="114">
        <v>22</v>
      </c>
      <c r="W248" s="115"/>
      <c r="X248" s="115"/>
      <c r="Y248" s="115"/>
      <c r="AA248" s="53"/>
      <c r="AB248" s="53"/>
      <c r="AC248" s="116">
        <v>1</v>
      </c>
      <c r="AD248" s="116">
        <v>1</v>
      </c>
      <c r="AE248" s="116"/>
      <c r="AF248" s="116">
        <v>2</v>
      </c>
      <c r="AG248" s="117"/>
      <c r="AH248" s="117"/>
      <c r="AI248" s="118"/>
      <c r="AJ248" s="118"/>
      <c r="AK248" s="118"/>
      <c r="AL248" s="118"/>
      <c r="AM248" s="119"/>
      <c r="AN248" s="119"/>
      <c r="AO248" s="119"/>
      <c r="AP248" s="120">
        <v>2</v>
      </c>
      <c r="AQ248" s="120"/>
      <c r="AR248" s="120"/>
      <c r="AS248" s="120"/>
      <c r="AT248" s="120">
        <v>1</v>
      </c>
      <c r="AU248" s="120"/>
      <c r="AV248" s="36">
        <v>2</v>
      </c>
      <c r="EM248" s="383" t="s">
        <v>584</v>
      </c>
      <c r="EN248" s="42">
        <v>1</v>
      </c>
      <c r="ES248" s="51">
        <v>3</v>
      </c>
      <c r="EV248" s="55">
        <v>2</v>
      </c>
      <c r="EZ248" s="59">
        <v>1</v>
      </c>
    </row>
    <row r="249" spans="4:157" x14ac:dyDescent="0.25">
      <c r="D249" s="383" t="s">
        <v>584</v>
      </c>
      <c r="F249" s="112"/>
      <c r="G249" s="112"/>
      <c r="H249" s="112"/>
      <c r="I249" s="112"/>
      <c r="J249" s="112"/>
      <c r="K249" s="112"/>
      <c r="L249" s="45">
        <v>1</v>
      </c>
      <c r="M249" s="45"/>
      <c r="O249" s="47"/>
      <c r="R249" s="48"/>
      <c r="S249" s="113"/>
      <c r="T249" s="114">
        <v>1</v>
      </c>
      <c r="U249" s="114"/>
      <c r="V249" s="114">
        <v>1</v>
      </c>
      <c r="W249" s="115"/>
      <c r="X249" s="115"/>
      <c r="Y249" s="115"/>
      <c r="AA249" s="53"/>
      <c r="AB249" s="53"/>
      <c r="AC249" s="116"/>
      <c r="AD249" s="116">
        <v>1</v>
      </c>
      <c r="AE249" s="116"/>
      <c r="AF249" s="116">
        <v>5</v>
      </c>
      <c r="AG249" s="117"/>
      <c r="AH249" s="117"/>
      <c r="AI249" s="118"/>
      <c r="AJ249" s="118"/>
      <c r="AK249" s="118"/>
      <c r="AL249" s="118"/>
      <c r="AM249" s="119">
        <v>1</v>
      </c>
      <c r="AN249" s="119"/>
      <c r="AO249" s="119">
        <v>1</v>
      </c>
      <c r="AP249" s="120"/>
      <c r="AQ249" s="120">
        <v>2</v>
      </c>
      <c r="AR249" s="120"/>
      <c r="AS249" s="120"/>
      <c r="AT249" s="120">
        <v>1</v>
      </c>
      <c r="AU249" s="120"/>
      <c r="AV249" s="36">
        <v>1</v>
      </c>
      <c r="EM249" s="383" t="s">
        <v>584</v>
      </c>
      <c r="EO249" s="44">
        <v>2</v>
      </c>
      <c r="ES249" s="51">
        <v>2</v>
      </c>
      <c r="EV249" s="55">
        <v>2</v>
      </c>
      <c r="FA249" s="391">
        <v>1</v>
      </c>
    </row>
    <row r="250" spans="4:157" x14ac:dyDescent="0.25">
      <c r="D250" s="383" t="s">
        <v>584</v>
      </c>
      <c r="F250" s="112"/>
      <c r="G250" s="112"/>
      <c r="H250" s="112"/>
      <c r="I250" s="112"/>
      <c r="J250" s="112"/>
      <c r="K250" s="112"/>
      <c r="L250" s="45">
        <v>3</v>
      </c>
      <c r="M250" s="45"/>
      <c r="O250" s="47"/>
      <c r="R250" s="48"/>
      <c r="S250" s="113"/>
      <c r="T250" s="114"/>
      <c r="U250" s="114"/>
      <c r="V250" s="114"/>
      <c r="W250" s="115"/>
      <c r="X250" s="115"/>
      <c r="Y250" s="115"/>
      <c r="AA250" s="53"/>
      <c r="AB250" s="53">
        <v>1</v>
      </c>
      <c r="AC250" s="116"/>
      <c r="AD250" s="116"/>
      <c r="AE250" s="116"/>
      <c r="AF250" s="116">
        <v>3</v>
      </c>
      <c r="AG250" s="117"/>
      <c r="AH250" s="117"/>
      <c r="AI250" s="118"/>
      <c r="AJ250" s="118"/>
      <c r="AK250" s="118"/>
      <c r="AL250" s="118"/>
      <c r="AM250" s="119"/>
      <c r="AN250" s="119"/>
      <c r="AO250" s="119"/>
      <c r="AP250" s="120"/>
      <c r="AQ250" s="120"/>
      <c r="AR250" s="120"/>
      <c r="AS250" s="120"/>
      <c r="AT250" s="120"/>
      <c r="AU250" s="120"/>
      <c r="AV250" s="60"/>
      <c r="EM250" s="383" t="s">
        <v>584</v>
      </c>
      <c r="EO250" s="44">
        <v>1</v>
      </c>
      <c r="ER250" s="50">
        <v>1</v>
      </c>
      <c r="ES250" s="51">
        <v>3</v>
      </c>
      <c r="EV250" s="55">
        <v>2</v>
      </c>
      <c r="EY250" s="58">
        <v>1</v>
      </c>
      <c r="EZ250" s="59">
        <v>2</v>
      </c>
      <c r="FA250" s="391">
        <v>1</v>
      </c>
    </row>
    <row r="251" spans="4:157" x14ac:dyDescent="0.25">
      <c r="D251" s="383" t="s">
        <v>584</v>
      </c>
      <c r="E251" s="42">
        <v>1</v>
      </c>
      <c r="F251" s="112">
        <v>6</v>
      </c>
      <c r="G251" s="112"/>
      <c r="H251" s="112"/>
      <c r="I251" s="112"/>
      <c r="J251" s="112"/>
      <c r="K251" s="112"/>
      <c r="L251" s="45">
        <v>3</v>
      </c>
      <c r="M251" s="45">
        <v>1</v>
      </c>
      <c r="O251" s="47"/>
      <c r="R251" s="48"/>
      <c r="S251" s="113"/>
      <c r="T251" s="114">
        <v>1</v>
      </c>
      <c r="U251" s="114"/>
      <c r="V251" s="114"/>
      <c r="W251" s="115"/>
      <c r="X251" s="115">
        <v>1</v>
      </c>
      <c r="Y251" s="115"/>
      <c r="AA251" s="53"/>
      <c r="AB251" s="53"/>
      <c r="AC251" s="116"/>
      <c r="AD251" s="116">
        <v>1</v>
      </c>
      <c r="AE251" s="116"/>
      <c r="AF251" s="116">
        <v>5</v>
      </c>
      <c r="AG251" s="117">
        <v>15</v>
      </c>
      <c r="AH251" s="117"/>
      <c r="AI251" s="118"/>
      <c r="AJ251" s="118"/>
      <c r="AK251" s="118"/>
      <c r="AL251" s="118"/>
      <c r="AM251" s="119"/>
      <c r="AN251" s="119">
        <v>1</v>
      </c>
      <c r="AO251" s="119"/>
      <c r="AP251" s="120"/>
      <c r="AQ251" s="120"/>
      <c r="AR251" s="120"/>
      <c r="AS251" s="120"/>
      <c r="AT251" s="120"/>
      <c r="AU251" s="120"/>
      <c r="AV251" s="36">
        <v>5</v>
      </c>
      <c r="EM251" s="383" t="s">
        <v>584</v>
      </c>
      <c r="EO251" s="44">
        <v>1</v>
      </c>
      <c r="ES251" s="51">
        <v>1</v>
      </c>
      <c r="ET251" s="52">
        <v>1</v>
      </c>
      <c r="EV251" s="55">
        <v>3</v>
      </c>
      <c r="EZ251" s="59">
        <v>1</v>
      </c>
    </row>
    <row r="252" spans="4:157" x14ac:dyDescent="0.25">
      <c r="D252" s="383" t="s">
        <v>584</v>
      </c>
      <c r="E252" s="42">
        <v>1</v>
      </c>
      <c r="F252" s="112"/>
      <c r="G252" s="112"/>
      <c r="H252" s="112"/>
      <c r="I252" s="112"/>
      <c r="J252" s="112"/>
      <c r="K252" s="112"/>
      <c r="L252" s="45">
        <v>2</v>
      </c>
      <c r="M252" s="45"/>
      <c r="O252" s="47"/>
      <c r="R252" s="48"/>
      <c r="S252" s="113"/>
      <c r="T252" s="114">
        <v>5</v>
      </c>
      <c r="U252" s="114"/>
      <c r="V252" s="114">
        <v>3</v>
      </c>
      <c r="W252" s="115"/>
      <c r="X252" s="115"/>
      <c r="Y252" s="115"/>
      <c r="AA252" s="53"/>
      <c r="AB252" s="53"/>
      <c r="AC252" s="116"/>
      <c r="AD252" s="116">
        <v>1</v>
      </c>
      <c r="AE252" s="116"/>
      <c r="AF252" s="116">
        <v>8</v>
      </c>
      <c r="AG252" s="117"/>
      <c r="AH252" s="117"/>
      <c r="AI252" s="118"/>
      <c r="AJ252" s="118"/>
      <c r="AK252" s="118"/>
      <c r="AL252" s="118"/>
      <c r="AM252" s="119"/>
      <c r="AN252" s="119"/>
      <c r="AO252" s="119"/>
      <c r="AP252" s="120"/>
      <c r="AQ252" s="120"/>
      <c r="AR252" s="120"/>
      <c r="AS252" s="120"/>
      <c r="AT252" s="120"/>
      <c r="AU252" s="120"/>
      <c r="AV252" s="36">
        <v>1</v>
      </c>
      <c r="EM252" s="383" t="s">
        <v>584</v>
      </c>
      <c r="EN252" s="42">
        <v>1</v>
      </c>
      <c r="EO252" s="44">
        <v>3</v>
      </c>
      <c r="ES252" s="51">
        <v>1</v>
      </c>
      <c r="EV252" s="55">
        <v>2</v>
      </c>
      <c r="EY252" s="58">
        <v>1</v>
      </c>
      <c r="EZ252" s="59">
        <v>1</v>
      </c>
      <c r="FA252" s="391">
        <v>1</v>
      </c>
    </row>
    <row r="253" spans="4:157" x14ac:dyDescent="0.25">
      <c r="D253" s="383" t="s">
        <v>584</v>
      </c>
      <c r="E253" s="42">
        <v>1</v>
      </c>
      <c r="F253" s="112">
        <v>3</v>
      </c>
      <c r="G253" s="112"/>
      <c r="H253" s="112"/>
      <c r="I253" s="112"/>
      <c r="J253" s="112"/>
      <c r="K253" s="112"/>
      <c r="L253" s="45">
        <v>2</v>
      </c>
      <c r="M253" s="45"/>
      <c r="N253" s="45">
        <v>1</v>
      </c>
      <c r="O253" s="47"/>
      <c r="R253" s="48"/>
      <c r="S253" s="113"/>
      <c r="T253" s="114">
        <v>5</v>
      </c>
      <c r="U253" s="114"/>
      <c r="V253" s="114">
        <v>3</v>
      </c>
      <c r="W253" s="115"/>
      <c r="X253" s="115"/>
      <c r="Y253" s="115"/>
      <c r="AA253" s="53"/>
      <c r="AB253" s="53"/>
      <c r="AC253" s="116"/>
      <c r="AD253" s="116"/>
      <c r="AE253" s="116"/>
      <c r="AF253" s="116">
        <v>5</v>
      </c>
      <c r="AG253" s="117">
        <v>4</v>
      </c>
      <c r="AH253" s="117"/>
      <c r="AI253" s="118"/>
      <c r="AJ253" s="118"/>
      <c r="AK253" s="118"/>
      <c r="AL253" s="118"/>
      <c r="AM253" s="119"/>
      <c r="AN253" s="119"/>
      <c r="AO253" s="119"/>
      <c r="AP253" s="120"/>
      <c r="AQ253" s="120"/>
      <c r="AR253" s="120"/>
      <c r="AS253" s="120"/>
      <c r="AT253" s="120"/>
      <c r="AU253" s="120"/>
      <c r="AV253" s="36">
        <v>5</v>
      </c>
      <c r="EM253" s="383" t="s">
        <v>584</v>
      </c>
      <c r="EN253" s="42">
        <v>1</v>
      </c>
      <c r="EO253" s="44">
        <v>2</v>
      </c>
      <c r="ES253" s="51">
        <v>2</v>
      </c>
      <c r="EV253" s="55">
        <v>2</v>
      </c>
      <c r="EY253" s="58">
        <v>1</v>
      </c>
    </row>
    <row r="254" spans="4:157" x14ac:dyDescent="0.25">
      <c r="D254" s="383" t="s">
        <v>584</v>
      </c>
      <c r="E254" s="42">
        <v>1</v>
      </c>
      <c r="F254" s="112"/>
      <c r="G254" s="112"/>
      <c r="H254" s="112"/>
      <c r="I254" s="112"/>
      <c r="J254" s="112"/>
      <c r="K254" s="112"/>
      <c r="L254" s="45">
        <v>1</v>
      </c>
      <c r="M254" s="45"/>
      <c r="O254" s="47"/>
      <c r="R254" s="48"/>
      <c r="S254" s="113"/>
      <c r="T254" s="114">
        <v>4</v>
      </c>
      <c r="U254" s="114"/>
      <c r="V254" s="114"/>
      <c r="W254" s="115"/>
      <c r="X254" s="115"/>
      <c r="Y254" s="115"/>
      <c r="AA254" s="53"/>
      <c r="AB254" s="53"/>
      <c r="AC254" s="116"/>
      <c r="AD254" s="116">
        <v>2</v>
      </c>
      <c r="AE254" s="116"/>
      <c r="AF254" s="116">
        <v>6</v>
      </c>
      <c r="AG254" s="117"/>
      <c r="AH254" s="117"/>
      <c r="AI254" s="118"/>
      <c r="AJ254" s="118"/>
      <c r="AK254" s="118"/>
      <c r="AL254" s="118"/>
      <c r="AM254" s="119"/>
      <c r="AN254" s="119"/>
      <c r="AO254" s="119"/>
      <c r="AP254" s="120"/>
      <c r="AQ254" s="120"/>
      <c r="AR254" s="120"/>
      <c r="AS254" s="120"/>
      <c r="AT254" s="120"/>
      <c r="AU254" s="120"/>
      <c r="AV254" s="36">
        <v>4</v>
      </c>
      <c r="EM254" s="383" t="s">
        <v>584</v>
      </c>
      <c r="EO254" s="44">
        <v>3</v>
      </c>
      <c r="ES254" s="51">
        <v>1</v>
      </c>
      <c r="EV254" s="55">
        <v>2</v>
      </c>
      <c r="EZ254" s="59">
        <v>2</v>
      </c>
      <c r="FA254" s="391">
        <v>1</v>
      </c>
    </row>
    <row r="255" spans="4:157" x14ac:dyDescent="0.25">
      <c r="D255" s="383" t="s">
        <v>584</v>
      </c>
      <c r="F255" s="112">
        <v>3</v>
      </c>
      <c r="G255" s="112"/>
      <c r="H255" s="112"/>
      <c r="I255" s="112"/>
      <c r="J255" s="112"/>
      <c r="K255" s="112"/>
      <c r="L255" s="45">
        <v>3</v>
      </c>
      <c r="M255" s="45">
        <v>1</v>
      </c>
      <c r="O255" s="47"/>
      <c r="R255" s="48"/>
      <c r="S255" s="113"/>
      <c r="T255" s="114">
        <v>1</v>
      </c>
      <c r="U255" s="114"/>
      <c r="V255" s="114"/>
      <c r="W255" s="115"/>
      <c r="X255" s="115">
        <v>1</v>
      </c>
      <c r="Y255" s="115"/>
      <c r="AA255" s="53"/>
      <c r="AB255" s="53"/>
      <c r="AC255" s="116"/>
      <c r="AD255" s="116"/>
      <c r="AE255" s="116"/>
      <c r="AF255" s="116">
        <v>4</v>
      </c>
      <c r="AG255" s="117">
        <v>7</v>
      </c>
      <c r="AH255" s="117"/>
      <c r="AI255" s="118"/>
      <c r="AJ255" s="118"/>
      <c r="AK255" s="118"/>
      <c r="AL255" s="118"/>
      <c r="AM255" s="119"/>
      <c r="AN255" s="119">
        <v>1</v>
      </c>
      <c r="AO255" s="119"/>
      <c r="AP255" s="120"/>
      <c r="AQ255" s="120"/>
      <c r="AR255" s="120"/>
      <c r="AS255" s="120"/>
      <c r="AT255" s="120"/>
      <c r="AU255" s="120"/>
      <c r="AV255" s="36">
        <v>2</v>
      </c>
      <c r="EM255" s="383" t="s">
        <v>584</v>
      </c>
      <c r="EO255" s="44">
        <v>1</v>
      </c>
      <c r="ES255" s="51">
        <v>2</v>
      </c>
      <c r="ET255" s="52">
        <v>1</v>
      </c>
      <c r="EV255" s="55">
        <v>3</v>
      </c>
      <c r="EY255" s="58">
        <v>1</v>
      </c>
      <c r="EZ255" s="59">
        <v>1</v>
      </c>
      <c r="FA255" s="391">
        <v>1</v>
      </c>
    </row>
    <row r="256" spans="4:157" x14ac:dyDescent="0.25">
      <c r="D256" s="383" t="s">
        <v>584</v>
      </c>
      <c r="F256" s="112"/>
      <c r="G256" s="112"/>
      <c r="H256" s="112"/>
      <c r="I256" s="112"/>
      <c r="J256" s="112"/>
      <c r="K256" s="112"/>
      <c r="L256" s="45">
        <v>2</v>
      </c>
      <c r="M256" s="45"/>
      <c r="O256" s="47"/>
      <c r="R256" s="48"/>
      <c r="S256" s="113"/>
      <c r="T256" s="114"/>
      <c r="U256" s="114"/>
      <c r="V256" s="114">
        <v>1</v>
      </c>
      <c r="W256" s="115"/>
      <c r="X256" s="115"/>
      <c r="Y256" s="115"/>
      <c r="AA256" s="53"/>
      <c r="AB256" s="53">
        <v>1</v>
      </c>
      <c r="AC256" s="116"/>
      <c r="AD256" s="116">
        <v>1</v>
      </c>
      <c r="AE256" s="116"/>
      <c r="AF256" s="116">
        <v>4</v>
      </c>
      <c r="AG256" s="117"/>
      <c r="AH256" s="117"/>
      <c r="AI256" s="118"/>
      <c r="AJ256" s="118"/>
      <c r="AK256" s="118"/>
      <c r="AL256" s="118"/>
      <c r="AM256" s="119"/>
      <c r="AN256" s="119"/>
      <c r="AO256" s="119"/>
      <c r="AP256" s="120"/>
      <c r="AQ256" s="120"/>
      <c r="AR256" s="120"/>
      <c r="AS256" s="120"/>
      <c r="AT256" s="120">
        <v>1</v>
      </c>
      <c r="AU256" s="120"/>
      <c r="AV256" s="60"/>
      <c r="EM256" s="383" t="s">
        <v>584</v>
      </c>
      <c r="ER256" s="50">
        <v>1</v>
      </c>
      <c r="ES256" s="51">
        <v>4</v>
      </c>
      <c r="EV256" s="55">
        <v>2</v>
      </c>
      <c r="EZ256" s="59">
        <v>1</v>
      </c>
    </row>
    <row r="257" spans="4:157" x14ac:dyDescent="0.25">
      <c r="D257" s="383" t="s">
        <v>584</v>
      </c>
      <c r="F257" s="112">
        <v>3</v>
      </c>
      <c r="G257" s="112"/>
      <c r="H257" s="112"/>
      <c r="I257" s="112">
        <v>1</v>
      </c>
      <c r="J257" s="112"/>
      <c r="K257" s="112"/>
      <c r="L257" s="45">
        <v>3</v>
      </c>
      <c r="M257" s="45"/>
      <c r="O257" s="47">
        <v>1</v>
      </c>
      <c r="R257" s="48"/>
      <c r="S257" s="113"/>
      <c r="T257" s="114">
        <v>1</v>
      </c>
      <c r="U257" s="114"/>
      <c r="V257" s="114"/>
      <c r="W257" s="115"/>
      <c r="X257" s="115"/>
      <c r="Y257" s="115"/>
      <c r="AA257" s="53"/>
      <c r="AB257" s="53"/>
      <c r="AC257" s="116">
        <v>1</v>
      </c>
      <c r="AD257" s="116"/>
      <c r="AE257" s="116"/>
      <c r="AF257" s="116">
        <v>4</v>
      </c>
      <c r="AG257" s="117"/>
      <c r="AH257" s="117"/>
      <c r="AI257" s="118"/>
      <c r="AJ257" s="118"/>
      <c r="AK257" s="118"/>
      <c r="AL257" s="118"/>
      <c r="AM257" s="119">
        <v>1</v>
      </c>
      <c r="AN257" s="119"/>
      <c r="AO257" s="119">
        <v>1</v>
      </c>
      <c r="AP257" s="120">
        <v>1</v>
      </c>
      <c r="AQ257" s="120">
        <v>2</v>
      </c>
      <c r="AR257" s="120"/>
      <c r="AS257" s="120"/>
      <c r="AT257" s="120">
        <v>1</v>
      </c>
      <c r="AU257" s="120"/>
      <c r="AV257" s="36">
        <v>3</v>
      </c>
      <c r="EM257" s="383" t="s">
        <v>584</v>
      </c>
      <c r="EO257" s="44">
        <v>2</v>
      </c>
      <c r="ES257" s="51">
        <v>1</v>
      </c>
      <c r="EV257" s="55">
        <v>2</v>
      </c>
      <c r="EZ257" s="59">
        <v>1</v>
      </c>
      <c r="FA257" s="391">
        <v>1</v>
      </c>
    </row>
    <row r="258" spans="4:157" x14ac:dyDescent="0.25">
      <c r="D258" s="383" t="s">
        <v>584</v>
      </c>
      <c r="E258" s="42">
        <v>1</v>
      </c>
      <c r="F258" s="112"/>
      <c r="G258" s="112"/>
      <c r="H258" s="112"/>
      <c r="I258" s="112"/>
      <c r="J258" s="112"/>
      <c r="K258" s="112"/>
      <c r="L258" s="45"/>
      <c r="M258" s="45"/>
      <c r="O258" s="47"/>
      <c r="R258" s="48"/>
      <c r="S258" s="113"/>
      <c r="T258" s="114">
        <v>1</v>
      </c>
      <c r="U258" s="114"/>
      <c r="V258" s="114">
        <v>10</v>
      </c>
      <c r="W258" s="115"/>
      <c r="X258" s="115"/>
      <c r="Y258" s="115"/>
      <c r="AA258" s="53"/>
      <c r="AB258" s="53"/>
      <c r="AC258" s="116"/>
      <c r="AD258" s="116">
        <v>1</v>
      </c>
      <c r="AE258" s="116"/>
      <c r="AF258" s="116">
        <v>1</v>
      </c>
      <c r="AG258" s="117"/>
      <c r="AH258" s="117"/>
      <c r="AI258" s="118"/>
      <c r="AJ258" s="118"/>
      <c r="AK258" s="118"/>
      <c r="AL258" s="118"/>
      <c r="AM258" s="119"/>
      <c r="AN258" s="119"/>
      <c r="AO258" s="119"/>
      <c r="AP258" s="120">
        <v>1</v>
      </c>
      <c r="AQ258" s="120"/>
      <c r="AR258" s="120"/>
      <c r="AS258" s="120"/>
      <c r="AT258" s="120">
        <v>1</v>
      </c>
      <c r="AU258" s="120"/>
      <c r="AV258" s="36">
        <v>1</v>
      </c>
      <c r="EM258" s="383" t="s">
        <v>584</v>
      </c>
      <c r="EN258" s="42">
        <v>1</v>
      </c>
      <c r="ES258" s="51">
        <v>3</v>
      </c>
      <c r="EV258" s="55">
        <v>3</v>
      </c>
      <c r="FA258" s="391">
        <v>1</v>
      </c>
    </row>
    <row r="259" spans="4:157" x14ac:dyDescent="0.25">
      <c r="D259" s="383" t="s">
        <v>584</v>
      </c>
      <c r="F259" s="112"/>
      <c r="G259" s="112"/>
      <c r="H259" s="112"/>
      <c r="I259" s="112"/>
      <c r="J259" s="112"/>
      <c r="K259" s="112"/>
      <c r="L259" s="45">
        <v>3</v>
      </c>
      <c r="M259" s="45">
        <v>1</v>
      </c>
      <c r="O259" s="47"/>
      <c r="R259" s="48"/>
      <c r="S259" s="113"/>
      <c r="T259" s="114">
        <v>1</v>
      </c>
      <c r="U259" s="114"/>
      <c r="V259" s="114">
        <v>3</v>
      </c>
      <c r="W259" s="115"/>
      <c r="X259" s="115"/>
      <c r="Y259" s="115"/>
      <c r="AA259" s="53"/>
      <c r="AB259" s="53"/>
      <c r="AC259" s="116"/>
      <c r="AD259" s="116"/>
      <c r="AE259" s="116"/>
      <c r="AF259" s="116">
        <v>7</v>
      </c>
      <c r="AG259" s="117"/>
      <c r="AH259" s="117"/>
      <c r="AI259" s="118"/>
      <c r="AJ259" s="118"/>
      <c r="AK259" s="118"/>
      <c r="AL259" s="118"/>
      <c r="AM259" s="119"/>
      <c r="AN259" s="119"/>
      <c r="AO259" s="119"/>
      <c r="AP259" s="120"/>
      <c r="AQ259" s="120"/>
      <c r="AR259" s="120"/>
      <c r="AS259" s="120"/>
      <c r="AT259" s="120"/>
      <c r="AU259" s="120"/>
      <c r="AV259" s="36">
        <v>3</v>
      </c>
      <c r="EM259" s="383" t="s">
        <v>584</v>
      </c>
      <c r="EN259" s="42">
        <v>1</v>
      </c>
      <c r="ES259" s="51">
        <v>4</v>
      </c>
      <c r="EV259" s="55">
        <v>2</v>
      </c>
      <c r="FA259" s="391">
        <v>1</v>
      </c>
    </row>
    <row r="260" spans="4:157" x14ac:dyDescent="0.25">
      <c r="D260" s="386" t="s">
        <v>584</v>
      </c>
      <c r="E260" s="93">
        <v>1</v>
      </c>
      <c r="F260" s="94"/>
      <c r="G260" s="94">
        <v>1</v>
      </c>
      <c r="H260" s="94"/>
      <c r="I260" s="94"/>
      <c r="J260" s="94"/>
      <c r="K260" s="94"/>
      <c r="L260" s="95">
        <v>9</v>
      </c>
      <c r="M260" s="95">
        <v>1</v>
      </c>
      <c r="N260" s="95"/>
      <c r="O260" s="96"/>
      <c r="P260" s="96"/>
      <c r="Q260" s="97"/>
      <c r="R260" s="97"/>
      <c r="S260" s="98"/>
      <c r="T260" s="99">
        <v>8</v>
      </c>
      <c r="U260" s="99"/>
      <c r="V260" s="99"/>
      <c r="W260" s="100"/>
      <c r="X260" s="100"/>
      <c r="Y260" s="100"/>
      <c r="Z260" s="101"/>
      <c r="AA260" s="101"/>
      <c r="AB260" s="101"/>
      <c r="AC260" s="102"/>
      <c r="AD260" s="102"/>
      <c r="AE260" s="102"/>
      <c r="AF260" s="102">
        <v>7</v>
      </c>
      <c r="AG260" s="103">
        <v>2</v>
      </c>
      <c r="AH260" s="103"/>
      <c r="AI260" s="104"/>
      <c r="AJ260" s="104"/>
      <c r="AK260" s="104">
        <v>1</v>
      </c>
      <c r="AL260" s="104"/>
      <c r="AM260" s="105">
        <v>1</v>
      </c>
      <c r="AN260" s="105"/>
      <c r="AO260" s="105"/>
      <c r="AP260" s="106">
        <v>1</v>
      </c>
      <c r="AQ260" s="106"/>
      <c r="AR260" s="106"/>
      <c r="AS260" s="106"/>
      <c r="AT260" s="106"/>
      <c r="AU260" s="106"/>
      <c r="AV260" s="86">
        <v>2</v>
      </c>
      <c r="EM260" s="383" t="s">
        <v>584</v>
      </c>
      <c r="EN260" s="42">
        <v>3</v>
      </c>
      <c r="EO260" s="44">
        <v>2</v>
      </c>
      <c r="ES260" s="51">
        <v>2</v>
      </c>
      <c r="EV260" s="55">
        <v>1</v>
      </c>
      <c r="EZ260" s="59">
        <v>2</v>
      </c>
      <c r="FA260" s="391">
        <v>1</v>
      </c>
    </row>
    <row r="261" spans="4:157" x14ac:dyDescent="0.25">
      <c r="D261" s="383" t="s">
        <v>584</v>
      </c>
      <c r="E261" s="42">
        <v>2</v>
      </c>
      <c r="F261" s="112"/>
      <c r="G261" s="112"/>
      <c r="H261" s="112"/>
      <c r="I261" s="112"/>
      <c r="J261" s="112"/>
      <c r="K261" s="112"/>
      <c r="L261" s="45">
        <v>3</v>
      </c>
      <c r="M261" s="45">
        <v>1</v>
      </c>
      <c r="O261" s="47"/>
      <c r="R261" s="48"/>
      <c r="S261" s="113"/>
      <c r="T261" s="114">
        <v>1</v>
      </c>
      <c r="U261" s="114"/>
      <c r="V261" s="114">
        <v>2</v>
      </c>
      <c r="W261" s="115"/>
      <c r="X261" s="115"/>
      <c r="Y261" s="115"/>
      <c r="AA261" s="53"/>
      <c r="AB261" s="53"/>
      <c r="AC261" s="116"/>
      <c r="AD261" s="116"/>
      <c r="AE261" s="116"/>
      <c r="AF261" s="116">
        <v>5</v>
      </c>
      <c r="AG261" s="117"/>
      <c r="AH261" s="117"/>
      <c r="AI261" s="118"/>
      <c r="AJ261" s="118"/>
      <c r="AK261" s="118"/>
      <c r="AL261" s="118"/>
      <c r="AM261" s="119"/>
      <c r="AN261" s="119"/>
      <c r="AO261" s="119">
        <v>1</v>
      </c>
      <c r="AP261" s="120"/>
      <c r="AQ261" s="120"/>
      <c r="AR261" s="120"/>
      <c r="AS261" s="120"/>
      <c r="AT261" s="120"/>
      <c r="AU261" s="120"/>
      <c r="AV261" s="60"/>
      <c r="EM261" s="383" t="s">
        <v>584</v>
      </c>
      <c r="ES261" s="51">
        <v>3</v>
      </c>
      <c r="EV261" s="55">
        <v>2</v>
      </c>
      <c r="FA261" s="391">
        <v>1</v>
      </c>
    </row>
    <row r="262" spans="4:157" x14ac:dyDescent="0.25">
      <c r="D262" s="383" t="s">
        <v>584</v>
      </c>
      <c r="F262" s="112"/>
      <c r="G262" s="112"/>
      <c r="H262" s="112"/>
      <c r="I262" s="112"/>
      <c r="J262" s="112"/>
      <c r="K262" s="112"/>
      <c r="L262" s="45">
        <v>2</v>
      </c>
      <c r="M262" s="45">
        <v>1</v>
      </c>
      <c r="O262" s="47"/>
      <c r="R262" s="48"/>
      <c r="S262" s="113"/>
      <c r="T262" s="114">
        <v>2</v>
      </c>
      <c r="U262" s="114"/>
      <c r="V262" s="114">
        <v>2</v>
      </c>
      <c r="W262" s="115"/>
      <c r="X262" s="115"/>
      <c r="Y262" s="115"/>
      <c r="AA262" s="53"/>
      <c r="AB262" s="53"/>
      <c r="AC262" s="116"/>
      <c r="AD262" s="116"/>
      <c r="AE262" s="116"/>
      <c r="AF262" s="116">
        <v>4</v>
      </c>
      <c r="AG262" s="117"/>
      <c r="AH262" s="117"/>
      <c r="AI262" s="118"/>
      <c r="AJ262" s="118"/>
      <c r="AK262" s="118"/>
      <c r="AL262" s="118"/>
      <c r="AM262" s="119"/>
      <c r="AN262" s="119"/>
      <c r="AO262" s="119"/>
      <c r="AP262" s="120"/>
      <c r="AQ262" s="120">
        <v>1</v>
      </c>
      <c r="AR262" s="120"/>
      <c r="AS262" s="120"/>
      <c r="AT262" s="120"/>
      <c r="AU262" s="120"/>
      <c r="AV262" s="36">
        <v>3</v>
      </c>
      <c r="EM262" s="383" t="s">
        <v>584</v>
      </c>
      <c r="EN262" s="93">
        <v>1</v>
      </c>
      <c r="EO262" s="95">
        <v>2</v>
      </c>
      <c r="EP262" s="96"/>
      <c r="EQ262" s="97"/>
      <c r="ER262" s="98"/>
      <c r="ES262" s="99">
        <v>3</v>
      </c>
      <c r="ET262" s="100"/>
      <c r="EU262" s="101"/>
      <c r="EV262" s="102">
        <v>2</v>
      </c>
      <c r="EW262" s="103"/>
      <c r="EX262" s="104"/>
      <c r="EY262" s="105"/>
      <c r="EZ262" s="106">
        <v>1</v>
      </c>
      <c r="FA262" s="394">
        <v>2</v>
      </c>
    </row>
    <row r="263" spans="4:157" x14ac:dyDescent="0.25">
      <c r="D263" s="383" t="s">
        <v>584</v>
      </c>
      <c r="E263" s="42">
        <v>2</v>
      </c>
      <c r="F263" s="112"/>
      <c r="G263" s="112"/>
      <c r="H263" s="112"/>
      <c r="I263" s="112"/>
      <c r="J263" s="112"/>
      <c r="K263" s="112"/>
      <c r="L263" s="45">
        <v>6</v>
      </c>
      <c r="M263" s="45">
        <v>1</v>
      </c>
      <c r="O263" s="47"/>
      <c r="R263" s="48"/>
      <c r="S263" s="113"/>
      <c r="T263" s="114"/>
      <c r="U263" s="114"/>
      <c r="V263" s="114"/>
      <c r="W263" s="115"/>
      <c r="X263" s="115"/>
      <c r="Y263" s="115"/>
      <c r="AA263" s="53"/>
      <c r="AB263" s="53"/>
      <c r="AC263" s="116"/>
      <c r="AD263" s="116"/>
      <c r="AE263" s="116"/>
      <c r="AF263" s="116">
        <v>4</v>
      </c>
      <c r="AG263" s="117"/>
      <c r="AH263" s="117"/>
      <c r="AI263" s="118"/>
      <c r="AJ263" s="118"/>
      <c r="AK263" s="118"/>
      <c r="AL263" s="118"/>
      <c r="AM263" s="119"/>
      <c r="AN263" s="119"/>
      <c r="AO263" s="119">
        <v>1</v>
      </c>
      <c r="AP263" s="120"/>
      <c r="AQ263" s="120">
        <v>1</v>
      </c>
      <c r="AR263" s="120"/>
      <c r="AS263" s="120"/>
      <c r="AT263" s="120"/>
      <c r="AU263" s="120"/>
      <c r="AV263" s="60"/>
      <c r="EM263" s="383" t="s">
        <v>584</v>
      </c>
      <c r="EN263" s="42">
        <v>2</v>
      </c>
      <c r="EO263" s="44">
        <v>1</v>
      </c>
      <c r="ES263" s="51">
        <v>1</v>
      </c>
      <c r="EV263" s="55">
        <v>3</v>
      </c>
      <c r="EX263" s="57">
        <v>1</v>
      </c>
      <c r="FA263" s="391">
        <v>2</v>
      </c>
    </row>
    <row r="264" spans="4:157" x14ac:dyDescent="0.25">
      <c r="D264" s="383" t="s">
        <v>584</v>
      </c>
      <c r="F264" s="112"/>
      <c r="G264" s="112"/>
      <c r="H264" s="112"/>
      <c r="I264" s="112"/>
      <c r="J264" s="112"/>
      <c r="K264" s="112"/>
      <c r="L264" s="45">
        <v>1</v>
      </c>
      <c r="M264" s="45">
        <v>1</v>
      </c>
      <c r="O264" s="47"/>
      <c r="R264" s="48"/>
      <c r="S264" s="113"/>
      <c r="T264" s="114">
        <v>1</v>
      </c>
      <c r="U264" s="114"/>
      <c r="V264" s="114">
        <v>1</v>
      </c>
      <c r="W264" s="115"/>
      <c r="X264" s="115">
        <v>1</v>
      </c>
      <c r="Y264" s="115"/>
      <c r="AA264" s="53"/>
      <c r="AB264" s="53"/>
      <c r="AC264" s="116"/>
      <c r="AD264" s="116">
        <v>2</v>
      </c>
      <c r="AE264" s="116"/>
      <c r="AF264" s="116">
        <v>4</v>
      </c>
      <c r="AG264" s="117"/>
      <c r="AH264" s="117"/>
      <c r="AI264" s="118"/>
      <c r="AJ264" s="118"/>
      <c r="AK264" s="118"/>
      <c r="AL264" s="118"/>
      <c r="AM264" s="119"/>
      <c r="AN264" s="119"/>
      <c r="AO264" s="119"/>
      <c r="AP264" s="120"/>
      <c r="AQ264" s="120">
        <v>1</v>
      </c>
      <c r="AR264" s="120"/>
      <c r="AS264" s="120"/>
      <c r="AT264" s="120"/>
      <c r="AU264" s="120"/>
      <c r="AV264" s="36">
        <v>3</v>
      </c>
      <c r="EM264" s="383" t="s">
        <v>584</v>
      </c>
      <c r="EN264" s="42">
        <v>2</v>
      </c>
      <c r="EO264" s="44">
        <v>3</v>
      </c>
      <c r="ES264" s="51">
        <v>3</v>
      </c>
      <c r="EV264" s="55">
        <v>2</v>
      </c>
      <c r="FA264" s="391">
        <v>2</v>
      </c>
    </row>
    <row r="265" spans="4:157" x14ac:dyDescent="0.25">
      <c r="D265" s="383" t="s">
        <v>584</v>
      </c>
      <c r="F265" s="112"/>
      <c r="G265" s="112"/>
      <c r="H265" s="112"/>
      <c r="I265" s="112"/>
      <c r="J265" s="112"/>
      <c r="K265" s="112"/>
      <c r="L265" s="45">
        <v>5</v>
      </c>
      <c r="M265" s="45"/>
      <c r="O265" s="47"/>
      <c r="R265" s="48"/>
      <c r="S265" s="113"/>
      <c r="T265" s="114">
        <v>2</v>
      </c>
      <c r="U265" s="114"/>
      <c r="V265" s="114"/>
      <c r="W265" s="115"/>
      <c r="X265" s="115"/>
      <c r="Y265" s="115"/>
      <c r="AA265" s="53"/>
      <c r="AB265" s="53"/>
      <c r="AC265" s="116"/>
      <c r="AD265" s="116"/>
      <c r="AE265" s="116"/>
      <c r="AF265" s="116">
        <v>2</v>
      </c>
      <c r="AG265" s="117"/>
      <c r="AH265" s="117"/>
      <c r="AI265" s="118"/>
      <c r="AJ265" s="118"/>
      <c r="AK265" s="118"/>
      <c r="AL265" s="118"/>
      <c r="AM265" s="119"/>
      <c r="AN265" s="119">
        <v>1</v>
      </c>
      <c r="AO265" s="119"/>
      <c r="AP265" s="120"/>
      <c r="AQ265" s="120">
        <v>1</v>
      </c>
      <c r="AR265" s="120"/>
      <c r="AS265" s="120"/>
      <c r="AT265" s="120">
        <v>1</v>
      </c>
      <c r="AU265" s="120"/>
      <c r="AV265" s="36">
        <v>3</v>
      </c>
      <c r="EM265" s="383" t="s">
        <v>584</v>
      </c>
      <c r="EN265" s="42">
        <v>2</v>
      </c>
      <c r="EO265" s="44">
        <v>2</v>
      </c>
      <c r="ES265" s="51">
        <v>2</v>
      </c>
      <c r="EV265" s="55">
        <v>2</v>
      </c>
      <c r="FA265" s="391">
        <v>2</v>
      </c>
    </row>
    <row r="266" spans="4:157" x14ac:dyDescent="0.25">
      <c r="D266" s="383" t="s">
        <v>584</v>
      </c>
      <c r="F266" s="112"/>
      <c r="G266" s="112"/>
      <c r="H266" s="112"/>
      <c r="I266" s="112"/>
      <c r="J266" s="112"/>
      <c r="K266" s="112"/>
      <c r="L266" s="45"/>
      <c r="M266" s="45"/>
      <c r="O266" s="47"/>
      <c r="R266" s="48"/>
      <c r="S266" s="113">
        <v>1</v>
      </c>
      <c r="T266" s="114">
        <v>2</v>
      </c>
      <c r="U266" s="114"/>
      <c r="V266" s="114">
        <v>4</v>
      </c>
      <c r="W266" s="115"/>
      <c r="X266" s="115">
        <v>1</v>
      </c>
      <c r="Y266" s="115"/>
      <c r="AA266" s="53"/>
      <c r="AB266" s="53"/>
      <c r="AC266" s="116"/>
      <c r="AD266" s="116">
        <v>2</v>
      </c>
      <c r="AE266" s="116"/>
      <c r="AF266" s="116">
        <v>4</v>
      </c>
      <c r="AG266" s="117"/>
      <c r="AH266" s="117"/>
      <c r="AI266" s="118"/>
      <c r="AJ266" s="118"/>
      <c r="AK266" s="118"/>
      <c r="AL266" s="118"/>
      <c r="AM266" s="119"/>
      <c r="AN266" s="119"/>
      <c r="AO266" s="119"/>
      <c r="AP266" s="120">
        <v>1</v>
      </c>
      <c r="AQ266" s="120"/>
      <c r="AR266" s="120"/>
      <c r="AS266" s="120"/>
      <c r="AT266" s="120"/>
      <c r="AU266" s="120"/>
      <c r="AV266" s="60"/>
      <c r="EM266" s="383" t="s">
        <v>584</v>
      </c>
      <c r="EN266" s="42">
        <v>3</v>
      </c>
      <c r="EO266" s="44">
        <v>1</v>
      </c>
      <c r="ES266" s="51">
        <v>2</v>
      </c>
      <c r="EV266" s="55">
        <v>2</v>
      </c>
      <c r="EX266" s="57">
        <v>1</v>
      </c>
      <c r="FA266" s="391">
        <v>2</v>
      </c>
    </row>
    <row r="267" spans="4:157" x14ac:dyDescent="0.25">
      <c r="D267" s="383" t="s">
        <v>584</v>
      </c>
      <c r="F267" s="112"/>
      <c r="G267" s="112"/>
      <c r="H267" s="112"/>
      <c r="I267" s="112"/>
      <c r="J267" s="112"/>
      <c r="K267" s="112"/>
      <c r="L267" s="45">
        <v>1</v>
      </c>
      <c r="M267" s="45"/>
      <c r="O267" s="47"/>
      <c r="R267" s="48"/>
      <c r="S267" s="113"/>
      <c r="T267" s="114">
        <v>3</v>
      </c>
      <c r="U267" s="114"/>
      <c r="V267" s="114">
        <v>2</v>
      </c>
      <c r="W267" s="115"/>
      <c r="X267" s="115"/>
      <c r="Y267" s="115"/>
      <c r="AA267" s="53"/>
      <c r="AB267" s="53"/>
      <c r="AC267" s="116"/>
      <c r="AD267" s="116"/>
      <c r="AE267" s="116"/>
      <c r="AF267" s="116">
        <v>2</v>
      </c>
      <c r="AG267" s="117"/>
      <c r="AH267" s="117"/>
      <c r="AI267" s="118"/>
      <c r="AJ267" s="118"/>
      <c r="AK267" s="118"/>
      <c r="AL267" s="118"/>
      <c r="AM267" s="119"/>
      <c r="AN267" s="119">
        <v>1</v>
      </c>
      <c r="AO267" s="119"/>
      <c r="AP267" s="120"/>
      <c r="AQ267" s="120"/>
      <c r="AR267" s="120"/>
      <c r="AS267" s="120"/>
      <c r="AT267" s="120">
        <v>1</v>
      </c>
      <c r="AU267" s="120"/>
      <c r="AV267" s="36">
        <v>3</v>
      </c>
      <c r="EM267" s="383" t="s">
        <v>584</v>
      </c>
      <c r="EN267" s="42">
        <v>3</v>
      </c>
      <c r="EO267" s="44">
        <v>2</v>
      </c>
      <c r="ES267" s="51">
        <v>3</v>
      </c>
      <c r="EV267" s="55">
        <v>3</v>
      </c>
      <c r="EY267" s="58">
        <v>1</v>
      </c>
      <c r="FA267" s="391">
        <v>2</v>
      </c>
    </row>
    <row r="268" spans="4:157" x14ac:dyDescent="0.25">
      <c r="D268" s="383" t="s">
        <v>584</v>
      </c>
      <c r="F268" s="112"/>
      <c r="G268" s="112"/>
      <c r="H268" s="112"/>
      <c r="I268" s="112"/>
      <c r="J268" s="112"/>
      <c r="K268" s="112"/>
      <c r="L268" s="45">
        <v>2</v>
      </c>
      <c r="M268" s="45">
        <v>2</v>
      </c>
      <c r="O268" s="47"/>
      <c r="R268" s="48"/>
      <c r="S268" s="113">
        <v>1</v>
      </c>
      <c r="T268" s="114">
        <v>2</v>
      </c>
      <c r="U268" s="114"/>
      <c r="V268" s="114">
        <v>3</v>
      </c>
      <c r="W268" s="115"/>
      <c r="X268" s="115"/>
      <c r="Y268" s="115"/>
      <c r="AA268" s="53"/>
      <c r="AB268" s="53"/>
      <c r="AC268" s="116"/>
      <c r="AD268" s="116"/>
      <c r="AE268" s="116"/>
      <c r="AF268" s="116">
        <v>5</v>
      </c>
      <c r="AG268" s="117"/>
      <c r="AH268" s="117"/>
      <c r="AI268" s="118"/>
      <c r="AJ268" s="118"/>
      <c r="AK268" s="118"/>
      <c r="AL268" s="118"/>
      <c r="AM268" s="119"/>
      <c r="AN268" s="119"/>
      <c r="AO268" s="119"/>
      <c r="AP268" s="120">
        <v>1</v>
      </c>
      <c r="AQ268" s="120"/>
      <c r="AR268" s="120"/>
      <c r="AS268" s="120"/>
      <c r="AT268" s="120"/>
      <c r="AU268" s="120"/>
      <c r="AV268" s="36">
        <v>1</v>
      </c>
      <c r="EM268" s="383" t="s">
        <v>584</v>
      </c>
      <c r="EN268" s="42">
        <v>2</v>
      </c>
      <c r="EO268" s="44">
        <v>1</v>
      </c>
      <c r="ES268" s="51">
        <v>2</v>
      </c>
      <c r="EV268" s="55">
        <v>3</v>
      </c>
      <c r="FA268" s="391">
        <v>1</v>
      </c>
    </row>
    <row r="269" spans="4:157" x14ac:dyDescent="0.25">
      <c r="D269" s="383" t="s">
        <v>584</v>
      </c>
      <c r="F269" s="112"/>
      <c r="G269" s="112"/>
      <c r="H269" s="112"/>
      <c r="I269" s="112"/>
      <c r="J269" s="112"/>
      <c r="K269" s="112"/>
      <c r="L269" s="45"/>
      <c r="M269" s="45"/>
      <c r="O269" s="47"/>
      <c r="R269" s="48"/>
      <c r="S269" s="113"/>
      <c r="T269" s="114">
        <v>4</v>
      </c>
      <c r="U269" s="114"/>
      <c r="V269" s="114">
        <v>2</v>
      </c>
      <c r="W269" s="115"/>
      <c r="X269" s="115"/>
      <c r="Y269" s="115"/>
      <c r="AA269" s="53"/>
      <c r="AB269" s="53"/>
      <c r="AC269" s="116"/>
      <c r="AD269" s="116"/>
      <c r="AE269" s="116"/>
      <c r="AF269" s="116">
        <v>2</v>
      </c>
      <c r="AG269" s="117"/>
      <c r="AH269" s="117"/>
      <c r="AI269" s="118"/>
      <c r="AJ269" s="118"/>
      <c r="AK269" s="118"/>
      <c r="AL269" s="118"/>
      <c r="AM269" s="119"/>
      <c r="AN269" s="119"/>
      <c r="AO269" s="119"/>
      <c r="AP269" s="120"/>
      <c r="AQ269" s="120"/>
      <c r="AR269" s="120"/>
      <c r="AS269" s="120"/>
      <c r="AT269" s="120">
        <v>2</v>
      </c>
      <c r="AU269" s="120"/>
      <c r="AV269" s="36"/>
      <c r="EM269" s="383" t="s">
        <v>584</v>
      </c>
      <c r="EN269" s="42">
        <v>2</v>
      </c>
      <c r="EO269" s="44">
        <v>2</v>
      </c>
      <c r="ES269" s="51">
        <v>1</v>
      </c>
      <c r="EV269" s="55">
        <v>2</v>
      </c>
      <c r="EZ269" s="59">
        <v>1</v>
      </c>
      <c r="FA269" s="391">
        <v>1</v>
      </c>
    </row>
    <row r="270" spans="4:157" x14ac:dyDescent="0.25">
      <c r="D270" s="383" t="s">
        <v>584</v>
      </c>
      <c r="E270" s="42">
        <v>1</v>
      </c>
      <c r="F270" s="112"/>
      <c r="G270" s="112"/>
      <c r="H270" s="112"/>
      <c r="I270" s="112"/>
      <c r="J270" s="112"/>
      <c r="K270" s="112"/>
      <c r="L270" s="45">
        <v>1</v>
      </c>
      <c r="M270" s="45">
        <v>1</v>
      </c>
      <c r="O270" s="47"/>
      <c r="R270" s="48"/>
      <c r="S270" s="113"/>
      <c r="T270" s="114">
        <v>1</v>
      </c>
      <c r="U270" s="114"/>
      <c r="V270" s="114">
        <v>1</v>
      </c>
      <c r="W270" s="115"/>
      <c r="X270" s="115"/>
      <c r="Y270" s="115"/>
      <c r="AA270" s="53"/>
      <c r="AB270" s="53"/>
      <c r="AC270" s="116"/>
      <c r="AD270" s="116"/>
      <c r="AE270" s="116"/>
      <c r="AF270" s="116">
        <v>4</v>
      </c>
      <c r="AG270" s="117"/>
      <c r="AH270" s="117"/>
      <c r="AI270" s="118"/>
      <c r="AJ270" s="118"/>
      <c r="AK270" s="118"/>
      <c r="AL270" s="118"/>
      <c r="AM270" s="119"/>
      <c r="AN270" s="119"/>
      <c r="AO270" s="119"/>
      <c r="AP270" s="120"/>
      <c r="AQ270" s="120"/>
      <c r="AR270" s="120"/>
      <c r="AS270" s="120"/>
      <c r="AT270" s="120"/>
      <c r="AU270" s="120"/>
      <c r="AV270" s="36">
        <v>1</v>
      </c>
      <c r="EM270" s="383" t="s">
        <v>584</v>
      </c>
      <c r="EN270" s="42">
        <v>1</v>
      </c>
      <c r="EO270" s="44">
        <v>2</v>
      </c>
      <c r="ES270" s="51">
        <v>2</v>
      </c>
      <c r="EV270" s="55">
        <v>2</v>
      </c>
      <c r="FA270" s="391">
        <v>2</v>
      </c>
    </row>
    <row r="271" spans="4:157" x14ac:dyDescent="0.25">
      <c r="D271" s="383" t="s">
        <v>584</v>
      </c>
      <c r="F271" s="112"/>
      <c r="G271" s="112"/>
      <c r="H271" s="112"/>
      <c r="I271" s="112"/>
      <c r="J271" s="112"/>
      <c r="K271" s="112"/>
      <c r="L271" s="45"/>
      <c r="M271" s="45"/>
      <c r="O271" s="47"/>
      <c r="R271" s="48"/>
      <c r="S271" s="113"/>
      <c r="T271" s="114">
        <v>3</v>
      </c>
      <c r="U271" s="114"/>
      <c r="V271" s="114">
        <v>3</v>
      </c>
      <c r="W271" s="115"/>
      <c r="X271" s="115"/>
      <c r="Y271" s="115"/>
      <c r="AA271" s="53"/>
      <c r="AB271" s="53"/>
      <c r="AC271" s="116"/>
      <c r="AD271" s="116">
        <v>4</v>
      </c>
      <c r="AE271" s="116"/>
      <c r="AF271" s="116">
        <v>2</v>
      </c>
      <c r="AG271" s="117"/>
      <c r="AH271" s="117"/>
      <c r="AI271" s="118"/>
      <c r="AJ271" s="118"/>
      <c r="AK271" s="118"/>
      <c r="AL271" s="118"/>
      <c r="AM271" s="119"/>
      <c r="AN271" s="119"/>
      <c r="AO271" s="119"/>
      <c r="AP271" s="120"/>
      <c r="AQ271" s="120"/>
      <c r="AR271" s="120"/>
      <c r="AS271" s="120"/>
      <c r="AT271" s="120">
        <v>2</v>
      </c>
      <c r="AU271" s="120"/>
      <c r="AV271" s="36">
        <v>2</v>
      </c>
      <c r="EM271" s="383" t="s">
        <v>584</v>
      </c>
      <c r="EN271" s="42">
        <v>2</v>
      </c>
      <c r="EO271" s="44">
        <v>2</v>
      </c>
      <c r="ES271" s="51">
        <v>1</v>
      </c>
      <c r="EV271" s="55">
        <v>2</v>
      </c>
      <c r="EY271" s="58">
        <v>1</v>
      </c>
      <c r="FA271" s="391">
        <v>1</v>
      </c>
    </row>
    <row r="272" spans="4:157" x14ac:dyDescent="0.25">
      <c r="D272" s="383" t="s">
        <v>584</v>
      </c>
      <c r="E272" s="42">
        <v>2</v>
      </c>
      <c r="F272" s="112"/>
      <c r="G272" s="112"/>
      <c r="H272" s="112"/>
      <c r="I272" s="112"/>
      <c r="J272" s="112"/>
      <c r="K272" s="112"/>
      <c r="L272" s="45"/>
      <c r="M272" s="45"/>
      <c r="O272" s="47"/>
      <c r="R272" s="48"/>
      <c r="S272" s="113"/>
      <c r="T272" s="114">
        <v>3</v>
      </c>
      <c r="U272" s="114"/>
      <c r="V272" s="114">
        <v>4</v>
      </c>
      <c r="W272" s="115"/>
      <c r="X272" s="115"/>
      <c r="Y272" s="115"/>
      <c r="AA272" s="53"/>
      <c r="AB272" s="53"/>
      <c r="AC272" s="116"/>
      <c r="AD272" s="116"/>
      <c r="AE272" s="116"/>
      <c r="AF272" s="116">
        <v>3</v>
      </c>
      <c r="AG272" s="117"/>
      <c r="AH272" s="117"/>
      <c r="AI272" s="118"/>
      <c r="AJ272" s="118"/>
      <c r="AK272" s="118"/>
      <c r="AL272" s="118"/>
      <c r="AM272" s="119"/>
      <c r="AN272" s="119"/>
      <c r="AO272" s="119"/>
      <c r="AP272" s="120"/>
      <c r="AQ272" s="120"/>
      <c r="AR272" s="120"/>
      <c r="AS272" s="120"/>
      <c r="AT272" s="120"/>
      <c r="AU272" s="120"/>
      <c r="AV272" s="36"/>
      <c r="EM272" s="383" t="s">
        <v>584</v>
      </c>
      <c r="EN272" s="42">
        <v>1</v>
      </c>
      <c r="EO272" s="44">
        <v>2</v>
      </c>
      <c r="ES272" s="51">
        <v>2</v>
      </c>
      <c r="EV272" s="55">
        <v>2</v>
      </c>
      <c r="EZ272" s="59">
        <v>1</v>
      </c>
      <c r="FA272" s="391">
        <v>2</v>
      </c>
    </row>
    <row r="273" spans="4:157" x14ac:dyDescent="0.25">
      <c r="D273" s="383" t="s">
        <v>584</v>
      </c>
      <c r="F273" s="112"/>
      <c r="G273" s="112"/>
      <c r="H273" s="112"/>
      <c r="I273" s="112"/>
      <c r="J273" s="112"/>
      <c r="K273" s="112"/>
      <c r="L273" s="45"/>
      <c r="M273" s="45"/>
      <c r="O273" s="47"/>
      <c r="R273" s="48"/>
      <c r="S273" s="113"/>
      <c r="T273" s="114">
        <v>1</v>
      </c>
      <c r="U273" s="114">
        <v>1</v>
      </c>
      <c r="V273" s="114">
        <v>5</v>
      </c>
      <c r="W273" s="115"/>
      <c r="X273" s="115"/>
      <c r="Y273" s="115"/>
      <c r="AA273" s="53"/>
      <c r="AB273" s="53"/>
      <c r="AC273" s="116"/>
      <c r="AD273" s="116">
        <v>2</v>
      </c>
      <c r="AE273" s="116"/>
      <c r="AF273" s="116">
        <v>2</v>
      </c>
      <c r="AG273" s="117"/>
      <c r="AH273" s="117"/>
      <c r="AI273" s="118"/>
      <c r="AJ273" s="118"/>
      <c r="AK273" s="118"/>
      <c r="AL273" s="118"/>
      <c r="AM273" s="119"/>
      <c r="AN273" s="119"/>
      <c r="AO273" s="119"/>
      <c r="AP273" s="120"/>
      <c r="AQ273" s="120"/>
      <c r="AR273" s="120"/>
      <c r="AS273" s="120"/>
      <c r="AT273" s="120"/>
      <c r="AU273" s="120"/>
      <c r="AV273" s="36">
        <v>3</v>
      </c>
      <c r="EM273" s="383" t="s">
        <v>584</v>
      </c>
      <c r="EN273" s="42">
        <v>2</v>
      </c>
      <c r="EO273" s="44">
        <v>2</v>
      </c>
      <c r="ES273" s="51">
        <v>1</v>
      </c>
      <c r="EV273" s="55">
        <v>2</v>
      </c>
      <c r="EY273" s="58">
        <v>1</v>
      </c>
      <c r="FA273" s="391">
        <v>2</v>
      </c>
    </row>
    <row r="274" spans="4:157" x14ac:dyDescent="0.25">
      <c r="D274" s="383" t="s">
        <v>584</v>
      </c>
      <c r="E274" s="42">
        <v>1</v>
      </c>
      <c r="F274" s="112"/>
      <c r="G274" s="112"/>
      <c r="H274" s="112"/>
      <c r="I274" s="112"/>
      <c r="J274" s="112"/>
      <c r="K274" s="112"/>
      <c r="L274" s="45">
        <v>2</v>
      </c>
      <c r="M274" s="45">
        <v>4</v>
      </c>
      <c r="O274" s="47"/>
      <c r="R274" s="48"/>
      <c r="S274" s="113"/>
      <c r="T274" s="114">
        <v>2</v>
      </c>
      <c r="U274" s="114"/>
      <c r="V274" s="114">
        <v>9</v>
      </c>
      <c r="W274" s="115"/>
      <c r="X274" s="115"/>
      <c r="Y274" s="115"/>
      <c r="AA274" s="53"/>
      <c r="AB274" s="53"/>
      <c r="AC274" s="116"/>
      <c r="AD274" s="116"/>
      <c r="AE274" s="116"/>
      <c r="AF274" s="116">
        <v>4</v>
      </c>
      <c r="AG274" s="117"/>
      <c r="AH274" s="117"/>
      <c r="AI274" s="118"/>
      <c r="AJ274" s="118"/>
      <c r="AK274" s="118"/>
      <c r="AL274" s="118"/>
      <c r="AM274" s="119"/>
      <c r="AN274" s="119"/>
      <c r="AO274" s="119"/>
      <c r="AP274" s="120"/>
      <c r="AQ274" s="120"/>
      <c r="AR274" s="120"/>
      <c r="AS274" s="120"/>
      <c r="AT274" s="120"/>
      <c r="AU274" s="120"/>
      <c r="AV274" s="60"/>
      <c r="EM274" s="383" t="s">
        <v>584</v>
      </c>
      <c r="EN274" s="42">
        <v>1</v>
      </c>
      <c r="EO274" s="44">
        <v>1</v>
      </c>
      <c r="ES274" s="51">
        <v>2</v>
      </c>
      <c r="EV274" s="55">
        <v>3</v>
      </c>
      <c r="EZ274" s="59">
        <v>1</v>
      </c>
      <c r="FA274" s="391">
        <v>2</v>
      </c>
    </row>
    <row r="275" spans="4:157" x14ac:dyDescent="0.25">
      <c r="D275" s="383" t="s">
        <v>584</v>
      </c>
      <c r="E275" s="42">
        <v>3</v>
      </c>
      <c r="F275" s="112"/>
      <c r="G275" s="112"/>
      <c r="H275" s="112"/>
      <c r="I275" s="112"/>
      <c r="J275" s="112"/>
      <c r="K275" s="112"/>
      <c r="L275" s="45"/>
      <c r="M275" s="45"/>
      <c r="O275" s="47"/>
      <c r="R275" s="48"/>
      <c r="S275" s="113"/>
      <c r="T275" s="114">
        <v>2</v>
      </c>
      <c r="U275" s="114">
        <v>1</v>
      </c>
      <c r="V275" s="114">
        <v>2</v>
      </c>
      <c r="W275" s="115"/>
      <c r="X275" s="115"/>
      <c r="Y275" s="115"/>
      <c r="AA275" s="53"/>
      <c r="AB275" s="53"/>
      <c r="AC275" s="116"/>
      <c r="AD275" s="116"/>
      <c r="AE275" s="116"/>
      <c r="AF275" s="116">
        <v>4</v>
      </c>
      <c r="AG275" s="117"/>
      <c r="AH275" s="117"/>
      <c r="AI275" s="118"/>
      <c r="AJ275" s="118"/>
      <c r="AK275" s="118"/>
      <c r="AL275" s="118"/>
      <c r="AM275" s="119"/>
      <c r="AN275" s="119"/>
      <c r="AO275" s="119"/>
      <c r="AP275" s="120">
        <v>1</v>
      </c>
      <c r="AQ275" s="120"/>
      <c r="AR275" s="120"/>
      <c r="AS275" s="120"/>
      <c r="AT275" s="120">
        <v>1</v>
      </c>
      <c r="AU275" s="120"/>
      <c r="AV275" s="36">
        <v>7</v>
      </c>
      <c r="EM275" s="383" t="s">
        <v>584</v>
      </c>
      <c r="EN275" s="42">
        <v>2</v>
      </c>
      <c r="EO275" s="44">
        <v>2</v>
      </c>
      <c r="ES275" s="51">
        <v>2</v>
      </c>
      <c r="EV275" s="55">
        <v>3</v>
      </c>
      <c r="EY275" s="58">
        <v>1</v>
      </c>
      <c r="FA275" s="391">
        <v>2</v>
      </c>
    </row>
    <row r="276" spans="4:157" x14ac:dyDescent="0.25">
      <c r="D276" s="383" t="s">
        <v>584</v>
      </c>
      <c r="F276" s="112"/>
      <c r="G276" s="112"/>
      <c r="H276" s="112"/>
      <c r="I276" s="112"/>
      <c r="J276" s="112"/>
      <c r="K276" s="112"/>
      <c r="L276" s="45">
        <v>1</v>
      </c>
      <c r="M276" s="45">
        <v>2</v>
      </c>
      <c r="O276" s="47"/>
      <c r="R276" s="48"/>
      <c r="S276" s="113"/>
      <c r="T276" s="114">
        <v>1</v>
      </c>
      <c r="U276" s="114"/>
      <c r="V276" s="114">
        <v>12</v>
      </c>
      <c r="W276" s="115"/>
      <c r="X276" s="115"/>
      <c r="Y276" s="115"/>
      <c r="AA276" s="53"/>
      <c r="AB276" s="53"/>
      <c r="AC276" s="116"/>
      <c r="AD276" s="116"/>
      <c r="AE276" s="116"/>
      <c r="AF276" s="116">
        <v>5</v>
      </c>
      <c r="AG276" s="117"/>
      <c r="AH276" s="117"/>
      <c r="AI276" s="118"/>
      <c r="AJ276" s="118"/>
      <c r="AK276" s="118"/>
      <c r="AL276" s="118"/>
      <c r="AM276" s="119"/>
      <c r="AN276" s="119"/>
      <c r="AO276" s="119"/>
      <c r="AP276" s="120"/>
      <c r="AQ276" s="120"/>
      <c r="AR276" s="120"/>
      <c r="AS276" s="120"/>
      <c r="AT276" s="120"/>
      <c r="AU276" s="120"/>
      <c r="AV276" s="60"/>
      <c r="EM276" s="383" t="s">
        <v>584</v>
      </c>
      <c r="EN276" s="42">
        <v>1</v>
      </c>
      <c r="EO276" s="44">
        <v>2</v>
      </c>
      <c r="ES276" s="51">
        <v>1</v>
      </c>
      <c r="EV276" s="55">
        <v>2</v>
      </c>
      <c r="EY276" s="58">
        <v>1</v>
      </c>
      <c r="EZ276" s="59">
        <v>1</v>
      </c>
      <c r="FA276" s="391">
        <v>1</v>
      </c>
    </row>
    <row r="277" spans="4:157" x14ac:dyDescent="0.25">
      <c r="D277" s="383" t="s">
        <v>584</v>
      </c>
      <c r="E277" s="42">
        <v>3</v>
      </c>
      <c r="F277" s="112"/>
      <c r="G277" s="112"/>
      <c r="H277" s="112"/>
      <c r="I277" s="112"/>
      <c r="J277" s="112"/>
      <c r="K277" s="112"/>
      <c r="L277" s="45"/>
      <c r="M277" s="45"/>
      <c r="O277" s="47"/>
      <c r="R277" s="48"/>
      <c r="S277" s="113"/>
      <c r="T277" s="114">
        <v>3</v>
      </c>
      <c r="U277" s="114"/>
      <c r="V277" s="114">
        <v>14</v>
      </c>
      <c r="W277" s="115"/>
      <c r="X277" s="115"/>
      <c r="Y277" s="115"/>
      <c r="AA277" s="53"/>
      <c r="AB277" s="53"/>
      <c r="AC277" s="116"/>
      <c r="AD277" s="116"/>
      <c r="AE277" s="116"/>
      <c r="AF277" s="116">
        <v>8</v>
      </c>
      <c r="AG277" s="117"/>
      <c r="AH277" s="117"/>
      <c r="AI277" s="118"/>
      <c r="AJ277" s="118"/>
      <c r="AK277" s="118"/>
      <c r="AL277" s="118"/>
      <c r="AM277" s="119"/>
      <c r="AN277" s="119"/>
      <c r="AO277" s="119"/>
      <c r="AP277" s="120"/>
      <c r="AQ277" s="120"/>
      <c r="AR277" s="120"/>
      <c r="AS277" s="120"/>
      <c r="AT277" s="120">
        <v>1</v>
      </c>
      <c r="AU277" s="120"/>
      <c r="AV277" s="60">
        <v>10</v>
      </c>
      <c r="EM277" s="383" t="s">
        <v>584</v>
      </c>
      <c r="EN277" s="42">
        <v>1</v>
      </c>
      <c r="EO277" s="44">
        <v>2</v>
      </c>
      <c r="ES277" s="51">
        <v>2</v>
      </c>
      <c r="EV277" s="55">
        <v>2</v>
      </c>
      <c r="FA277" s="391">
        <v>2</v>
      </c>
    </row>
    <row r="278" spans="4:157" x14ac:dyDescent="0.25">
      <c r="D278" s="383" t="s">
        <v>584</v>
      </c>
      <c r="E278" s="42">
        <v>1</v>
      </c>
      <c r="F278" s="112"/>
      <c r="G278" s="112"/>
      <c r="H278" s="112"/>
      <c r="I278" s="112"/>
      <c r="J278" s="112"/>
      <c r="K278" s="112"/>
      <c r="L278" s="45">
        <v>1</v>
      </c>
      <c r="M278" s="45">
        <v>1</v>
      </c>
      <c r="O278" s="47"/>
      <c r="R278" s="48"/>
      <c r="S278" s="113"/>
      <c r="T278" s="114">
        <v>2</v>
      </c>
      <c r="U278" s="114"/>
      <c r="V278" s="114">
        <v>7</v>
      </c>
      <c r="W278" s="115"/>
      <c r="X278" s="115"/>
      <c r="Y278" s="115"/>
      <c r="AA278" s="53"/>
      <c r="AB278" s="53"/>
      <c r="AC278" s="116">
        <v>1</v>
      </c>
      <c r="AD278" s="116">
        <v>1</v>
      </c>
      <c r="AE278" s="116"/>
      <c r="AF278" s="116">
        <v>3</v>
      </c>
      <c r="AG278" s="117"/>
      <c r="AH278" s="117"/>
      <c r="AI278" s="118"/>
      <c r="AJ278" s="118"/>
      <c r="AK278" s="118"/>
      <c r="AL278" s="118"/>
      <c r="AM278" s="119"/>
      <c r="AN278" s="119"/>
      <c r="AO278" s="119"/>
      <c r="AP278" s="120">
        <v>1</v>
      </c>
      <c r="AQ278" s="120"/>
      <c r="AR278" s="120"/>
      <c r="AS278" s="120"/>
      <c r="AT278" s="120"/>
      <c r="AU278" s="120"/>
      <c r="AV278" s="36">
        <v>1</v>
      </c>
      <c r="EM278" s="383" t="s">
        <v>584</v>
      </c>
      <c r="EN278" s="42">
        <v>2</v>
      </c>
      <c r="EO278" s="44">
        <v>2</v>
      </c>
      <c r="ES278" s="51">
        <v>1</v>
      </c>
      <c r="EV278" s="55">
        <v>2</v>
      </c>
      <c r="FA278" s="391">
        <v>1</v>
      </c>
    </row>
    <row r="279" spans="4:157" x14ac:dyDescent="0.25">
      <c r="D279" s="383" t="s">
        <v>584</v>
      </c>
      <c r="F279" s="112"/>
      <c r="G279" s="112"/>
      <c r="H279" s="112"/>
      <c r="I279" s="112"/>
      <c r="J279" s="112"/>
      <c r="K279" s="112"/>
      <c r="L279" s="45">
        <v>2</v>
      </c>
      <c r="M279" s="45"/>
      <c r="O279" s="47"/>
      <c r="R279" s="48"/>
      <c r="S279" s="113"/>
      <c r="T279" s="114">
        <v>3</v>
      </c>
      <c r="U279" s="114"/>
      <c r="V279" s="114">
        <v>7</v>
      </c>
      <c r="W279" s="115"/>
      <c r="X279" s="115"/>
      <c r="Y279" s="115"/>
      <c r="AA279" s="53"/>
      <c r="AB279" s="53"/>
      <c r="AC279" s="116"/>
      <c r="AD279" s="116"/>
      <c r="AE279" s="116"/>
      <c r="AF279" s="116">
        <v>8</v>
      </c>
      <c r="AG279" s="117"/>
      <c r="AH279" s="117"/>
      <c r="AI279" s="118"/>
      <c r="AJ279" s="118"/>
      <c r="AK279" s="118"/>
      <c r="AL279" s="118"/>
      <c r="AM279" s="119"/>
      <c r="AN279" s="119"/>
      <c r="AO279" s="119"/>
      <c r="AP279" s="120">
        <v>2</v>
      </c>
      <c r="AQ279" s="120"/>
      <c r="AR279" s="120"/>
      <c r="AS279" s="120"/>
      <c r="AT279" s="120"/>
      <c r="AU279" s="120"/>
      <c r="AV279" s="36">
        <v>9</v>
      </c>
      <c r="EM279" s="383" t="s">
        <v>584</v>
      </c>
      <c r="EN279" s="42">
        <v>1</v>
      </c>
      <c r="EO279" s="44">
        <v>2</v>
      </c>
      <c r="ES279" s="51">
        <v>1</v>
      </c>
      <c r="EV279" s="55">
        <v>2</v>
      </c>
      <c r="EZ279" s="59">
        <v>1</v>
      </c>
    </row>
    <row r="280" spans="4:157" x14ac:dyDescent="0.25">
      <c r="D280" s="386" t="s">
        <v>584</v>
      </c>
      <c r="E280" s="93">
        <v>1</v>
      </c>
      <c r="F280" s="94"/>
      <c r="G280" s="94"/>
      <c r="H280" s="94"/>
      <c r="I280" s="94"/>
      <c r="J280" s="94"/>
      <c r="K280" s="94"/>
      <c r="L280" s="95">
        <v>3</v>
      </c>
      <c r="M280" s="95">
        <v>1</v>
      </c>
      <c r="N280" s="95"/>
      <c r="O280" s="96"/>
      <c r="P280" s="96"/>
      <c r="Q280" s="97"/>
      <c r="R280" s="97"/>
      <c r="S280" s="98"/>
      <c r="T280" s="99">
        <v>2</v>
      </c>
      <c r="U280" s="99"/>
      <c r="V280" s="99">
        <v>1</v>
      </c>
      <c r="W280" s="100"/>
      <c r="X280" s="100"/>
      <c r="Y280" s="100"/>
      <c r="Z280" s="101"/>
      <c r="AA280" s="101"/>
      <c r="AB280" s="101"/>
      <c r="AC280" s="102">
        <v>1</v>
      </c>
      <c r="AD280" s="102"/>
      <c r="AE280" s="102"/>
      <c r="AF280" s="102">
        <v>3</v>
      </c>
      <c r="AG280" s="103"/>
      <c r="AH280" s="103"/>
      <c r="AI280" s="104"/>
      <c r="AJ280" s="104"/>
      <c r="AK280" s="104"/>
      <c r="AL280" s="104"/>
      <c r="AM280" s="105"/>
      <c r="AN280" s="105"/>
      <c r="AO280" s="105"/>
      <c r="AP280" s="106">
        <v>2</v>
      </c>
      <c r="AQ280" s="106"/>
      <c r="AR280" s="106"/>
      <c r="AS280" s="106"/>
      <c r="AT280" s="106"/>
      <c r="AU280" s="106"/>
      <c r="AV280" s="87">
        <v>6</v>
      </c>
      <c r="EM280" s="383" t="s">
        <v>584</v>
      </c>
      <c r="EN280" s="42">
        <v>2</v>
      </c>
      <c r="EO280" s="44">
        <v>1</v>
      </c>
      <c r="ES280" s="51">
        <v>1</v>
      </c>
      <c r="EV280" s="55">
        <v>2</v>
      </c>
      <c r="EY280" s="58">
        <v>1</v>
      </c>
      <c r="FA280" s="391">
        <v>2</v>
      </c>
    </row>
    <row r="281" spans="4:157" x14ac:dyDescent="0.25">
      <c r="D281" s="383" t="s">
        <v>580</v>
      </c>
      <c r="F281" s="112"/>
      <c r="G281" s="112"/>
      <c r="H281" s="112"/>
      <c r="I281" s="112"/>
      <c r="J281" s="112"/>
      <c r="K281" s="112"/>
      <c r="L281" s="45"/>
      <c r="M281" s="45"/>
      <c r="O281" s="47"/>
      <c r="R281" s="48"/>
      <c r="S281" s="113"/>
      <c r="T281" s="114">
        <v>1</v>
      </c>
      <c r="U281" s="114"/>
      <c r="V281" s="114"/>
      <c r="W281" s="115"/>
      <c r="X281" s="115"/>
      <c r="Y281" s="115"/>
      <c r="AA281" s="53"/>
      <c r="AB281" s="53"/>
      <c r="AC281" s="116"/>
      <c r="AD281" s="116"/>
      <c r="AE281" s="116"/>
      <c r="AF281" s="116"/>
      <c r="AG281" s="117"/>
      <c r="AH281" s="117"/>
      <c r="AI281" s="118"/>
      <c r="AJ281" s="118"/>
      <c r="AK281" s="118"/>
      <c r="AL281" s="118"/>
      <c r="AM281" s="119"/>
      <c r="AN281" s="119"/>
      <c r="AO281" s="119"/>
      <c r="AP281" s="120"/>
      <c r="AQ281" s="120"/>
      <c r="AR281" s="120"/>
      <c r="AS281" s="120"/>
      <c r="AT281" s="120">
        <v>2</v>
      </c>
      <c r="AU281" s="120"/>
      <c r="AV281" s="36">
        <v>3</v>
      </c>
      <c r="EM281" s="383" t="s">
        <v>584</v>
      </c>
      <c r="EN281" s="42">
        <v>2</v>
      </c>
      <c r="EO281" s="44">
        <v>1</v>
      </c>
      <c r="ES281" s="51">
        <v>3</v>
      </c>
      <c r="EV281" s="55">
        <v>3</v>
      </c>
      <c r="FA281" s="391">
        <v>2</v>
      </c>
    </row>
    <row r="282" spans="4:157" x14ac:dyDescent="0.25">
      <c r="D282" s="383" t="s">
        <v>580</v>
      </c>
      <c r="F282" s="112"/>
      <c r="G282" s="112"/>
      <c r="H282" s="112"/>
      <c r="I282" s="112"/>
      <c r="J282" s="112"/>
      <c r="K282" s="112"/>
      <c r="L282" s="45"/>
      <c r="M282" s="45"/>
      <c r="O282" s="47"/>
      <c r="R282" s="48"/>
      <c r="S282" s="113"/>
      <c r="T282" s="114">
        <v>2</v>
      </c>
      <c r="U282" s="114"/>
      <c r="V282" s="114"/>
      <c r="W282" s="115"/>
      <c r="X282" s="115"/>
      <c r="Y282" s="115"/>
      <c r="AA282" s="53"/>
      <c r="AB282" s="53"/>
      <c r="AC282" s="116"/>
      <c r="AD282" s="116"/>
      <c r="AE282" s="116"/>
      <c r="AF282" s="116"/>
      <c r="AG282" s="117"/>
      <c r="AH282" s="117"/>
      <c r="AI282" s="118"/>
      <c r="AJ282" s="118"/>
      <c r="AK282" s="118"/>
      <c r="AL282" s="118"/>
      <c r="AM282" s="119"/>
      <c r="AN282" s="119"/>
      <c r="AO282" s="119"/>
      <c r="AP282" s="120"/>
      <c r="AQ282" s="120"/>
      <c r="AR282" s="120"/>
      <c r="AS282" s="120"/>
      <c r="AT282" s="120">
        <v>6</v>
      </c>
      <c r="AU282" s="120"/>
      <c r="AV282" s="36">
        <v>1</v>
      </c>
      <c r="EM282" s="383" t="s">
        <v>584</v>
      </c>
      <c r="EN282" s="93">
        <v>2</v>
      </c>
      <c r="EO282" s="95">
        <v>1</v>
      </c>
      <c r="EP282" s="96"/>
      <c r="EQ282" s="97"/>
      <c r="ER282" s="98"/>
      <c r="ES282" s="99">
        <v>1</v>
      </c>
      <c r="ET282" s="100"/>
      <c r="EU282" s="101"/>
      <c r="EV282" s="102">
        <v>2</v>
      </c>
      <c r="EW282" s="103"/>
      <c r="EX282" s="104"/>
      <c r="EY282" s="105"/>
      <c r="EZ282" s="106">
        <v>1</v>
      </c>
      <c r="FA282" s="394">
        <v>1</v>
      </c>
    </row>
    <row r="283" spans="4:157" x14ac:dyDescent="0.25">
      <c r="D283" s="383" t="s">
        <v>580</v>
      </c>
      <c r="F283" s="112"/>
      <c r="G283" s="112"/>
      <c r="H283" s="112"/>
      <c r="I283" s="112"/>
      <c r="J283" s="112"/>
      <c r="K283" s="112"/>
      <c r="L283" s="45"/>
      <c r="M283" s="45"/>
      <c r="O283" s="47"/>
      <c r="R283" s="48"/>
      <c r="S283" s="113"/>
      <c r="T283" s="114">
        <v>3</v>
      </c>
      <c r="U283" s="114"/>
      <c r="V283" s="114"/>
      <c r="W283" s="115"/>
      <c r="X283" s="115"/>
      <c r="Y283" s="115"/>
      <c r="AA283" s="53"/>
      <c r="AB283" s="53"/>
      <c r="AC283" s="116"/>
      <c r="AD283" s="116"/>
      <c r="AE283" s="116"/>
      <c r="AF283" s="116"/>
      <c r="AG283" s="117"/>
      <c r="AH283" s="117"/>
      <c r="AI283" s="118"/>
      <c r="AJ283" s="118"/>
      <c r="AK283" s="118"/>
      <c r="AL283" s="118"/>
      <c r="AM283" s="119">
        <v>1</v>
      </c>
      <c r="AN283" s="119"/>
      <c r="AO283" s="119"/>
      <c r="AP283" s="120"/>
      <c r="AQ283" s="120"/>
      <c r="AR283" s="120"/>
      <c r="AS283" s="120"/>
      <c r="AT283" s="120">
        <v>5</v>
      </c>
      <c r="AU283" s="120"/>
      <c r="AV283" s="36">
        <v>3</v>
      </c>
      <c r="EM283" s="383" t="s">
        <v>580</v>
      </c>
      <c r="ES283" s="51">
        <v>1</v>
      </c>
      <c r="EZ283" s="59">
        <v>2</v>
      </c>
      <c r="FA283" s="392">
        <v>2</v>
      </c>
    </row>
    <row r="284" spans="4:157" x14ac:dyDescent="0.25">
      <c r="D284" s="383" t="s">
        <v>580</v>
      </c>
      <c r="F284" s="112"/>
      <c r="G284" s="112"/>
      <c r="H284" s="112"/>
      <c r="I284" s="112"/>
      <c r="J284" s="112"/>
      <c r="K284" s="112"/>
      <c r="L284" s="45"/>
      <c r="M284" s="45">
        <v>1</v>
      </c>
      <c r="O284" s="47"/>
      <c r="R284" s="48"/>
      <c r="S284" s="113"/>
      <c r="T284" s="114">
        <v>3</v>
      </c>
      <c r="U284" s="114"/>
      <c r="V284" s="114"/>
      <c r="W284" s="115"/>
      <c r="X284" s="115"/>
      <c r="Y284" s="115"/>
      <c r="AA284" s="53"/>
      <c r="AB284" s="53"/>
      <c r="AC284" s="116"/>
      <c r="AD284" s="116"/>
      <c r="AE284" s="116"/>
      <c r="AF284" s="116"/>
      <c r="AG284" s="117"/>
      <c r="AH284" s="117"/>
      <c r="AI284" s="118"/>
      <c r="AJ284" s="118"/>
      <c r="AK284" s="118"/>
      <c r="AL284" s="118"/>
      <c r="AM284" s="119">
        <v>1</v>
      </c>
      <c r="AN284" s="119"/>
      <c r="AO284" s="119"/>
      <c r="AP284" s="120"/>
      <c r="AQ284" s="120"/>
      <c r="AR284" s="120"/>
      <c r="AS284" s="120"/>
      <c r="AT284" s="120">
        <v>1</v>
      </c>
      <c r="AU284" s="120"/>
      <c r="AV284" s="36">
        <v>6</v>
      </c>
      <c r="EM284" s="383" t="s">
        <v>580</v>
      </c>
      <c r="ES284" s="51">
        <v>2</v>
      </c>
      <c r="EZ284" s="59">
        <v>2</v>
      </c>
      <c r="FA284" s="392">
        <v>1</v>
      </c>
    </row>
    <row r="285" spans="4:157" x14ac:dyDescent="0.25">
      <c r="D285" s="383" t="s">
        <v>580</v>
      </c>
      <c r="F285" s="112"/>
      <c r="G285" s="112"/>
      <c r="H285" s="112"/>
      <c r="I285" s="112"/>
      <c r="J285" s="112"/>
      <c r="K285" s="112"/>
      <c r="L285" s="45"/>
      <c r="M285" s="45">
        <v>1</v>
      </c>
      <c r="O285" s="47"/>
      <c r="R285" s="48"/>
      <c r="S285" s="113"/>
      <c r="T285" s="114">
        <v>4</v>
      </c>
      <c r="U285" s="114"/>
      <c r="V285" s="114"/>
      <c r="W285" s="115"/>
      <c r="X285" s="115">
        <v>1</v>
      </c>
      <c r="Y285" s="115"/>
      <c r="AA285" s="53"/>
      <c r="AB285" s="53"/>
      <c r="AC285" s="116"/>
      <c r="AD285" s="116"/>
      <c r="AE285" s="116"/>
      <c r="AF285" s="116"/>
      <c r="AG285" s="117"/>
      <c r="AH285" s="117"/>
      <c r="AI285" s="118"/>
      <c r="AJ285" s="118"/>
      <c r="AK285" s="118"/>
      <c r="AL285" s="118"/>
      <c r="AM285" s="119">
        <v>1</v>
      </c>
      <c r="AN285" s="119"/>
      <c r="AO285" s="119"/>
      <c r="AP285" s="120"/>
      <c r="AQ285" s="120"/>
      <c r="AR285" s="120"/>
      <c r="AS285" s="120"/>
      <c r="AT285" s="120">
        <v>1</v>
      </c>
      <c r="AU285" s="120"/>
      <c r="AV285" s="36">
        <v>4</v>
      </c>
      <c r="EM285" s="383" t="s">
        <v>580</v>
      </c>
      <c r="ES285" s="51">
        <v>2</v>
      </c>
      <c r="EY285" s="58">
        <v>1</v>
      </c>
      <c r="EZ285" s="59">
        <v>1</v>
      </c>
      <c r="FA285" s="391">
        <v>1</v>
      </c>
    </row>
    <row r="286" spans="4:157" x14ac:dyDescent="0.25">
      <c r="D286" s="383" t="s">
        <v>580</v>
      </c>
      <c r="F286" s="112"/>
      <c r="G286" s="112"/>
      <c r="H286" s="112"/>
      <c r="I286" s="112"/>
      <c r="J286" s="112"/>
      <c r="K286" s="112"/>
      <c r="L286" s="45"/>
      <c r="M286" s="45">
        <v>1</v>
      </c>
      <c r="O286" s="47"/>
      <c r="R286" s="48"/>
      <c r="S286" s="113"/>
      <c r="T286" s="114">
        <v>3</v>
      </c>
      <c r="U286" s="114"/>
      <c r="V286" s="114"/>
      <c r="W286" s="115"/>
      <c r="X286" s="115">
        <v>1</v>
      </c>
      <c r="Y286" s="115"/>
      <c r="AA286" s="53"/>
      <c r="AB286" s="53"/>
      <c r="AC286" s="116">
        <v>1</v>
      </c>
      <c r="AD286" s="116"/>
      <c r="AE286" s="116"/>
      <c r="AF286" s="116"/>
      <c r="AG286" s="117"/>
      <c r="AH286" s="117"/>
      <c r="AI286" s="118"/>
      <c r="AJ286" s="118"/>
      <c r="AK286" s="118"/>
      <c r="AL286" s="118"/>
      <c r="AM286" s="119">
        <v>1</v>
      </c>
      <c r="AN286" s="119"/>
      <c r="AO286" s="119">
        <v>1</v>
      </c>
      <c r="AP286" s="120"/>
      <c r="AQ286" s="120"/>
      <c r="AR286" s="120"/>
      <c r="AS286" s="120"/>
      <c r="AT286" s="120"/>
      <c r="AU286" s="120"/>
      <c r="AV286" s="36">
        <v>3</v>
      </c>
      <c r="EM286" s="383" t="s">
        <v>580</v>
      </c>
      <c r="EO286" s="44">
        <v>1</v>
      </c>
      <c r="ES286" s="51">
        <v>2</v>
      </c>
      <c r="EY286" s="58">
        <v>1</v>
      </c>
      <c r="EZ286" s="59">
        <v>1</v>
      </c>
      <c r="FA286" s="391">
        <v>2</v>
      </c>
    </row>
    <row r="287" spans="4:157" x14ac:dyDescent="0.25">
      <c r="D287" s="383" t="s">
        <v>580</v>
      </c>
      <c r="F287" s="112"/>
      <c r="G287" s="112"/>
      <c r="H287" s="112"/>
      <c r="I287" s="112"/>
      <c r="J287" s="112"/>
      <c r="K287" s="112"/>
      <c r="L287" s="45"/>
      <c r="M287" s="45">
        <v>1</v>
      </c>
      <c r="O287" s="47"/>
      <c r="R287" s="48"/>
      <c r="S287" s="113"/>
      <c r="T287" s="114">
        <v>5</v>
      </c>
      <c r="U287" s="114"/>
      <c r="V287" s="114"/>
      <c r="W287" s="115"/>
      <c r="X287" s="115"/>
      <c r="Y287" s="115"/>
      <c r="AA287" s="53"/>
      <c r="AB287" s="53"/>
      <c r="AC287" s="116">
        <v>1</v>
      </c>
      <c r="AD287" s="116"/>
      <c r="AE287" s="116"/>
      <c r="AF287" s="116"/>
      <c r="AG287" s="117"/>
      <c r="AH287" s="117"/>
      <c r="AI287" s="118"/>
      <c r="AJ287" s="118">
        <v>1</v>
      </c>
      <c r="AK287" s="118"/>
      <c r="AL287" s="118"/>
      <c r="AM287" s="119"/>
      <c r="AN287" s="119"/>
      <c r="AO287" s="119">
        <v>1</v>
      </c>
      <c r="AP287" s="120"/>
      <c r="AQ287" s="120"/>
      <c r="AR287" s="120"/>
      <c r="AS287" s="120"/>
      <c r="AT287" s="120">
        <v>1</v>
      </c>
      <c r="AU287" s="120"/>
      <c r="AV287" s="36">
        <v>7</v>
      </c>
      <c r="EM287" s="383" t="s">
        <v>580</v>
      </c>
      <c r="EO287" s="44">
        <v>1</v>
      </c>
      <c r="ES287" s="51">
        <v>2</v>
      </c>
      <c r="ET287" s="52">
        <v>1</v>
      </c>
      <c r="EY287" s="58">
        <v>1</v>
      </c>
      <c r="EZ287" s="59">
        <v>1</v>
      </c>
      <c r="FA287" s="391">
        <v>2</v>
      </c>
    </row>
    <row r="288" spans="4:157" x14ac:dyDescent="0.25">
      <c r="D288" s="383" t="s">
        <v>580</v>
      </c>
      <c r="F288" s="112"/>
      <c r="G288" s="112"/>
      <c r="H288" s="112"/>
      <c r="I288" s="112"/>
      <c r="J288" s="112"/>
      <c r="K288" s="112"/>
      <c r="L288" s="45"/>
      <c r="M288" s="45"/>
      <c r="O288" s="47"/>
      <c r="R288" s="48"/>
      <c r="S288" s="113"/>
      <c r="T288" s="114">
        <v>2</v>
      </c>
      <c r="U288" s="114"/>
      <c r="V288" s="114"/>
      <c r="W288" s="115"/>
      <c r="X288" s="115"/>
      <c r="Y288" s="115"/>
      <c r="AA288" s="53"/>
      <c r="AB288" s="53"/>
      <c r="AC288" s="116">
        <v>1</v>
      </c>
      <c r="AD288" s="116"/>
      <c r="AE288" s="116"/>
      <c r="AF288" s="116"/>
      <c r="AG288" s="117"/>
      <c r="AH288" s="117"/>
      <c r="AI288" s="118"/>
      <c r="AJ288" s="118"/>
      <c r="AK288" s="118"/>
      <c r="AL288" s="118"/>
      <c r="AM288" s="119"/>
      <c r="AN288" s="119"/>
      <c r="AO288" s="119"/>
      <c r="AP288" s="120"/>
      <c r="AQ288" s="120"/>
      <c r="AR288" s="120"/>
      <c r="AS288" s="120"/>
      <c r="AT288" s="120">
        <v>1</v>
      </c>
      <c r="AU288" s="120"/>
      <c r="AV288" s="36">
        <v>3</v>
      </c>
      <c r="EM288" s="383" t="s">
        <v>580</v>
      </c>
      <c r="EO288" s="44">
        <v>1</v>
      </c>
      <c r="ES288" s="51">
        <v>1</v>
      </c>
      <c r="ET288" s="52">
        <v>1</v>
      </c>
      <c r="EV288" s="55">
        <v>1</v>
      </c>
      <c r="EY288" s="58">
        <v>2</v>
      </c>
      <c r="FA288" s="391">
        <v>2</v>
      </c>
    </row>
    <row r="289" spans="4:157" x14ac:dyDescent="0.25">
      <c r="D289" s="383" t="s">
        <v>580</v>
      </c>
      <c r="F289" s="112"/>
      <c r="G289" s="112"/>
      <c r="H289" s="112"/>
      <c r="I289" s="112"/>
      <c r="J289" s="112"/>
      <c r="K289" s="112"/>
      <c r="L289" s="45"/>
      <c r="M289" s="45"/>
      <c r="O289" s="47"/>
      <c r="R289" s="48"/>
      <c r="S289" s="113"/>
      <c r="T289" s="114">
        <v>6</v>
      </c>
      <c r="U289" s="114"/>
      <c r="V289" s="114"/>
      <c r="W289" s="115"/>
      <c r="X289" s="115"/>
      <c r="Y289" s="115"/>
      <c r="AA289" s="53"/>
      <c r="AB289" s="53"/>
      <c r="AC289" s="116"/>
      <c r="AD289" s="116"/>
      <c r="AE289" s="116"/>
      <c r="AF289" s="116"/>
      <c r="AG289" s="117"/>
      <c r="AH289" s="117"/>
      <c r="AI289" s="118"/>
      <c r="AJ289" s="118">
        <v>1</v>
      </c>
      <c r="AK289" s="118"/>
      <c r="AL289" s="118"/>
      <c r="AM289" s="119"/>
      <c r="AN289" s="119"/>
      <c r="AO289" s="119"/>
      <c r="AP289" s="120"/>
      <c r="AQ289" s="120"/>
      <c r="AR289" s="120"/>
      <c r="AS289" s="120"/>
      <c r="AT289" s="120">
        <v>1</v>
      </c>
      <c r="AU289" s="120"/>
      <c r="AV289" s="36">
        <v>7</v>
      </c>
      <c r="EM289" s="383" t="s">
        <v>580</v>
      </c>
      <c r="EO289" s="44">
        <v>1</v>
      </c>
      <c r="ES289" s="51">
        <v>1</v>
      </c>
      <c r="EV289" s="55">
        <v>1</v>
      </c>
      <c r="EX289" s="57">
        <v>1</v>
      </c>
      <c r="EY289" s="58">
        <v>1</v>
      </c>
      <c r="EZ289" s="59">
        <v>1</v>
      </c>
      <c r="FA289" s="391">
        <v>2</v>
      </c>
    </row>
    <row r="290" spans="4:157" x14ac:dyDescent="0.25">
      <c r="D290" s="383" t="s">
        <v>580</v>
      </c>
      <c r="F290" s="112"/>
      <c r="G290" s="112"/>
      <c r="H290" s="112"/>
      <c r="I290" s="112"/>
      <c r="J290" s="112"/>
      <c r="K290" s="112"/>
      <c r="L290" s="45"/>
      <c r="M290" s="45"/>
      <c r="O290" s="47"/>
      <c r="R290" s="48"/>
      <c r="S290" s="113"/>
      <c r="T290" s="114">
        <v>2</v>
      </c>
      <c r="U290" s="114"/>
      <c r="V290" s="114"/>
      <c r="W290" s="115"/>
      <c r="X290" s="115"/>
      <c r="Y290" s="115"/>
      <c r="AA290" s="53"/>
      <c r="AB290" s="53"/>
      <c r="AC290" s="116">
        <v>2</v>
      </c>
      <c r="AD290" s="116"/>
      <c r="AE290" s="116"/>
      <c r="AF290" s="116"/>
      <c r="AG290" s="117"/>
      <c r="AH290" s="117"/>
      <c r="AI290" s="118"/>
      <c r="AJ290" s="118"/>
      <c r="AK290" s="118"/>
      <c r="AL290" s="118"/>
      <c r="AM290" s="119"/>
      <c r="AN290" s="119"/>
      <c r="AO290" s="119"/>
      <c r="AP290" s="120"/>
      <c r="AQ290" s="120"/>
      <c r="AR290" s="120"/>
      <c r="AS290" s="120"/>
      <c r="AT290" s="120">
        <v>2</v>
      </c>
      <c r="AU290" s="120"/>
      <c r="AV290" s="36">
        <v>1</v>
      </c>
      <c r="EM290" s="383" t="s">
        <v>580</v>
      </c>
      <c r="ES290" s="51">
        <v>2</v>
      </c>
      <c r="EV290" s="55">
        <v>1</v>
      </c>
      <c r="EZ290" s="59">
        <v>1</v>
      </c>
      <c r="FA290" s="391">
        <v>2</v>
      </c>
    </row>
    <row r="291" spans="4:157" x14ac:dyDescent="0.25">
      <c r="D291" s="383" t="s">
        <v>580</v>
      </c>
      <c r="F291" s="112"/>
      <c r="G291" s="112"/>
      <c r="H291" s="112"/>
      <c r="I291" s="112"/>
      <c r="J291" s="112"/>
      <c r="K291" s="112"/>
      <c r="L291" s="45"/>
      <c r="M291" s="45">
        <v>2</v>
      </c>
      <c r="O291" s="47"/>
      <c r="R291" s="48"/>
      <c r="S291" s="113"/>
      <c r="T291" s="114">
        <v>1</v>
      </c>
      <c r="U291" s="114"/>
      <c r="V291" s="114"/>
      <c r="W291" s="115"/>
      <c r="X291" s="115"/>
      <c r="Y291" s="115"/>
      <c r="AA291" s="53"/>
      <c r="AB291" s="53"/>
      <c r="AC291" s="116">
        <v>1</v>
      </c>
      <c r="AD291" s="116"/>
      <c r="AE291" s="116"/>
      <c r="AF291" s="116"/>
      <c r="AG291" s="117"/>
      <c r="AH291" s="117"/>
      <c r="AI291" s="118"/>
      <c r="AJ291" s="118"/>
      <c r="AK291" s="118"/>
      <c r="AL291" s="118"/>
      <c r="AM291" s="119"/>
      <c r="AN291" s="119"/>
      <c r="AO291" s="119"/>
      <c r="AP291" s="120"/>
      <c r="AQ291" s="120"/>
      <c r="AR291" s="120"/>
      <c r="AS291" s="120"/>
      <c r="AT291" s="120">
        <v>3</v>
      </c>
      <c r="AU291" s="120"/>
      <c r="AV291" s="36"/>
      <c r="EM291" s="383" t="s">
        <v>580</v>
      </c>
      <c r="EO291" s="44">
        <v>1</v>
      </c>
      <c r="ES291" s="51">
        <v>1</v>
      </c>
      <c r="EV291" s="55">
        <v>1</v>
      </c>
      <c r="EZ291" s="59">
        <v>2</v>
      </c>
    </row>
    <row r="292" spans="4:157" x14ac:dyDescent="0.25">
      <c r="D292" s="383" t="s">
        <v>580</v>
      </c>
      <c r="F292" s="112"/>
      <c r="G292" s="112"/>
      <c r="H292" s="112"/>
      <c r="I292" s="112"/>
      <c r="J292" s="112"/>
      <c r="K292" s="112"/>
      <c r="L292" s="45"/>
      <c r="M292" s="45">
        <v>1</v>
      </c>
      <c r="O292" s="47"/>
      <c r="R292" s="48"/>
      <c r="S292" s="113"/>
      <c r="T292" s="114">
        <v>2</v>
      </c>
      <c r="U292" s="114"/>
      <c r="V292" s="114"/>
      <c r="W292" s="115"/>
      <c r="X292" s="115"/>
      <c r="Y292" s="115"/>
      <c r="AA292" s="53"/>
      <c r="AB292" s="53"/>
      <c r="AC292" s="116"/>
      <c r="AD292" s="116"/>
      <c r="AE292" s="116"/>
      <c r="AF292" s="116"/>
      <c r="AG292" s="117"/>
      <c r="AH292" s="117"/>
      <c r="AI292" s="118"/>
      <c r="AJ292" s="118"/>
      <c r="AK292" s="118"/>
      <c r="AL292" s="118"/>
      <c r="AM292" s="119"/>
      <c r="AN292" s="119"/>
      <c r="AO292" s="119"/>
      <c r="AP292" s="120"/>
      <c r="AQ292" s="120"/>
      <c r="AR292" s="120"/>
      <c r="AS292" s="120"/>
      <c r="AT292" s="120">
        <v>4</v>
      </c>
      <c r="AU292" s="120"/>
      <c r="AV292" s="36">
        <v>3</v>
      </c>
      <c r="EM292" s="383" t="s">
        <v>580</v>
      </c>
      <c r="EO292" s="44">
        <v>1</v>
      </c>
      <c r="ES292" s="51">
        <v>1</v>
      </c>
      <c r="EZ292" s="59">
        <v>2</v>
      </c>
      <c r="FA292" s="391">
        <v>2</v>
      </c>
    </row>
    <row r="293" spans="4:157" x14ac:dyDescent="0.25">
      <c r="D293" s="383" t="s">
        <v>580</v>
      </c>
      <c r="F293" s="112"/>
      <c r="G293" s="112"/>
      <c r="H293" s="112"/>
      <c r="I293" s="112"/>
      <c r="J293" s="112"/>
      <c r="K293" s="112"/>
      <c r="L293" s="45"/>
      <c r="M293" s="45">
        <v>2</v>
      </c>
      <c r="O293" s="47"/>
      <c r="R293" s="48"/>
      <c r="S293" s="113"/>
      <c r="T293" s="114">
        <v>2</v>
      </c>
      <c r="U293" s="114"/>
      <c r="V293" s="114"/>
      <c r="W293" s="115"/>
      <c r="X293" s="115"/>
      <c r="Y293" s="115"/>
      <c r="AA293" s="53"/>
      <c r="AB293" s="53"/>
      <c r="AC293" s="116"/>
      <c r="AD293" s="116"/>
      <c r="AE293" s="116"/>
      <c r="AF293" s="116"/>
      <c r="AG293" s="117"/>
      <c r="AH293" s="117"/>
      <c r="AI293" s="118"/>
      <c r="AJ293" s="118"/>
      <c r="AK293" s="118"/>
      <c r="AL293" s="118"/>
      <c r="AM293" s="119"/>
      <c r="AN293" s="119"/>
      <c r="AO293" s="119"/>
      <c r="AP293" s="120"/>
      <c r="AQ293" s="120"/>
      <c r="AR293" s="120"/>
      <c r="AS293" s="120"/>
      <c r="AT293" s="120">
        <v>5</v>
      </c>
      <c r="AU293" s="120"/>
      <c r="AV293" s="36">
        <v>1</v>
      </c>
      <c r="EM293" s="383" t="s">
        <v>580</v>
      </c>
      <c r="EO293" s="44">
        <v>1</v>
      </c>
      <c r="ES293" s="51">
        <v>2</v>
      </c>
      <c r="EV293" s="55">
        <v>2</v>
      </c>
      <c r="EZ293" s="59">
        <v>1</v>
      </c>
      <c r="FA293" s="391">
        <v>1</v>
      </c>
    </row>
    <row r="294" spans="4:157" x14ac:dyDescent="0.25">
      <c r="D294" s="383" t="s">
        <v>580</v>
      </c>
      <c r="F294" s="112"/>
      <c r="G294" s="112"/>
      <c r="H294" s="112"/>
      <c r="I294" s="112"/>
      <c r="J294" s="112"/>
      <c r="K294" s="112"/>
      <c r="L294" s="45"/>
      <c r="M294" s="45">
        <v>1</v>
      </c>
      <c r="O294" s="47"/>
      <c r="R294" s="48"/>
      <c r="S294" s="113"/>
      <c r="T294" s="114">
        <v>1</v>
      </c>
      <c r="U294" s="114"/>
      <c r="V294" s="114"/>
      <c r="W294" s="115"/>
      <c r="X294" s="115"/>
      <c r="Y294" s="115"/>
      <c r="AA294" s="53"/>
      <c r="AB294" s="53"/>
      <c r="AC294" s="116">
        <v>1</v>
      </c>
      <c r="AD294" s="116"/>
      <c r="AE294" s="116"/>
      <c r="AF294" s="116"/>
      <c r="AG294" s="117"/>
      <c r="AH294" s="117"/>
      <c r="AI294" s="118"/>
      <c r="AJ294" s="118"/>
      <c r="AK294" s="118"/>
      <c r="AL294" s="118"/>
      <c r="AM294" s="119"/>
      <c r="AN294" s="119"/>
      <c r="AO294" s="119"/>
      <c r="AP294" s="120"/>
      <c r="AQ294" s="120"/>
      <c r="AR294" s="120"/>
      <c r="AS294" s="120"/>
      <c r="AT294" s="120">
        <v>2</v>
      </c>
      <c r="AU294" s="120"/>
      <c r="AV294" s="36">
        <v>5</v>
      </c>
      <c r="EM294" s="383" t="s">
        <v>580</v>
      </c>
      <c r="EO294" s="44">
        <v>1</v>
      </c>
      <c r="ES294" s="51">
        <v>2</v>
      </c>
      <c r="EV294" s="55">
        <v>2</v>
      </c>
      <c r="EY294" s="58">
        <v>1</v>
      </c>
      <c r="EZ294" s="59">
        <v>2</v>
      </c>
      <c r="FA294" s="391">
        <v>2</v>
      </c>
    </row>
    <row r="295" spans="4:157" x14ac:dyDescent="0.25">
      <c r="D295" s="383" t="s">
        <v>580</v>
      </c>
      <c r="F295" s="112"/>
      <c r="G295" s="112"/>
      <c r="H295" s="112"/>
      <c r="I295" s="112"/>
      <c r="J295" s="112"/>
      <c r="K295" s="112"/>
      <c r="L295" s="45"/>
      <c r="M295" s="45">
        <v>1</v>
      </c>
      <c r="O295" s="47"/>
      <c r="R295" s="48"/>
      <c r="S295" s="113"/>
      <c r="T295" s="114">
        <v>3</v>
      </c>
      <c r="U295" s="114"/>
      <c r="V295" s="114"/>
      <c r="W295" s="115"/>
      <c r="X295" s="115"/>
      <c r="Y295" s="115"/>
      <c r="AA295" s="53"/>
      <c r="AB295" s="53"/>
      <c r="AC295" s="116">
        <v>1</v>
      </c>
      <c r="AD295" s="116">
        <v>1</v>
      </c>
      <c r="AE295" s="116"/>
      <c r="AF295" s="116"/>
      <c r="AG295" s="117"/>
      <c r="AH295" s="117"/>
      <c r="AI295" s="118"/>
      <c r="AJ295" s="118"/>
      <c r="AK295" s="118"/>
      <c r="AL295" s="118"/>
      <c r="AM295" s="119"/>
      <c r="AN295" s="119"/>
      <c r="AO295" s="119"/>
      <c r="AP295" s="120"/>
      <c r="AQ295" s="120"/>
      <c r="AR295" s="120"/>
      <c r="AS295" s="120"/>
      <c r="AT295" s="120">
        <v>1</v>
      </c>
      <c r="AU295" s="120"/>
      <c r="AV295" s="36">
        <v>3</v>
      </c>
      <c r="EM295" s="383" t="s">
        <v>580</v>
      </c>
      <c r="ES295" s="51">
        <v>1</v>
      </c>
      <c r="ET295" s="52">
        <v>1</v>
      </c>
      <c r="EV295" s="55">
        <v>1</v>
      </c>
      <c r="EY295" s="58">
        <v>1</v>
      </c>
      <c r="EZ295" s="59">
        <v>2</v>
      </c>
      <c r="FA295" s="391">
        <v>1</v>
      </c>
    </row>
    <row r="296" spans="4:157" x14ac:dyDescent="0.25">
      <c r="D296" s="383" t="s">
        <v>580</v>
      </c>
      <c r="F296" s="112"/>
      <c r="G296" s="112"/>
      <c r="H296" s="112"/>
      <c r="I296" s="112"/>
      <c r="J296" s="112"/>
      <c r="K296" s="112"/>
      <c r="L296" s="45"/>
      <c r="M296" s="45">
        <v>1</v>
      </c>
      <c r="O296" s="47"/>
      <c r="R296" s="48"/>
      <c r="S296" s="113"/>
      <c r="T296" s="114">
        <v>2</v>
      </c>
      <c r="U296" s="114"/>
      <c r="V296" s="114"/>
      <c r="W296" s="115"/>
      <c r="X296" s="115"/>
      <c r="Y296" s="115"/>
      <c r="AA296" s="53"/>
      <c r="AB296" s="53"/>
      <c r="AC296" s="116">
        <v>1</v>
      </c>
      <c r="AD296" s="116">
        <v>1</v>
      </c>
      <c r="AE296" s="116"/>
      <c r="AF296" s="116"/>
      <c r="AG296" s="117"/>
      <c r="AH296" s="117"/>
      <c r="AI296" s="118"/>
      <c r="AJ296" s="118"/>
      <c r="AK296" s="118"/>
      <c r="AL296" s="118"/>
      <c r="AM296" s="119">
        <v>1</v>
      </c>
      <c r="AN296" s="119"/>
      <c r="AO296" s="119"/>
      <c r="AP296" s="120"/>
      <c r="AQ296" s="120"/>
      <c r="AR296" s="120"/>
      <c r="AS296" s="120"/>
      <c r="AT296" s="120">
        <v>3</v>
      </c>
      <c r="AU296" s="120"/>
      <c r="AV296" s="36">
        <v>4</v>
      </c>
      <c r="EM296" s="383" t="s">
        <v>580</v>
      </c>
      <c r="ES296" s="51">
        <v>1</v>
      </c>
      <c r="ET296" s="52">
        <v>1</v>
      </c>
      <c r="EV296" s="55">
        <v>2</v>
      </c>
      <c r="EY296" s="58">
        <v>1</v>
      </c>
      <c r="EZ296" s="59">
        <v>2</v>
      </c>
      <c r="FA296" s="391">
        <v>1</v>
      </c>
    </row>
    <row r="297" spans="4:157" x14ac:dyDescent="0.25">
      <c r="D297" s="383" t="s">
        <v>580</v>
      </c>
      <c r="F297" s="112"/>
      <c r="G297" s="112"/>
      <c r="H297" s="112"/>
      <c r="I297" s="112"/>
      <c r="J297" s="112"/>
      <c r="K297" s="112"/>
      <c r="L297" s="45"/>
      <c r="M297" s="45">
        <v>2</v>
      </c>
      <c r="O297" s="47"/>
      <c r="R297" s="48"/>
      <c r="S297" s="113"/>
      <c r="T297" s="114">
        <v>3</v>
      </c>
      <c r="U297" s="114"/>
      <c r="V297" s="114"/>
      <c r="W297" s="115"/>
      <c r="X297" s="115"/>
      <c r="Y297" s="115"/>
      <c r="AA297" s="53"/>
      <c r="AB297" s="53"/>
      <c r="AC297" s="116">
        <v>1</v>
      </c>
      <c r="AD297" s="116">
        <v>1</v>
      </c>
      <c r="AE297" s="116"/>
      <c r="AF297" s="116"/>
      <c r="AG297" s="117"/>
      <c r="AH297" s="117"/>
      <c r="AI297" s="118"/>
      <c r="AJ297" s="118"/>
      <c r="AK297" s="118"/>
      <c r="AL297" s="118"/>
      <c r="AM297" s="119"/>
      <c r="AN297" s="119"/>
      <c r="AO297" s="119"/>
      <c r="AP297" s="120"/>
      <c r="AQ297" s="120"/>
      <c r="AR297" s="120"/>
      <c r="AS297" s="120"/>
      <c r="AT297" s="120">
        <v>1</v>
      </c>
      <c r="AU297" s="120"/>
      <c r="AV297" s="36">
        <v>2</v>
      </c>
      <c r="EM297" s="383" t="s">
        <v>580</v>
      </c>
      <c r="EO297" s="44">
        <v>2</v>
      </c>
      <c r="ES297" s="51">
        <v>2</v>
      </c>
      <c r="EV297" s="55">
        <v>2</v>
      </c>
      <c r="EZ297" s="59">
        <v>1</v>
      </c>
      <c r="FA297" s="391">
        <v>1</v>
      </c>
    </row>
    <row r="298" spans="4:157" x14ac:dyDescent="0.25">
      <c r="D298" s="383" t="s">
        <v>580</v>
      </c>
      <c r="F298" s="112"/>
      <c r="G298" s="112"/>
      <c r="H298" s="112"/>
      <c r="I298" s="112"/>
      <c r="J298" s="112"/>
      <c r="K298" s="112"/>
      <c r="L298" s="45"/>
      <c r="M298" s="45"/>
      <c r="O298" s="47"/>
      <c r="R298" s="48"/>
      <c r="S298" s="113"/>
      <c r="T298" s="114">
        <v>1</v>
      </c>
      <c r="U298" s="114"/>
      <c r="V298" s="114"/>
      <c r="W298" s="115"/>
      <c r="X298" s="115">
        <v>1</v>
      </c>
      <c r="Y298" s="115"/>
      <c r="AA298" s="53"/>
      <c r="AB298" s="53"/>
      <c r="AC298" s="116">
        <v>1</v>
      </c>
      <c r="AD298" s="116">
        <v>1</v>
      </c>
      <c r="AE298" s="116"/>
      <c r="AF298" s="116"/>
      <c r="AG298" s="117"/>
      <c r="AH298" s="117"/>
      <c r="AI298" s="118"/>
      <c r="AJ298" s="118"/>
      <c r="AK298" s="118"/>
      <c r="AL298" s="118"/>
      <c r="AM298" s="119">
        <v>1</v>
      </c>
      <c r="AN298" s="119"/>
      <c r="AO298" s="119"/>
      <c r="AP298" s="120"/>
      <c r="AQ298" s="120"/>
      <c r="AR298" s="120"/>
      <c r="AS298" s="120"/>
      <c r="AT298" s="120">
        <v>3</v>
      </c>
      <c r="AU298" s="120"/>
      <c r="AV298" s="36">
        <v>2</v>
      </c>
      <c r="EM298" s="383" t="s">
        <v>580</v>
      </c>
      <c r="EO298" s="44">
        <v>1</v>
      </c>
      <c r="ES298" s="51">
        <v>1</v>
      </c>
      <c r="EV298" s="55">
        <v>1</v>
      </c>
      <c r="EZ298" s="59">
        <v>2</v>
      </c>
      <c r="FA298" s="391">
        <v>2</v>
      </c>
    </row>
    <row r="299" spans="4:157" x14ac:dyDescent="0.25">
      <c r="D299" s="383" t="s">
        <v>580</v>
      </c>
      <c r="F299" s="112"/>
      <c r="G299" s="112"/>
      <c r="H299" s="112"/>
      <c r="I299" s="112"/>
      <c r="J299" s="112"/>
      <c r="K299" s="112"/>
      <c r="L299" s="45"/>
      <c r="M299" s="45">
        <v>1</v>
      </c>
      <c r="O299" s="47"/>
      <c r="R299" s="48"/>
      <c r="S299" s="113"/>
      <c r="T299" s="114">
        <v>2</v>
      </c>
      <c r="U299" s="114"/>
      <c r="V299" s="114"/>
      <c r="W299" s="115"/>
      <c r="X299" s="115"/>
      <c r="Y299" s="115"/>
      <c r="AA299" s="53"/>
      <c r="AB299" s="53"/>
      <c r="AC299" s="116">
        <v>1</v>
      </c>
      <c r="AD299" s="116">
        <v>1</v>
      </c>
      <c r="AE299" s="116"/>
      <c r="AF299" s="116"/>
      <c r="AG299" s="117"/>
      <c r="AH299" s="117"/>
      <c r="AI299" s="118"/>
      <c r="AJ299" s="118"/>
      <c r="AK299" s="118"/>
      <c r="AL299" s="118"/>
      <c r="AM299" s="119">
        <v>1</v>
      </c>
      <c r="AN299" s="119"/>
      <c r="AO299" s="119"/>
      <c r="AP299" s="120"/>
      <c r="AQ299" s="120"/>
      <c r="AR299" s="120"/>
      <c r="AS299" s="120"/>
      <c r="AT299" s="120">
        <v>3</v>
      </c>
      <c r="AU299" s="120"/>
      <c r="AV299" s="36">
        <v>4</v>
      </c>
      <c r="EM299" s="383" t="s">
        <v>580</v>
      </c>
      <c r="EO299" s="44">
        <v>1</v>
      </c>
      <c r="ES299" s="51">
        <v>1</v>
      </c>
      <c r="EZ299" s="59">
        <v>2</v>
      </c>
      <c r="FA299" s="391">
        <v>1</v>
      </c>
    </row>
    <row r="300" spans="4:157" x14ac:dyDescent="0.25">
      <c r="D300" s="386" t="s">
        <v>580</v>
      </c>
      <c r="E300" s="93"/>
      <c r="F300" s="94"/>
      <c r="G300" s="94"/>
      <c r="H300" s="94"/>
      <c r="I300" s="94"/>
      <c r="J300" s="94"/>
      <c r="K300" s="94"/>
      <c r="L300" s="95"/>
      <c r="M300" s="95"/>
      <c r="N300" s="95"/>
      <c r="O300" s="96"/>
      <c r="P300" s="96"/>
      <c r="Q300" s="97"/>
      <c r="R300" s="97"/>
      <c r="S300" s="98"/>
      <c r="T300" s="99">
        <v>1</v>
      </c>
      <c r="U300" s="99"/>
      <c r="V300" s="99"/>
      <c r="W300" s="100"/>
      <c r="X300" s="100">
        <v>1</v>
      </c>
      <c r="Y300" s="100"/>
      <c r="Z300" s="101"/>
      <c r="AA300" s="101"/>
      <c r="AB300" s="101"/>
      <c r="AC300" s="102">
        <v>1</v>
      </c>
      <c r="AD300" s="102"/>
      <c r="AE300" s="102"/>
      <c r="AF300" s="102"/>
      <c r="AG300" s="103"/>
      <c r="AH300" s="103"/>
      <c r="AI300" s="104"/>
      <c r="AJ300" s="104"/>
      <c r="AK300" s="104"/>
      <c r="AL300" s="104"/>
      <c r="AM300" s="105"/>
      <c r="AN300" s="105"/>
      <c r="AO300" s="105">
        <v>1</v>
      </c>
      <c r="AP300" s="106"/>
      <c r="AQ300" s="106"/>
      <c r="AR300" s="106"/>
      <c r="AS300" s="106"/>
      <c r="AT300" s="106">
        <v>2</v>
      </c>
      <c r="AU300" s="106"/>
      <c r="AV300" s="87">
        <v>1</v>
      </c>
      <c r="EM300" s="383" t="s">
        <v>580</v>
      </c>
      <c r="ES300" s="51">
        <v>2</v>
      </c>
      <c r="EV300" s="55">
        <v>2</v>
      </c>
      <c r="EZ300" s="59">
        <v>2</v>
      </c>
      <c r="FA300" s="391">
        <v>1</v>
      </c>
    </row>
    <row r="301" spans="4:157" x14ac:dyDescent="0.25">
      <c r="D301" s="383" t="s">
        <v>580</v>
      </c>
      <c r="F301" s="112"/>
      <c r="G301" s="112"/>
      <c r="H301" s="112"/>
      <c r="I301" s="112"/>
      <c r="J301" s="112"/>
      <c r="K301" s="112"/>
      <c r="L301" s="45"/>
      <c r="M301" s="45"/>
      <c r="O301" s="47"/>
      <c r="R301" s="48"/>
      <c r="S301" s="113"/>
      <c r="T301" s="114">
        <v>3</v>
      </c>
      <c r="U301" s="114"/>
      <c r="V301" s="114"/>
      <c r="W301" s="115"/>
      <c r="X301" s="115"/>
      <c r="Y301" s="115"/>
      <c r="AA301" s="53"/>
      <c r="AB301" s="53"/>
      <c r="AC301" s="116">
        <v>1</v>
      </c>
      <c r="AD301" s="116"/>
      <c r="AE301" s="116"/>
      <c r="AF301" s="116"/>
      <c r="AG301" s="117"/>
      <c r="AH301" s="117"/>
      <c r="AI301" s="118"/>
      <c r="AJ301" s="118"/>
      <c r="AK301" s="118"/>
      <c r="AL301" s="118"/>
      <c r="AM301" s="119">
        <v>1</v>
      </c>
      <c r="AN301" s="119">
        <v>1</v>
      </c>
      <c r="AO301" s="119">
        <v>1</v>
      </c>
      <c r="AP301" s="120"/>
      <c r="AQ301" s="120"/>
      <c r="AR301" s="120"/>
      <c r="AS301" s="120"/>
      <c r="AT301" s="120">
        <v>2</v>
      </c>
      <c r="AU301" s="120"/>
      <c r="AV301" s="36">
        <v>3</v>
      </c>
      <c r="EM301" s="383" t="s">
        <v>580</v>
      </c>
      <c r="ES301" s="51">
        <v>2</v>
      </c>
      <c r="EX301" s="57">
        <v>1</v>
      </c>
      <c r="EZ301" s="59">
        <v>1</v>
      </c>
      <c r="FA301" s="391">
        <v>2</v>
      </c>
    </row>
    <row r="302" spans="4:157" x14ac:dyDescent="0.25">
      <c r="D302" s="383" t="s">
        <v>580</v>
      </c>
      <c r="F302" s="112"/>
      <c r="G302" s="112"/>
      <c r="H302" s="112"/>
      <c r="I302" s="112"/>
      <c r="J302" s="112"/>
      <c r="K302" s="112"/>
      <c r="L302" s="45"/>
      <c r="M302" s="45"/>
      <c r="O302" s="47"/>
      <c r="R302" s="48"/>
      <c r="S302" s="113"/>
      <c r="T302" s="114">
        <v>4</v>
      </c>
      <c r="U302" s="114"/>
      <c r="V302" s="114"/>
      <c r="W302" s="115"/>
      <c r="X302" s="115">
        <v>1</v>
      </c>
      <c r="Y302" s="115"/>
      <c r="AA302" s="53"/>
      <c r="AB302" s="53"/>
      <c r="AC302" s="116">
        <v>1</v>
      </c>
      <c r="AD302" s="116"/>
      <c r="AE302" s="116"/>
      <c r="AF302" s="116"/>
      <c r="AG302" s="117"/>
      <c r="AH302" s="117"/>
      <c r="AI302" s="118"/>
      <c r="AJ302" s="118"/>
      <c r="AK302" s="118"/>
      <c r="AL302" s="118"/>
      <c r="AM302" s="119"/>
      <c r="AN302" s="119"/>
      <c r="AO302" s="119">
        <v>2</v>
      </c>
      <c r="AP302" s="120"/>
      <c r="AQ302" s="120"/>
      <c r="AR302" s="120"/>
      <c r="AS302" s="120"/>
      <c r="AT302" s="120">
        <v>2</v>
      </c>
      <c r="AU302" s="120"/>
      <c r="AV302" s="36">
        <v>2</v>
      </c>
      <c r="EM302" s="383" t="s">
        <v>580</v>
      </c>
      <c r="EN302" s="65"/>
      <c r="EO302" s="67">
        <v>1</v>
      </c>
      <c r="EP302" s="68"/>
      <c r="EQ302" s="69"/>
      <c r="ER302" s="70"/>
      <c r="ES302" s="71">
        <v>1</v>
      </c>
      <c r="ET302" s="72">
        <v>1</v>
      </c>
      <c r="EU302" s="73"/>
      <c r="EV302" s="74">
        <v>1</v>
      </c>
      <c r="EW302" s="75"/>
      <c r="EX302" s="76"/>
      <c r="EY302" s="77">
        <v>2</v>
      </c>
      <c r="EZ302" s="78"/>
      <c r="FA302" s="393">
        <v>2</v>
      </c>
    </row>
    <row r="303" spans="4:157" x14ac:dyDescent="0.25">
      <c r="D303" s="383" t="s">
        <v>580</v>
      </c>
      <c r="F303" s="112"/>
      <c r="G303" s="112"/>
      <c r="H303" s="112"/>
      <c r="I303" s="112"/>
      <c r="J303" s="112"/>
      <c r="K303" s="112"/>
      <c r="L303" s="45"/>
      <c r="M303" s="45"/>
      <c r="O303" s="47"/>
      <c r="R303" s="48"/>
      <c r="S303" s="113"/>
      <c r="T303" s="114">
        <v>2</v>
      </c>
      <c r="U303" s="114"/>
      <c r="V303" s="114"/>
      <c r="W303" s="115"/>
      <c r="X303" s="115">
        <v>1</v>
      </c>
      <c r="Y303" s="115"/>
      <c r="AA303" s="53"/>
      <c r="AB303" s="53"/>
      <c r="AC303" s="116"/>
      <c r="AD303" s="116"/>
      <c r="AE303" s="116"/>
      <c r="AF303" s="116"/>
      <c r="AG303" s="117"/>
      <c r="AH303" s="117"/>
      <c r="AI303" s="118"/>
      <c r="AJ303" s="118"/>
      <c r="AK303" s="118"/>
      <c r="AL303" s="118"/>
      <c r="AM303" s="119"/>
      <c r="AN303" s="119"/>
      <c r="AO303" s="119">
        <v>2</v>
      </c>
      <c r="AP303" s="120"/>
      <c r="AQ303" s="120"/>
      <c r="AR303" s="120"/>
      <c r="AS303" s="120"/>
      <c r="AT303" s="120"/>
      <c r="AU303" s="120"/>
      <c r="AV303" s="60"/>
      <c r="EM303" s="383" t="s">
        <v>580</v>
      </c>
      <c r="ES303" s="51">
        <v>2</v>
      </c>
      <c r="ET303" s="52">
        <v>1</v>
      </c>
      <c r="EV303" s="55">
        <v>1</v>
      </c>
      <c r="EY303" s="58">
        <v>1</v>
      </c>
      <c r="EZ303" s="59">
        <v>1</v>
      </c>
      <c r="FA303" s="391">
        <v>1</v>
      </c>
    </row>
    <row r="304" spans="4:157" x14ac:dyDescent="0.25">
      <c r="D304" s="383" t="s">
        <v>580</v>
      </c>
      <c r="F304" s="112"/>
      <c r="G304" s="112"/>
      <c r="H304" s="112"/>
      <c r="I304" s="112"/>
      <c r="J304" s="112"/>
      <c r="K304" s="112"/>
      <c r="L304" s="45"/>
      <c r="M304" s="45"/>
      <c r="O304" s="47"/>
      <c r="R304" s="48"/>
      <c r="S304" s="113"/>
      <c r="T304" s="114">
        <v>1</v>
      </c>
      <c r="U304" s="114"/>
      <c r="V304" s="114"/>
      <c r="W304" s="115"/>
      <c r="X304" s="115"/>
      <c r="Y304" s="115"/>
      <c r="AA304" s="53"/>
      <c r="AB304" s="53"/>
      <c r="AC304" s="116"/>
      <c r="AD304" s="116"/>
      <c r="AE304" s="116"/>
      <c r="AF304" s="116"/>
      <c r="AG304" s="117"/>
      <c r="AH304" s="117"/>
      <c r="AI304" s="118"/>
      <c r="AJ304" s="118"/>
      <c r="AK304" s="118"/>
      <c r="AL304" s="118"/>
      <c r="AM304" s="119">
        <v>1</v>
      </c>
      <c r="AN304" s="119">
        <v>1</v>
      </c>
      <c r="AO304" s="119">
        <v>1</v>
      </c>
      <c r="AP304" s="120"/>
      <c r="AQ304" s="120"/>
      <c r="AR304" s="120"/>
      <c r="AS304" s="120"/>
      <c r="AT304" s="120">
        <v>2</v>
      </c>
      <c r="AU304" s="120"/>
      <c r="AV304" s="36">
        <v>1</v>
      </c>
      <c r="EM304" s="383" t="s">
        <v>580</v>
      </c>
      <c r="ES304" s="51">
        <v>1</v>
      </c>
      <c r="EV304" s="55">
        <v>1</v>
      </c>
      <c r="EY304" s="58">
        <v>2</v>
      </c>
      <c r="EZ304" s="59">
        <v>1</v>
      </c>
      <c r="FA304" s="391">
        <v>2</v>
      </c>
    </row>
    <row r="305" spans="4:157" x14ac:dyDescent="0.25">
      <c r="D305" s="383" t="s">
        <v>580</v>
      </c>
      <c r="F305" s="112"/>
      <c r="G305" s="112"/>
      <c r="H305" s="112"/>
      <c r="I305" s="112"/>
      <c r="J305" s="112"/>
      <c r="K305" s="112"/>
      <c r="L305" s="45"/>
      <c r="M305" s="45"/>
      <c r="O305" s="47"/>
      <c r="R305" s="48"/>
      <c r="S305" s="113"/>
      <c r="T305" s="114">
        <v>4</v>
      </c>
      <c r="U305" s="114"/>
      <c r="V305" s="114"/>
      <c r="W305" s="115"/>
      <c r="X305" s="115"/>
      <c r="Y305" s="115"/>
      <c r="AA305" s="53"/>
      <c r="AB305" s="53"/>
      <c r="AC305" s="116">
        <v>1</v>
      </c>
      <c r="AD305" s="116"/>
      <c r="AE305" s="116"/>
      <c r="AF305" s="116">
        <v>1</v>
      </c>
      <c r="AG305" s="117"/>
      <c r="AH305" s="117"/>
      <c r="AI305" s="118"/>
      <c r="AJ305" s="118"/>
      <c r="AK305" s="118"/>
      <c r="AL305" s="118"/>
      <c r="AM305" s="119"/>
      <c r="AN305" s="119"/>
      <c r="AO305" s="119"/>
      <c r="AP305" s="120"/>
      <c r="AQ305" s="120"/>
      <c r="AR305" s="120"/>
      <c r="AS305" s="120"/>
      <c r="AT305" s="120">
        <v>2</v>
      </c>
      <c r="AU305" s="120"/>
      <c r="AV305" s="36">
        <v>1</v>
      </c>
      <c r="EM305" s="383" t="s">
        <v>580</v>
      </c>
      <c r="ES305" s="51">
        <v>1</v>
      </c>
      <c r="EY305" s="58">
        <v>2</v>
      </c>
      <c r="EZ305" s="59">
        <v>1</v>
      </c>
      <c r="FA305" s="391">
        <v>1</v>
      </c>
    </row>
    <row r="306" spans="4:157" x14ac:dyDescent="0.25">
      <c r="D306" s="383" t="s">
        <v>580</v>
      </c>
      <c r="F306" s="112"/>
      <c r="G306" s="112"/>
      <c r="H306" s="112"/>
      <c r="I306" s="112"/>
      <c r="J306" s="112"/>
      <c r="K306" s="112"/>
      <c r="L306" s="45"/>
      <c r="M306" s="45"/>
      <c r="O306" s="47"/>
      <c r="R306" s="48"/>
      <c r="S306" s="113"/>
      <c r="T306" s="114">
        <v>1</v>
      </c>
      <c r="U306" s="114"/>
      <c r="V306" s="114"/>
      <c r="W306" s="115"/>
      <c r="X306" s="115"/>
      <c r="Y306" s="115"/>
      <c r="AA306" s="53"/>
      <c r="AB306" s="53"/>
      <c r="AC306" s="116"/>
      <c r="AD306" s="116"/>
      <c r="AE306" s="116"/>
      <c r="AF306" s="116"/>
      <c r="AG306" s="117"/>
      <c r="AH306" s="117"/>
      <c r="AI306" s="118"/>
      <c r="AJ306" s="118"/>
      <c r="AK306" s="118"/>
      <c r="AL306" s="118"/>
      <c r="AM306" s="119"/>
      <c r="AN306" s="119"/>
      <c r="AO306" s="119">
        <v>2</v>
      </c>
      <c r="AP306" s="120"/>
      <c r="AQ306" s="120"/>
      <c r="AR306" s="120"/>
      <c r="AS306" s="120"/>
      <c r="AT306" s="120">
        <v>1</v>
      </c>
      <c r="AU306" s="120"/>
      <c r="AV306" s="36">
        <v>1</v>
      </c>
      <c r="EM306" s="383" t="s">
        <v>580</v>
      </c>
      <c r="ES306" s="51">
        <v>2</v>
      </c>
      <c r="EV306" s="55">
        <v>2</v>
      </c>
      <c r="EZ306" s="59">
        <v>1</v>
      </c>
      <c r="FA306" s="391">
        <v>1</v>
      </c>
    </row>
    <row r="307" spans="4:157" x14ac:dyDescent="0.25">
      <c r="D307" s="383" t="s">
        <v>580</v>
      </c>
      <c r="F307" s="112"/>
      <c r="G307" s="112"/>
      <c r="H307" s="112"/>
      <c r="I307" s="112"/>
      <c r="J307" s="112"/>
      <c r="K307" s="112"/>
      <c r="L307" s="45"/>
      <c r="M307" s="45"/>
      <c r="O307" s="47"/>
      <c r="R307" s="48"/>
      <c r="S307" s="113"/>
      <c r="T307" s="114">
        <v>2</v>
      </c>
      <c r="U307" s="114"/>
      <c r="V307" s="114"/>
      <c r="W307" s="115"/>
      <c r="X307" s="115"/>
      <c r="Y307" s="115"/>
      <c r="AA307" s="53"/>
      <c r="AB307" s="53"/>
      <c r="AC307" s="116"/>
      <c r="AD307" s="116"/>
      <c r="AE307" s="116"/>
      <c r="AF307" s="116"/>
      <c r="AG307" s="117"/>
      <c r="AH307" s="117"/>
      <c r="AI307" s="118"/>
      <c r="AJ307" s="118"/>
      <c r="AK307" s="118"/>
      <c r="AL307" s="118"/>
      <c r="AM307" s="119"/>
      <c r="AN307" s="119"/>
      <c r="AO307" s="119"/>
      <c r="AP307" s="120"/>
      <c r="AQ307" s="120"/>
      <c r="AR307" s="120"/>
      <c r="AS307" s="120"/>
      <c r="AT307" s="120">
        <v>1</v>
      </c>
      <c r="AU307" s="120"/>
      <c r="AV307" s="36">
        <v>3</v>
      </c>
      <c r="EM307" s="383" t="s">
        <v>580</v>
      </c>
      <c r="ES307" s="51">
        <v>1</v>
      </c>
      <c r="EY307" s="58">
        <v>1</v>
      </c>
      <c r="EZ307" s="59">
        <v>1</v>
      </c>
      <c r="FA307" s="391">
        <v>1</v>
      </c>
    </row>
    <row r="308" spans="4:157" x14ac:dyDescent="0.25">
      <c r="D308" s="383" t="s">
        <v>580</v>
      </c>
      <c r="F308" s="112"/>
      <c r="G308" s="112"/>
      <c r="H308" s="112"/>
      <c r="I308" s="112"/>
      <c r="J308" s="112"/>
      <c r="K308" s="112"/>
      <c r="L308" s="45"/>
      <c r="M308" s="45"/>
      <c r="O308" s="47"/>
      <c r="R308" s="48"/>
      <c r="S308" s="113"/>
      <c r="T308" s="114">
        <v>3</v>
      </c>
      <c r="U308" s="114"/>
      <c r="V308" s="114"/>
      <c r="W308" s="115"/>
      <c r="X308" s="115"/>
      <c r="Y308" s="115"/>
      <c r="AA308" s="53"/>
      <c r="AB308" s="53"/>
      <c r="AC308" s="116"/>
      <c r="AD308" s="116"/>
      <c r="AE308" s="116"/>
      <c r="AF308" s="116"/>
      <c r="AG308" s="117"/>
      <c r="AH308" s="117"/>
      <c r="AI308" s="118"/>
      <c r="AJ308" s="118"/>
      <c r="AK308" s="118"/>
      <c r="AL308" s="118"/>
      <c r="AM308" s="119"/>
      <c r="AN308" s="119"/>
      <c r="AO308" s="119"/>
      <c r="AP308" s="120"/>
      <c r="AQ308" s="120"/>
      <c r="AR308" s="120"/>
      <c r="AS308" s="120"/>
      <c r="AT308" s="120">
        <v>1</v>
      </c>
      <c r="AU308" s="120"/>
      <c r="AV308" s="36">
        <v>3</v>
      </c>
      <c r="EM308" s="383" t="s">
        <v>580</v>
      </c>
      <c r="ES308" s="51">
        <v>2</v>
      </c>
      <c r="EZ308" s="59">
        <v>1</v>
      </c>
      <c r="FA308" s="391">
        <v>2</v>
      </c>
    </row>
    <row r="309" spans="4:157" x14ac:dyDescent="0.25">
      <c r="D309" s="383" t="s">
        <v>580</v>
      </c>
      <c r="F309" s="112"/>
      <c r="G309" s="112"/>
      <c r="H309" s="112"/>
      <c r="I309" s="112"/>
      <c r="J309" s="112"/>
      <c r="K309" s="112"/>
      <c r="L309" s="45"/>
      <c r="M309" s="45"/>
      <c r="O309" s="47"/>
      <c r="R309" s="48"/>
      <c r="S309" s="113"/>
      <c r="T309" s="114">
        <v>3</v>
      </c>
      <c r="U309" s="114"/>
      <c r="V309" s="114"/>
      <c r="W309" s="115"/>
      <c r="X309" s="115"/>
      <c r="Y309" s="115"/>
      <c r="AA309" s="53"/>
      <c r="AB309" s="53"/>
      <c r="AC309" s="116"/>
      <c r="AD309" s="116"/>
      <c r="AE309" s="116"/>
      <c r="AF309" s="116"/>
      <c r="AG309" s="117"/>
      <c r="AH309" s="117"/>
      <c r="AI309" s="118"/>
      <c r="AJ309" s="118"/>
      <c r="AK309" s="118"/>
      <c r="AL309" s="118"/>
      <c r="AM309" s="119">
        <v>1</v>
      </c>
      <c r="AN309" s="119"/>
      <c r="AO309" s="119"/>
      <c r="AP309" s="120"/>
      <c r="AQ309" s="120"/>
      <c r="AR309" s="120"/>
      <c r="AS309" s="120"/>
      <c r="AT309" s="120">
        <v>1</v>
      </c>
      <c r="AU309" s="120"/>
      <c r="AV309" s="36">
        <v>3</v>
      </c>
      <c r="EM309" s="383" t="s">
        <v>580</v>
      </c>
      <c r="EO309" s="44">
        <v>1</v>
      </c>
      <c r="ES309" s="51">
        <v>2</v>
      </c>
      <c r="EV309" s="55">
        <v>1</v>
      </c>
      <c r="EY309" s="58">
        <v>1</v>
      </c>
      <c r="EZ309" s="59">
        <v>1</v>
      </c>
      <c r="FA309" s="391">
        <v>1</v>
      </c>
    </row>
    <row r="310" spans="4:157" x14ac:dyDescent="0.25">
      <c r="D310" s="383" t="s">
        <v>580</v>
      </c>
      <c r="F310" s="112"/>
      <c r="G310" s="112"/>
      <c r="H310" s="112"/>
      <c r="I310" s="112"/>
      <c r="J310" s="112"/>
      <c r="K310" s="112"/>
      <c r="L310" s="45"/>
      <c r="M310" s="45"/>
      <c r="O310" s="47"/>
      <c r="R310" s="48"/>
      <c r="S310" s="113"/>
      <c r="T310" s="114">
        <v>2</v>
      </c>
      <c r="U310" s="114"/>
      <c r="V310" s="114"/>
      <c r="W310" s="115"/>
      <c r="X310" s="115"/>
      <c r="Y310" s="115"/>
      <c r="AA310" s="53"/>
      <c r="AB310" s="53"/>
      <c r="AC310" s="116">
        <v>1</v>
      </c>
      <c r="AD310" s="116"/>
      <c r="AE310" s="116"/>
      <c r="AF310" s="116">
        <v>1</v>
      </c>
      <c r="AG310" s="117"/>
      <c r="AH310" s="117"/>
      <c r="AI310" s="118"/>
      <c r="AJ310" s="118"/>
      <c r="AK310" s="118"/>
      <c r="AL310" s="118"/>
      <c r="AM310" s="119"/>
      <c r="AN310" s="119"/>
      <c r="AO310" s="119">
        <v>2</v>
      </c>
      <c r="AP310" s="120"/>
      <c r="AQ310" s="120"/>
      <c r="AR310" s="120"/>
      <c r="AS310" s="120"/>
      <c r="AT310" s="120"/>
      <c r="AU310" s="120"/>
      <c r="AV310" s="60">
        <v>1</v>
      </c>
      <c r="EM310" s="383" t="s">
        <v>580</v>
      </c>
      <c r="EN310" s="42">
        <v>2</v>
      </c>
      <c r="ES310" s="51">
        <v>1</v>
      </c>
      <c r="EV310" s="55">
        <v>1</v>
      </c>
      <c r="EY310" s="58">
        <v>1</v>
      </c>
      <c r="EZ310" s="59">
        <v>2</v>
      </c>
      <c r="FA310" s="391">
        <v>2</v>
      </c>
    </row>
    <row r="311" spans="4:157" x14ac:dyDescent="0.25">
      <c r="D311" s="383" t="s">
        <v>580</v>
      </c>
      <c r="F311" s="112"/>
      <c r="G311" s="112"/>
      <c r="H311" s="112"/>
      <c r="I311" s="112"/>
      <c r="J311" s="112"/>
      <c r="K311" s="112"/>
      <c r="L311" s="45"/>
      <c r="M311" s="45">
        <v>1</v>
      </c>
      <c r="O311" s="47"/>
      <c r="R311" s="48"/>
      <c r="S311" s="113"/>
      <c r="T311" s="114">
        <v>3</v>
      </c>
      <c r="U311" s="114"/>
      <c r="V311" s="114"/>
      <c r="W311" s="115"/>
      <c r="X311" s="115"/>
      <c r="Y311" s="115"/>
      <c r="AA311" s="53"/>
      <c r="AB311" s="53"/>
      <c r="AC311" s="116"/>
      <c r="AD311" s="116">
        <v>1</v>
      </c>
      <c r="AE311" s="116"/>
      <c r="AF311" s="116"/>
      <c r="AG311" s="117"/>
      <c r="AH311" s="117"/>
      <c r="AI311" s="118"/>
      <c r="AJ311" s="118"/>
      <c r="AK311" s="118"/>
      <c r="AL311" s="118"/>
      <c r="AM311" s="119">
        <v>1</v>
      </c>
      <c r="AN311" s="119"/>
      <c r="AO311" s="119"/>
      <c r="AP311" s="120"/>
      <c r="AQ311" s="120"/>
      <c r="AR311" s="120"/>
      <c r="AS311" s="120"/>
      <c r="AT311" s="120">
        <v>1</v>
      </c>
      <c r="AU311" s="120"/>
      <c r="AV311" s="36">
        <v>2</v>
      </c>
      <c r="EM311" s="383" t="s">
        <v>580</v>
      </c>
      <c r="EO311" s="44">
        <v>1</v>
      </c>
      <c r="ES311" s="51">
        <v>2</v>
      </c>
      <c r="EV311" s="55">
        <v>1</v>
      </c>
      <c r="EZ311" s="59">
        <v>1</v>
      </c>
      <c r="FA311" s="391">
        <v>1</v>
      </c>
    </row>
    <row r="312" spans="4:157" x14ac:dyDescent="0.25">
      <c r="D312" s="383" t="s">
        <v>580</v>
      </c>
      <c r="F312" s="112"/>
      <c r="G312" s="112">
        <v>1</v>
      </c>
      <c r="H312" s="112"/>
      <c r="I312" s="112"/>
      <c r="J312" s="112">
        <v>1</v>
      </c>
      <c r="K312" s="112"/>
      <c r="L312" s="45"/>
      <c r="M312" s="45"/>
      <c r="O312" s="47"/>
      <c r="R312" s="48"/>
      <c r="S312" s="113"/>
      <c r="T312" s="114">
        <v>1</v>
      </c>
      <c r="U312" s="114"/>
      <c r="V312" s="114"/>
      <c r="W312" s="115"/>
      <c r="X312" s="115"/>
      <c r="Y312" s="115"/>
      <c r="AA312" s="53"/>
      <c r="AB312" s="53"/>
      <c r="AC312" s="116">
        <v>1</v>
      </c>
      <c r="AD312" s="116"/>
      <c r="AE312" s="116"/>
      <c r="AF312" s="116"/>
      <c r="AG312" s="117"/>
      <c r="AH312" s="117"/>
      <c r="AI312" s="118"/>
      <c r="AJ312" s="118"/>
      <c r="AK312" s="118"/>
      <c r="AL312" s="118"/>
      <c r="AM312" s="119">
        <v>1</v>
      </c>
      <c r="AN312" s="119"/>
      <c r="AO312" s="119"/>
      <c r="AP312" s="120"/>
      <c r="AQ312" s="120"/>
      <c r="AR312" s="120"/>
      <c r="AS312" s="120"/>
      <c r="AT312" s="120">
        <v>3</v>
      </c>
      <c r="AU312" s="120"/>
      <c r="AV312" s="36">
        <v>3</v>
      </c>
      <c r="EM312" s="383" t="s">
        <v>580</v>
      </c>
      <c r="ES312" s="51">
        <v>2</v>
      </c>
      <c r="EY312" s="58">
        <v>2</v>
      </c>
      <c r="EZ312" s="59">
        <v>1</v>
      </c>
    </row>
    <row r="313" spans="4:157" x14ac:dyDescent="0.25">
      <c r="D313" s="383" t="s">
        <v>580</v>
      </c>
      <c r="F313" s="112"/>
      <c r="G313" s="112">
        <v>1</v>
      </c>
      <c r="H313" s="112"/>
      <c r="I313" s="112"/>
      <c r="J313" s="112">
        <v>1</v>
      </c>
      <c r="K313" s="112"/>
      <c r="L313" s="45"/>
      <c r="M313" s="45">
        <v>1</v>
      </c>
      <c r="O313" s="47"/>
      <c r="R313" s="48"/>
      <c r="S313" s="113"/>
      <c r="T313" s="114">
        <v>1</v>
      </c>
      <c r="U313" s="114"/>
      <c r="V313" s="114"/>
      <c r="W313" s="115"/>
      <c r="X313" s="115"/>
      <c r="Y313" s="115"/>
      <c r="AA313" s="53"/>
      <c r="AB313" s="53"/>
      <c r="AC313" s="116">
        <v>1</v>
      </c>
      <c r="AD313" s="116">
        <v>1</v>
      </c>
      <c r="AE313" s="116"/>
      <c r="AF313" s="116"/>
      <c r="AG313" s="117"/>
      <c r="AH313" s="117"/>
      <c r="AI313" s="118"/>
      <c r="AJ313" s="118"/>
      <c r="AK313" s="118"/>
      <c r="AL313" s="118"/>
      <c r="AM313" s="119"/>
      <c r="AN313" s="119"/>
      <c r="AO313" s="119"/>
      <c r="AP313" s="120"/>
      <c r="AQ313" s="120"/>
      <c r="AR313" s="120"/>
      <c r="AS313" s="120"/>
      <c r="AT313" s="120">
        <v>3</v>
      </c>
      <c r="AU313" s="120"/>
      <c r="AV313" s="36">
        <v>2</v>
      </c>
      <c r="EM313" s="383" t="s">
        <v>580</v>
      </c>
      <c r="ES313" s="51">
        <v>1</v>
      </c>
      <c r="ET313" s="52">
        <v>1</v>
      </c>
      <c r="EZ313" s="59">
        <v>1</v>
      </c>
    </row>
    <row r="314" spans="4:157" x14ac:dyDescent="0.25">
      <c r="D314" s="383" t="s">
        <v>580</v>
      </c>
      <c r="F314" s="112"/>
      <c r="G314" s="112"/>
      <c r="H314" s="112"/>
      <c r="I314" s="112"/>
      <c r="J314" s="112"/>
      <c r="K314" s="112"/>
      <c r="L314" s="45"/>
      <c r="M314" s="45"/>
      <c r="O314" s="47"/>
      <c r="R314" s="48"/>
      <c r="S314" s="113"/>
      <c r="T314" s="114">
        <v>4</v>
      </c>
      <c r="U314" s="114"/>
      <c r="V314" s="114"/>
      <c r="W314" s="115"/>
      <c r="X314" s="115"/>
      <c r="Y314" s="115"/>
      <c r="AA314" s="53"/>
      <c r="AB314" s="53"/>
      <c r="AC314" s="116"/>
      <c r="AD314" s="116"/>
      <c r="AE314" s="116"/>
      <c r="AF314" s="116"/>
      <c r="AG314" s="117"/>
      <c r="AH314" s="117"/>
      <c r="AI314" s="118"/>
      <c r="AJ314" s="118"/>
      <c r="AK314" s="118"/>
      <c r="AL314" s="118"/>
      <c r="AM314" s="119">
        <v>1</v>
      </c>
      <c r="AN314" s="119"/>
      <c r="AO314" s="119"/>
      <c r="AP314" s="120"/>
      <c r="AQ314" s="120"/>
      <c r="AR314" s="120"/>
      <c r="AS314" s="120"/>
      <c r="AT314" s="120">
        <v>3</v>
      </c>
      <c r="AU314" s="120"/>
      <c r="AV314" s="36">
        <v>2</v>
      </c>
      <c r="EM314" s="383" t="s">
        <v>580</v>
      </c>
      <c r="ES314" s="51">
        <v>1</v>
      </c>
      <c r="ET314" s="52">
        <v>1</v>
      </c>
      <c r="EY314" s="58">
        <v>2</v>
      </c>
      <c r="EZ314" s="59">
        <v>2</v>
      </c>
    </row>
    <row r="315" spans="4:157" x14ac:dyDescent="0.25">
      <c r="D315" s="383" t="s">
        <v>580</v>
      </c>
      <c r="F315" s="112"/>
      <c r="G315" s="112"/>
      <c r="H315" s="112"/>
      <c r="I315" s="112"/>
      <c r="J315" s="112"/>
      <c r="K315" s="112"/>
      <c r="L315" s="45"/>
      <c r="M315" s="45">
        <v>1</v>
      </c>
      <c r="O315" s="47"/>
      <c r="R315" s="48"/>
      <c r="S315" s="113"/>
      <c r="T315" s="114">
        <v>5</v>
      </c>
      <c r="U315" s="114"/>
      <c r="V315" s="114"/>
      <c r="W315" s="115"/>
      <c r="X315" s="115"/>
      <c r="Y315" s="115"/>
      <c r="AA315" s="53"/>
      <c r="AB315" s="53"/>
      <c r="AC315" s="116">
        <v>1</v>
      </c>
      <c r="AD315" s="116"/>
      <c r="AE315" s="116"/>
      <c r="AF315" s="116"/>
      <c r="AG315" s="117"/>
      <c r="AH315" s="117"/>
      <c r="AI315" s="118"/>
      <c r="AJ315" s="118"/>
      <c r="AK315" s="118"/>
      <c r="AL315" s="118"/>
      <c r="AM315" s="119"/>
      <c r="AN315" s="119"/>
      <c r="AO315" s="119"/>
      <c r="AP315" s="120"/>
      <c r="AQ315" s="120"/>
      <c r="AR315" s="120"/>
      <c r="AS315" s="120"/>
      <c r="AT315" s="120">
        <v>2</v>
      </c>
      <c r="AU315" s="120"/>
      <c r="AV315" s="36">
        <v>1</v>
      </c>
      <c r="EM315" s="383" t="s">
        <v>580</v>
      </c>
      <c r="EO315" s="44">
        <v>1</v>
      </c>
      <c r="ES315" s="51">
        <v>2</v>
      </c>
      <c r="EV315" s="55">
        <v>1</v>
      </c>
    </row>
    <row r="316" spans="4:157" x14ac:dyDescent="0.25">
      <c r="D316" s="383" t="s">
        <v>580</v>
      </c>
      <c r="F316" s="112"/>
      <c r="G316" s="112"/>
      <c r="H316" s="112"/>
      <c r="I316" s="112"/>
      <c r="J316" s="112"/>
      <c r="K316" s="112"/>
      <c r="L316" s="45"/>
      <c r="M316" s="45">
        <v>1</v>
      </c>
      <c r="O316" s="47"/>
      <c r="R316" s="48"/>
      <c r="S316" s="113"/>
      <c r="T316" s="114">
        <v>4</v>
      </c>
      <c r="U316" s="114"/>
      <c r="V316" s="114"/>
      <c r="W316" s="115"/>
      <c r="X316" s="115"/>
      <c r="Y316" s="115"/>
      <c r="AA316" s="53"/>
      <c r="AB316" s="53"/>
      <c r="AC316" s="116">
        <v>1</v>
      </c>
      <c r="AD316" s="116"/>
      <c r="AE316" s="116"/>
      <c r="AF316" s="116"/>
      <c r="AG316" s="117"/>
      <c r="AH316" s="117"/>
      <c r="AI316" s="118"/>
      <c r="AJ316" s="118"/>
      <c r="AK316" s="118"/>
      <c r="AL316" s="118"/>
      <c r="AM316" s="119"/>
      <c r="AN316" s="119"/>
      <c r="AO316" s="119"/>
      <c r="AP316" s="120"/>
      <c r="AQ316" s="120"/>
      <c r="AR316" s="120"/>
      <c r="AS316" s="120"/>
      <c r="AT316" s="120"/>
      <c r="AU316" s="120"/>
      <c r="AV316" s="60"/>
      <c r="EM316" s="383" t="s">
        <v>580</v>
      </c>
      <c r="ES316" s="51">
        <v>2</v>
      </c>
      <c r="EY316" s="58">
        <v>1</v>
      </c>
      <c r="EZ316" s="59">
        <v>2</v>
      </c>
      <c r="FA316" s="391">
        <v>2</v>
      </c>
    </row>
    <row r="317" spans="4:157" x14ac:dyDescent="0.25">
      <c r="D317" s="383" t="s">
        <v>580</v>
      </c>
      <c r="F317" s="112"/>
      <c r="G317" s="112"/>
      <c r="H317" s="112"/>
      <c r="I317" s="112"/>
      <c r="J317" s="112"/>
      <c r="K317" s="112"/>
      <c r="L317" s="45"/>
      <c r="M317" s="45"/>
      <c r="O317" s="47"/>
      <c r="R317" s="48"/>
      <c r="S317" s="113"/>
      <c r="T317" s="114">
        <v>1</v>
      </c>
      <c r="U317" s="114"/>
      <c r="V317" s="114"/>
      <c r="W317" s="115"/>
      <c r="X317" s="115">
        <v>1</v>
      </c>
      <c r="Y317" s="115"/>
      <c r="AA317" s="53"/>
      <c r="AB317" s="53"/>
      <c r="AC317" s="116"/>
      <c r="AD317" s="116"/>
      <c r="AE317" s="116"/>
      <c r="AF317" s="116"/>
      <c r="AG317" s="117"/>
      <c r="AH317" s="117"/>
      <c r="AI317" s="118"/>
      <c r="AJ317" s="118"/>
      <c r="AK317" s="118"/>
      <c r="AL317" s="118"/>
      <c r="AM317" s="119">
        <v>1</v>
      </c>
      <c r="AN317" s="119">
        <v>1</v>
      </c>
      <c r="AO317" s="119"/>
      <c r="AP317" s="120"/>
      <c r="AQ317" s="120"/>
      <c r="AR317" s="120"/>
      <c r="AS317" s="120"/>
      <c r="AT317" s="120">
        <v>4</v>
      </c>
      <c r="AU317" s="120"/>
      <c r="AV317" s="60"/>
      <c r="EM317" s="383" t="s">
        <v>580</v>
      </c>
      <c r="EN317" s="42">
        <v>2</v>
      </c>
      <c r="EO317" s="44">
        <v>1</v>
      </c>
      <c r="ES317" s="51">
        <v>1</v>
      </c>
      <c r="EV317" s="55">
        <v>2</v>
      </c>
      <c r="EZ317" s="59">
        <v>2</v>
      </c>
      <c r="FA317" s="391">
        <v>1</v>
      </c>
    </row>
    <row r="318" spans="4:157" x14ac:dyDescent="0.25">
      <c r="D318" s="383" t="s">
        <v>580</v>
      </c>
      <c r="F318" s="112"/>
      <c r="G318" s="112"/>
      <c r="H318" s="112"/>
      <c r="I318" s="112"/>
      <c r="J318" s="112"/>
      <c r="K318" s="112"/>
      <c r="L318" s="45"/>
      <c r="M318" s="45"/>
      <c r="O318" s="47"/>
      <c r="R318" s="48"/>
      <c r="S318" s="113"/>
      <c r="T318" s="114">
        <v>1</v>
      </c>
      <c r="U318" s="114"/>
      <c r="V318" s="114"/>
      <c r="W318" s="115"/>
      <c r="X318" s="115">
        <v>1</v>
      </c>
      <c r="Y318" s="115"/>
      <c r="AA318" s="53"/>
      <c r="AB318" s="53"/>
      <c r="AC318" s="116"/>
      <c r="AD318" s="116"/>
      <c r="AE318" s="116"/>
      <c r="AF318" s="116"/>
      <c r="AG318" s="117"/>
      <c r="AH318" s="117"/>
      <c r="AI318" s="118"/>
      <c r="AJ318" s="118"/>
      <c r="AK318" s="118"/>
      <c r="AL318" s="118"/>
      <c r="AM318" s="119"/>
      <c r="AN318" s="119"/>
      <c r="AO318" s="119"/>
      <c r="AP318" s="120"/>
      <c r="AQ318" s="120"/>
      <c r="AR318" s="120"/>
      <c r="AS318" s="120"/>
      <c r="AT318" s="120">
        <v>1</v>
      </c>
      <c r="AU318" s="120"/>
      <c r="AV318" s="60"/>
      <c r="EM318" s="383" t="s">
        <v>580</v>
      </c>
      <c r="ES318" s="51">
        <v>2</v>
      </c>
      <c r="EY318" s="58">
        <v>1</v>
      </c>
      <c r="EZ318" s="59">
        <v>1</v>
      </c>
      <c r="FA318" s="391">
        <v>2</v>
      </c>
    </row>
    <row r="319" spans="4:157" x14ac:dyDescent="0.25">
      <c r="D319" s="386" t="s">
        <v>580</v>
      </c>
      <c r="E319" s="93"/>
      <c r="F319" s="94"/>
      <c r="G319" s="94"/>
      <c r="H319" s="94"/>
      <c r="I319" s="94"/>
      <c r="J319" s="94"/>
      <c r="K319" s="94"/>
      <c r="L319" s="95"/>
      <c r="M319" s="95"/>
      <c r="N319" s="95"/>
      <c r="O319" s="96"/>
      <c r="P319" s="96"/>
      <c r="Q319" s="97"/>
      <c r="R319" s="97"/>
      <c r="S319" s="98"/>
      <c r="T319" s="99">
        <v>3</v>
      </c>
      <c r="U319" s="99"/>
      <c r="V319" s="99"/>
      <c r="W319" s="100"/>
      <c r="X319" s="100"/>
      <c r="Y319" s="100"/>
      <c r="Z319" s="101"/>
      <c r="AA319" s="101"/>
      <c r="AB319" s="101"/>
      <c r="AC319" s="102"/>
      <c r="AD319" s="102"/>
      <c r="AE319" s="102"/>
      <c r="AF319" s="102"/>
      <c r="AG319" s="103"/>
      <c r="AH319" s="103"/>
      <c r="AI319" s="104"/>
      <c r="AJ319" s="104"/>
      <c r="AK319" s="104"/>
      <c r="AL319" s="104"/>
      <c r="AM319" s="105">
        <v>1</v>
      </c>
      <c r="AN319" s="105">
        <v>1</v>
      </c>
      <c r="AO319" s="105"/>
      <c r="AP319" s="106"/>
      <c r="AQ319" s="106"/>
      <c r="AR319" s="106"/>
      <c r="AS319" s="106"/>
      <c r="AT319" s="106">
        <v>3</v>
      </c>
      <c r="AU319" s="106"/>
      <c r="AV319" s="87"/>
      <c r="EM319" s="383" t="s">
        <v>580</v>
      </c>
      <c r="ES319" s="51">
        <v>1</v>
      </c>
      <c r="EZ319" s="59">
        <v>1</v>
      </c>
      <c r="FA319" s="391">
        <v>2</v>
      </c>
    </row>
    <row r="320" spans="4:157" x14ac:dyDescent="0.25">
      <c r="D320" s="383" t="s">
        <v>580</v>
      </c>
      <c r="F320" s="112"/>
      <c r="G320" s="112"/>
      <c r="H320" s="112"/>
      <c r="I320" s="112"/>
      <c r="J320" s="112"/>
      <c r="K320" s="112"/>
      <c r="L320" s="45"/>
      <c r="M320" s="45"/>
      <c r="O320" s="47"/>
      <c r="R320" s="48"/>
      <c r="S320" s="113"/>
      <c r="T320" s="114">
        <v>1</v>
      </c>
      <c r="U320" s="114"/>
      <c r="V320" s="114"/>
      <c r="W320" s="115"/>
      <c r="X320" s="115">
        <v>2</v>
      </c>
      <c r="Y320" s="115"/>
      <c r="AA320" s="53"/>
      <c r="AB320" s="53"/>
      <c r="AC320" s="116"/>
      <c r="AD320" s="116"/>
      <c r="AE320" s="116"/>
      <c r="AF320" s="116"/>
      <c r="AG320" s="117"/>
      <c r="AH320" s="117"/>
      <c r="AI320" s="118"/>
      <c r="AJ320" s="118"/>
      <c r="AK320" s="118"/>
      <c r="AL320" s="118"/>
      <c r="AM320" s="119"/>
      <c r="AN320" s="119"/>
      <c r="AO320" s="119"/>
      <c r="AP320" s="120"/>
      <c r="AQ320" s="120"/>
      <c r="AR320" s="120"/>
      <c r="AS320" s="120"/>
      <c r="AT320" s="120">
        <v>1</v>
      </c>
      <c r="AU320" s="120"/>
      <c r="AV320" s="60">
        <v>1</v>
      </c>
      <c r="EM320" s="383" t="s">
        <v>580</v>
      </c>
      <c r="ES320" s="51">
        <v>2</v>
      </c>
      <c r="EV320" s="55">
        <v>2</v>
      </c>
      <c r="EY320" s="58">
        <v>1</v>
      </c>
      <c r="FA320" s="391">
        <v>1</v>
      </c>
    </row>
    <row r="321" spans="4:157" x14ac:dyDescent="0.25">
      <c r="D321" s="383" t="s">
        <v>580</v>
      </c>
      <c r="F321" s="112"/>
      <c r="G321" s="112"/>
      <c r="H321" s="112"/>
      <c r="I321" s="112"/>
      <c r="J321" s="112"/>
      <c r="K321" s="112"/>
      <c r="L321" s="45"/>
      <c r="M321" s="45"/>
      <c r="O321" s="47"/>
      <c r="R321" s="48"/>
      <c r="S321" s="113"/>
      <c r="T321" s="114">
        <v>2</v>
      </c>
      <c r="U321" s="114"/>
      <c r="V321" s="114"/>
      <c r="W321" s="115"/>
      <c r="X321" s="115">
        <v>1</v>
      </c>
      <c r="Y321" s="115"/>
      <c r="AA321" s="53"/>
      <c r="AB321" s="53"/>
      <c r="AC321" s="116"/>
      <c r="AD321" s="116"/>
      <c r="AE321" s="116"/>
      <c r="AF321" s="116"/>
      <c r="AG321" s="117"/>
      <c r="AH321" s="117"/>
      <c r="AI321" s="118"/>
      <c r="AJ321" s="118"/>
      <c r="AK321" s="118"/>
      <c r="AL321" s="118"/>
      <c r="AM321" s="119"/>
      <c r="AN321" s="119"/>
      <c r="AO321" s="119"/>
      <c r="AP321" s="120"/>
      <c r="AQ321" s="120"/>
      <c r="AR321" s="120"/>
      <c r="AS321" s="120"/>
      <c r="AT321" s="120">
        <v>4</v>
      </c>
      <c r="AU321" s="120"/>
      <c r="AV321" s="36">
        <v>5</v>
      </c>
      <c r="EM321" s="386" t="s">
        <v>580</v>
      </c>
      <c r="EN321" s="93"/>
      <c r="EO321" s="95"/>
      <c r="EP321" s="96"/>
      <c r="EQ321" s="97"/>
      <c r="ER321" s="98"/>
      <c r="ES321" s="99">
        <v>1</v>
      </c>
      <c r="ET321" s="100"/>
      <c r="EU321" s="101"/>
      <c r="EV321" s="102"/>
      <c r="EW321" s="103"/>
      <c r="EX321" s="104"/>
      <c r="EY321" s="105">
        <v>2</v>
      </c>
      <c r="EZ321" s="106">
        <v>1</v>
      </c>
      <c r="FA321" s="394">
        <v>1</v>
      </c>
    </row>
    <row r="322" spans="4:157" x14ac:dyDescent="0.25">
      <c r="D322" s="383" t="s">
        <v>580</v>
      </c>
      <c r="F322" s="112"/>
      <c r="G322" s="112"/>
      <c r="H322" s="112"/>
      <c r="I322" s="112"/>
      <c r="J322" s="112"/>
      <c r="K322" s="112"/>
      <c r="L322" s="45"/>
      <c r="M322" s="45"/>
      <c r="O322" s="47"/>
      <c r="R322" s="48"/>
      <c r="S322" s="113"/>
      <c r="T322" s="114">
        <v>4</v>
      </c>
      <c r="U322" s="114"/>
      <c r="V322" s="114"/>
      <c r="W322" s="115"/>
      <c r="X322" s="115">
        <v>1</v>
      </c>
      <c r="Y322" s="115"/>
      <c r="AA322" s="53"/>
      <c r="AB322" s="53"/>
      <c r="AC322" s="116"/>
      <c r="AD322" s="116"/>
      <c r="AE322" s="116"/>
      <c r="AF322" s="116"/>
      <c r="AG322" s="117"/>
      <c r="AH322" s="117"/>
      <c r="AI322" s="118"/>
      <c r="AJ322" s="118"/>
      <c r="AK322" s="118"/>
      <c r="AL322" s="118"/>
      <c r="AM322" s="119"/>
      <c r="AN322" s="119"/>
      <c r="AO322" s="119"/>
      <c r="AP322" s="120"/>
      <c r="AQ322" s="120"/>
      <c r="AR322" s="120"/>
      <c r="AS322" s="120"/>
      <c r="AT322" s="120"/>
      <c r="AU322" s="120"/>
      <c r="AV322" s="36">
        <v>4</v>
      </c>
      <c r="EM322" s="383" t="s">
        <v>580</v>
      </c>
      <c r="ES322" s="51">
        <v>1</v>
      </c>
      <c r="ET322" s="52">
        <v>2</v>
      </c>
      <c r="EZ322" s="59">
        <v>2</v>
      </c>
      <c r="FA322" s="391">
        <v>2</v>
      </c>
    </row>
    <row r="323" spans="4:157" x14ac:dyDescent="0.25">
      <c r="D323" s="383" t="s">
        <v>580</v>
      </c>
      <c r="F323" s="112"/>
      <c r="G323" s="112"/>
      <c r="H323" s="112"/>
      <c r="I323" s="112"/>
      <c r="J323" s="112"/>
      <c r="K323" s="112"/>
      <c r="L323" s="45"/>
      <c r="M323" s="45"/>
      <c r="O323" s="47"/>
      <c r="R323" s="48"/>
      <c r="S323" s="113"/>
      <c r="T323" s="114">
        <v>2</v>
      </c>
      <c r="U323" s="114"/>
      <c r="V323" s="114"/>
      <c r="W323" s="115"/>
      <c r="X323" s="115">
        <v>1</v>
      </c>
      <c r="Y323" s="115"/>
      <c r="AA323" s="53"/>
      <c r="AB323" s="53"/>
      <c r="AC323" s="116"/>
      <c r="AD323" s="116"/>
      <c r="AE323" s="116"/>
      <c r="AF323" s="116"/>
      <c r="AG323" s="117"/>
      <c r="AH323" s="117"/>
      <c r="AI323" s="118"/>
      <c r="AJ323" s="118"/>
      <c r="AK323" s="118"/>
      <c r="AL323" s="118"/>
      <c r="AM323" s="119"/>
      <c r="AN323" s="119">
        <v>1</v>
      </c>
      <c r="AO323" s="119"/>
      <c r="AP323" s="120"/>
      <c r="AQ323" s="120"/>
      <c r="AR323" s="120"/>
      <c r="AS323" s="120"/>
      <c r="AT323" s="120">
        <v>3</v>
      </c>
      <c r="AU323" s="120"/>
      <c r="AV323" s="36">
        <v>2</v>
      </c>
      <c r="EM323" s="383" t="s">
        <v>580</v>
      </c>
      <c r="ES323" s="51">
        <v>2</v>
      </c>
      <c r="ET323" s="52">
        <v>2</v>
      </c>
      <c r="EZ323" s="59">
        <v>1</v>
      </c>
      <c r="FA323" s="391">
        <v>1</v>
      </c>
    </row>
    <row r="324" spans="4:157" x14ac:dyDescent="0.25">
      <c r="D324" s="383" t="s">
        <v>580</v>
      </c>
      <c r="F324" s="112"/>
      <c r="G324" s="112"/>
      <c r="H324" s="112"/>
      <c r="I324" s="112"/>
      <c r="J324" s="112"/>
      <c r="K324" s="112"/>
      <c r="L324" s="45"/>
      <c r="M324" s="45"/>
      <c r="O324" s="47"/>
      <c r="R324" s="48"/>
      <c r="S324" s="113"/>
      <c r="T324" s="114">
        <v>4</v>
      </c>
      <c r="U324" s="114"/>
      <c r="V324" s="114"/>
      <c r="W324" s="115"/>
      <c r="X324" s="115"/>
      <c r="Y324" s="115"/>
      <c r="AA324" s="53"/>
      <c r="AB324" s="53"/>
      <c r="AC324" s="116"/>
      <c r="AD324" s="116"/>
      <c r="AE324" s="116"/>
      <c r="AF324" s="116"/>
      <c r="AG324" s="117"/>
      <c r="AH324" s="117"/>
      <c r="AI324" s="118"/>
      <c r="AJ324" s="118"/>
      <c r="AK324" s="118"/>
      <c r="AL324" s="118"/>
      <c r="AM324" s="119"/>
      <c r="AN324" s="119"/>
      <c r="AO324" s="119"/>
      <c r="AP324" s="120"/>
      <c r="AQ324" s="120"/>
      <c r="AR324" s="120"/>
      <c r="AS324" s="120"/>
      <c r="AT324" s="120">
        <v>1</v>
      </c>
      <c r="AU324" s="120"/>
      <c r="AV324" s="36">
        <v>4</v>
      </c>
      <c r="EM324" s="383" t="s">
        <v>580</v>
      </c>
      <c r="ES324" s="51">
        <v>2</v>
      </c>
      <c r="ET324" s="52">
        <v>1</v>
      </c>
      <c r="EZ324" s="59">
        <v>1</v>
      </c>
      <c r="FA324" s="391">
        <v>1</v>
      </c>
    </row>
    <row r="325" spans="4:157" x14ac:dyDescent="0.25">
      <c r="D325" s="383" t="s">
        <v>580</v>
      </c>
      <c r="F325" s="112"/>
      <c r="G325" s="112"/>
      <c r="H325" s="112"/>
      <c r="I325" s="112"/>
      <c r="J325" s="112"/>
      <c r="K325" s="112"/>
      <c r="L325" s="45"/>
      <c r="M325" s="45"/>
      <c r="O325" s="47"/>
      <c r="R325" s="48"/>
      <c r="S325" s="113"/>
      <c r="T325" s="114">
        <v>3</v>
      </c>
      <c r="U325" s="114"/>
      <c r="V325" s="114"/>
      <c r="W325" s="115"/>
      <c r="X325" s="115">
        <v>1</v>
      </c>
      <c r="Y325" s="115"/>
      <c r="AA325" s="53"/>
      <c r="AB325" s="53"/>
      <c r="AC325" s="116"/>
      <c r="AD325" s="116"/>
      <c r="AE325" s="116"/>
      <c r="AF325" s="116"/>
      <c r="AG325" s="117"/>
      <c r="AH325" s="117"/>
      <c r="AI325" s="118"/>
      <c r="AJ325" s="118"/>
      <c r="AK325" s="118"/>
      <c r="AL325" s="118"/>
      <c r="AM325" s="119"/>
      <c r="AN325" s="119">
        <v>1</v>
      </c>
      <c r="AO325" s="119"/>
      <c r="AP325" s="120"/>
      <c r="AQ325" s="120"/>
      <c r="AR325" s="120"/>
      <c r="AS325" s="120"/>
      <c r="AT325" s="120">
        <v>1</v>
      </c>
      <c r="AU325" s="120"/>
      <c r="AV325" s="36">
        <v>2</v>
      </c>
      <c r="EM325" s="383" t="s">
        <v>580</v>
      </c>
      <c r="ES325" s="51">
        <v>2</v>
      </c>
      <c r="EZ325" s="59">
        <v>1</v>
      </c>
      <c r="FA325" s="391">
        <v>2</v>
      </c>
    </row>
    <row r="326" spans="4:157" x14ac:dyDescent="0.25">
      <c r="D326" s="383" t="s">
        <v>580</v>
      </c>
      <c r="F326" s="112"/>
      <c r="G326" s="112"/>
      <c r="H326" s="112"/>
      <c r="I326" s="112"/>
      <c r="J326" s="112"/>
      <c r="K326" s="112"/>
      <c r="L326" s="45"/>
      <c r="M326" s="45"/>
      <c r="O326" s="47"/>
      <c r="R326" s="48"/>
      <c r="S326" s="113"/>
      <c r="T326" s="114">
        <v>4</v>
      </c>
      <c r="U326" s="114"/>
      <c r="V326" s="114"/>
      <c r="W326" s="115"/>
      <c r="X326" s="115"/>
      <c r="Y326" s="115"/>
      <c r="AA326" s="53"/>
      <c r="AB326" s="53"/>
      <c r="AC326" s="116">
        <v>1</v>
      </c>
      <c r="AD326" s="116"/>
      <c r="AE326" s="116"/>
      <c r="AF326" s="116"/>
      <c r="AG326" s="117"/>
      <c r="AH326" s="117"/>
      <c r="AI326" s="118"/>
      <c r="AJ326" s="118"/>
      <c r="AK326" s="118"/>
      <c r="AL326" s="118"/>
      <c r="AM326" s="119"/>
      <c r="AN326" s="119"/>
      <c r="AO326" s="119"/>
      <c r="AP326" s="120"/>
      <c r="AQ326" s="120"/>
      <c r="AR326" s="120"/>
      <c r="AS326" s="120"/>
      <c r="AT326" s="120">
        <v>2</v>
      </c>
      <c r="AU326" s="120"/>
      <c r="AV326" s="36"/>
      <c r="EM326" s="383" t="s">
        <v>580</v>
      </c>
      <c r="ES326" s="51">
        <v>2</v>
      </c>
      <c r="ET326" s="52">
        <v>1</v>
      </c>
      <c r="EY326" s="58">
        <v>1</v>
      </c>
      <c r="FA326" s="391">
        <v>1</v>
      </c>
    </row>
    <row r="327" spans="4:157" x14ac:dyDescent="0.25">
      <c r="D327" s="383" t="s">
        <v>580</v>
      </c>
      <c r="F327" s="112"/>
      <c r="G327" s="112"/>
      <c r="H327" s="112"/>
      <c r="I327" s="112"/>
      <c r="J327" s="112"/>
      <c r="K327" s="112"/>
      <c r="L327" s="45"/>
      <c r="M327" s="45"/>
      <c r="O327" s="47"/>
      <c r="R327" s="48"/>
      <c r="S327" s="113"/>
      <c r="T327" s="114">
        <v>5</v>
      </c>
      <c r="U327" s="114"/>
      <c r="V327" s="114"/>
      <c r="W327" s="115"/>
      <c r="X327" s="115"/>
      <c r="Y327" s="115"/>
      <c r="AA327" s="53"/>
      <c r="AB327" s="53"/>
      <c r="AC327" s="116">
        <v>1</v>
      </c>
      <c r="AD327" s="116"/>
      <c r="AE327" s="116"/>
      <c r="AF327" s="116"/>
      <c r="AG327" s="117"/>
      <c r="AH327" s="117"/>
      <c r="AI327" s="118"/>
      <c r="AJ327" s="118"/>
      <c r="AK327" s="118"/>
      <c r="AL327" s="118"/>
      <c r="AM327" s="119"/>
      <c r="AN327" s="119"/>
      <c r="AO327" s="119"/>
      <c r="AP327" s="120"/>
      <c r="AQ327" s="120"/>
      <c r="AR327" s="120"/>
      <c r="AS327" s="120"/>
      <c r="AT327" s="120">
        <v>1</v>
      </c>
      <c r="AU327" s="120"/>
      <c r="AV327" s="36">
        <v>2</v>
      </c>
      <c r="EM327" s="383" t="s">
        <v>580</v>
      </c>
      <c r="ES327" s="51">
        <v>2</v>
      </c>
      <c r="ET327" s="52">
        <v>1</v>
      </c>
      <c r="EY327" s="58">
        <v>1</v>
      </c>
      <c r="EZ327" s="59">
        <v>1</v>
      </c>
    </row>
    <row r="328" spans="4:157" x14ac:dyDescent="0.25">
      <c r="D328" s="383" t="s">
        <v>580</v>
      </c>
      <c r="F328" s="112"/>
      <c r="G328" s="112"/>
      <c r="H328" s="112"/>
      <c r="I328" s="112"/>
      <c r="J328" s="112"/>
      <c r="K328" s="112"/>
      <c r="L328" s="45"/>
      <c r="M328" s="45">
        <v>1</v>
      </c>
      <c r="O328" s="47"/>
      <c r="R328" s="48"/>
      <c r="S328" s="113"/>
      <c r="T328" s="114">
        <v>3</v>
      </c>
      <c r="U328" s="114"/>
      <c r="V328" s="114"/>
      <c r="W328" s="115"/>
      <c r="X328" s="115"/>
      <c r="Y328" s="115"/>
      <c r="AA328" s="53"/>
      <c r="AB328" s="53"/>
      <c r="AC328" s="116">
        <v>1</v>
      </c>
      <c r="AD328" s="116"/>
      <c r="AE328" s="116"/>
      <c r="AF328" s="116">
        <v>1</v>
      </c>
      <c r="AG328" s="117"/>
      <c r="AH328" s="117"/>
      <c r="AI328" s="118"/>
      <c r="AJ328" s="118"/>
      <c r="AK328" s="118"/>
      <c r="AL328" s="118"/>
      <c r="AM328" s="119">
        <v>1</v>
      </c>
      <c r="AN328" s="119"/>
      <c r="AO328" s="119"/>
      <c r="AP328" s="120"/>
      <c r="AQ328" s="120"/>
      <c r="AR328" s="120"/>
      <c r="AS328" s="120"/>
      <c r="AT328" s="120">
        <v>1</v>
      </c>
      <c r="AU328" s="120"/>
      <c r="AV328" s="36">
        <v>3</v>
      </c>
      <c r="EM328" s="383" t="s">
        <v>580</v>
      </c>
      <c r="ES328" s="51">
        <v>2</v>
      </c>
      <c r="EV328" s="55">
        <v>1</v>
      </c>
      <c r="EZ328" s="59">
        <v>1</v>
      </c>
      <c r="FA328" s="391">
        <v>1</v>
      </c>
    </row>
    <row r="329" spans="4:157" x14ac:dyDescent="0.25">
      <c r="D329" s="383" t="s">
        <v>580</v>
      </c>
      <c r="F329" s="112"/>
      <c r="G329" s="112"/>
      <c r="H329" s="112"/>
      <c r="I329" s="112"/>
      <c r="J329" s="112"/>
      <c r="K329" s="112"/>
      <c r="L329" s="45"/>
      <c r="M329" s="45">
        <v>1</v>
      </c>
      <c r="O329" s="47"/>
      <c r="R329" s="48"/>
      <c r="S329" s="113"/>
      <c r="T329" s="114">
        <v>2</v>
      </c>
      <c r="U329" s="114"/>
      <c r="V329" s="114"/>
      <c r="W329" s="115"/>
      <c r="X329" s="115"/>
      <c r="Y329" s="115"/>
      <c r="AA329" s="53"/>
      <c r="AB329" s="53"/>
      <c r="AC329" s="116"/>
      <c r="AD329" s="116"/>
      <c r="AE329" s="116"/>
      <c r="AF329" s="116"/>
      <c r="AG329" s="117"/>
      <c r="AH329" s="117"/>
      <c r="AI329" s="118"/>
      <c r="AJ329" s="118"/>
      <c r="AK329" s="118"/>
      <c r="AL329" s="118"/>
      <c r="AM329" s="119"/>
      <c r="AN329" s="119"/>
      <c r="AO329" s="119"/>
      <c r="AP329" s="120"/>
      <c r="AQ329" s="120"/>
      <c r="AR329" s="120"/>
      <c r="AS329" s="120"/>
      <c r="AT329" s="120">
        <v>6</v>
      </c>
      <c r="AU329" s="120"/>
      <c r="AV329" s="36">
        <v>1</v>
      </c>
      <c r="EM329" s="383" t="s">
        <v>580</v>
      </c>
      <c r="EO329" s="44">
        <v>1</v>
      </c>
      <c r="ES329" s="51">
        <v>1</v>
      </c>
      <c r="EV329" s="55">
        <v>1</v>
      </c>
      <c r="EY329" s="58">
        <v>1</v>
      </c>
      <c r="EZ329" s="59">
        <v>1</v>
      </c>
      <c r="FA329" s="391">
        <v>1</v>
      </c>
    </row>
    <row r="330" spans="4:157" x14ac:dyDescent="0.25">
      <c r="D330" s="383" t="s">
        <v>580</v>
      </c>
      <c r="F330" s="112"/>
      <c r="G330" s="112"/>
      <c r="H330" s="112"/>
      <c r="I330" s="112"/>
      <c r="J330" s="112"/>
      <c r="K330" s="112"/>
      <c r="L330" s="45"/>
      <c r="M330" s="45">
        <v>1</v>
      </c>
      <c r="O330" s="47"/>
      <c r="R330" s="48"/>
      <c r="S330" s="113"/>
      <c r="T330" s="114">
        <v>3</v>
      </c>
      <c r="U330" s="114"/>
      <c r="V330" s="114"/>
      <c r="W330" s="115"/>
      <c r="X330" s="115"/>
      <c r="Y330" s="115"/>
      <c r="AA330" s="53"/>
      <c r="AB330" s="53"/>
      <c r="AC330" s="116"/>
      <c r="AD330" s="116"/>
      <c r="AE330" s="116"/>
      <c r="AF330" s="116"/>
      <c r="AG330" s="117"/>
      <c r="AH330" s="117"/>
      <c r="AI330" s="118"/>
      <c r="AJ330" s="118"/>
      <c r="AK330" s="118"/>
      <c r="AL330" s="118"/>
      <c r="AM330" s="119"/>
      <c r="AN330" s="119"/>
      <c r="AO330" s="119"/>
      <c r="AP330" s="120"/>
      <c r="AQ330" s="120"/>
      <c r="AR330" s="120"/>
      <c r="AS330" s="120"/>
      <c r="AT330" s="120">
        <v>7</v>
      </c>
      <c r="AU330" s="120"/>
      <c r="AV330" s="36">
        <v>2</v>
      </c>
      <c r="EM330" s="383" t="s">
        <v>580</v>
      </c>
      <c r="EO330" s="44">
        <v>1</v>
      </c>
      <c r="ES330" s="51">
        <v>2</v>
      </c>
      <c r="EZ330" s="59">
        <v>2</v>
      </c>
      <c r="FA330" s="391">
        <v>2</v>
      </c>
    </row>
    <row r="331" spans="4:157" x14ac:dyDescent="0.25">
      <c r="D331" s="383" t="s">
        <v>580</v>
      </c>
      <c r="F331" s="112"/>
      <c r="G331" s="112"/>
      <c r="H331" s="112"/>
      <c r="I331" s="112"/>
      <c r="J331" s="112"/>
      <c r="K331" s="112"/>
      <c r="L331" s="45"/>
      <c r="M331" s="45"/>
      <c r="O331" s="47"/>
      <c r="R331" s="48"/>
      <c r="S331" s="113"/>
      <c r="T331" s="114">
        <v>5</v>
      </c>
      <c r="U331" s="114"/>
      <c r="V331" s="114"/>
      <c r="W331" s="115"/>
      <c r="X331" s="115"/>
      <c r="Y331" s="115"/>
      <c r="AA331" s="53"/>
      <c r="AB331" s="53"/>
      <c r="AC331" s="116"/>
      <c r="AD331" s="116"/>
      <c r="AE331" s="116"/>
      <c r="AF331" s="116"/>
      <c r="AG331" s="117"/>
      <c r="AH331" s="117"/>
      <c r="AI331" s="118"/>
      <c r="AJ331" s="118"/>
      <c r="AK331" s="118"/>
      <c r="AL331" s="118"/>
      <c r="AM331" s="119"/>
      <c r="AN331" s="119"/>
      <c r="AO331" s="119"/>
      <c r="AP331" s="120"/>
      <c r="AQ331" s="120"/>
      <c r="AR331" s="120"/>
      <c r="AS331" s="120"/>
      <c r="AT331" s="120">
        <v>6</v>
      </c>
      <c r="AU331" s="120"/>
      <c r="AV331" s="36">
        <v>2</v>
      </c>
      <c r="EM331" s="383" t="s">
        <v>580</v>
      </c>
      <c r="ES331" s="51">
        <v>2</v>
      </c>
      <c r="EV331" s="55">
        <v>1</v>
      </c>
      <c r="EZ331" s="59">
        <v>1</v>
      </c>
      <c r="FA331" s="391">
        <v>2</v>
      </c>
    </row>
    <row r="332" spans="4:157" x14ac:dyDescent="0.25">
      <c r="D332" s="383" t="s">
        <v>580</v>
      </c>
      <c r="F332" s="112"/>
      <c r="G332" s="112"/>
      <c r="H332" s="112"/>
      <c r="I332" s="112"/>
      <c r="J332" s="112"/>
      <c r="K332" s="112"/>
      <c r="L332" s="45"/>
      <c r="M332" s="45">
        <v>1</v>
      </c>
      <c r="O332" s="47"/>
      <c r="R332" s="48"/>
      <c r="S332" s="113"/>
      <c r="T332" s="114">
        <v>1</v>
      </c>
      <c r="U332" s="114"/>
      <c r="V332" s="114"/>
      <c r="W332" s="115"/>
      <c r="X332" s="115"/>
      <c r="Y332" s="115"/>
      <c r="AA332" s="53"/>
      <c r="AB332" s="53"/>
      <c r="AC332" s="116"/>
      <c r="AD332" s="116"/>
      <c r="AE332" s="116"/>
      <c r="AF332" s="116">
        <v>1</v>
      </c>
      <c r="AG332" s="117"/>
      <c r="AH332" s="117"/>
      <c r="AI332" s="118"/>
      <c r="AJ332" s="118"/>
      <c r="AK332" s="118"/>
      <c r="AL332" s="118"/>
      <c r="AM332" s="119">
        <v>1</v>
      </c>
      <c r="AN332" s="119"/>
      <c r="AO332" s="119"/>
      <c r="AP332" s="120"/>
      <c r="AQ332" s="120"/>
      <c r="AR332" s="120"/>
      <c r="AS332" s="120"/>
      <c r="AT332" s="120">
        <v>2</v>
      </c>
      <c r="AU332" s="120"/>
      <c r="AV332" s="60">
        <v>3</v>
      </c>
      <c r="EM332" s="383" t="s">
        <v>580</v>
      </c>
      <c r="EO332" s="44">
        <v>1</v>
      </c>
      <c r="ES332" s="51">
        <v>2</v>
      </c>
      <c r="EV332" s="55">
        <v>1</v>
      </c>
      <c r="EY332" s="58">
        <v>1</v>
      </c>
      <c r="EZ332" s="59">
        <v>1</v>
      </c>
      <c r="FA332" s="391">
        <v>2</v>
      </c>
    </row>
    <row r="333" spans="4:157" x14ac:dyDescent="0.25">
      <c r="D333" s="383" t="s">
        <v>580</v>
      </c>
      <c r="F333" s="112"/>
      <c r="G333" s="112"/>
      <c r="H333" s="112"/>
      <c r="I333" s="112"/>
      <c r="J333" s="112"/>
      <c r="K333" s="112"/>
      <c r="L333" s="45"/>
      <c r="M333" s="45"/>
      <c r="O333" s="47"/>
      <c r="R333" s="48"/>
      <c r="S333" s="113"/>
      <c r="T333" s="114">
        <v>5</v>
      </c>
      <c r="U333" s="114"/>
      <c r="V333" s="114"/>
      <c r="W333" s="115"/>
      <c r="X333" s="115"/>
      <c r="Y333" s="115"/>
      <c r="AA333" s="53"/>
      <c r="AB333" s="53"/>
      <c r="AC333" s="116">
        <v>1</v>
      </c>
      <c r="AD333" s="116"/>
      <c r="AE333" s="116"/>
      <c r="AF333" s="116"/>
      <c r="AG333" s="117"/>
      <c r="AH333" s="117"/>
      <c r="AI333" s="118"/>
      <c r="AJ333" s="118"/>
      <c r="AK333" s="118"/>
      <c r="AL333" s="118"/>
      <c r="AM333" s="119"/>
      <c r="AN333" s="119"/>
      <c r="AO333" s="119"/>
      <c r="AP333" s="120"/>
      <c r="AQ333" s="120"/>
      <c r="AR333" s="120"/>
      <c r="AS333" s="120"/>
      <c r="AT333" s="120">
        <v>3</v>
      </c>
      <c r="AU333" s="120"/>
      <c r="AV333" s="36">
        <v>5</v>
      </c>
      <c r="EM333" s="383" t="s">
        <v>580</v>
      </c>
      <c r="ES333" s="51">
        <v>2</v>
      </c>
      <c r="EZ333" s="59">
        <v>2</v>
      </c>
    </row>
    <row r="334" spans="4:157" x14ac:dyDescent="0.25">
      <c r="D334" s="383" t="s">
        <v>580</v>
      </c>
      <c r="F334" s="112"/>
      <c r="G334" s="112"/>
      <c r="H334" s="112"/>
      <c r="I334" s="112"/>
      <c r="J334" s="112"/>
      <c r="K334" s="112"/>
      <c r="L334" s="45"/>
      <c r="M334" s="45">
        <v>1</v>
      </c>
      <c r="O334" s="47"/>
      <c r="R334" s="48"/>
      <c r="S334" s="113"/>
      <c r="T334" s="114">
        <v>5</v>
      </c>
      <c r="U334" s="114"/>
      <c r="V334" s="114"/>
      <c r="W334" s="115"/>
      <c r="X334" s="115"/>
      <c r="Y334" s="115"/>
      <c r="AA334" s="53"/>
      <c r="AB334" s="53"/>
      <c r="AC334" s="116">
        <v>1</v>
      </c>
      <c r="AD334" s="116"/>
      <c r="AE334" s="116"/>
      <c r="AF334" s="116"/>
      <c r="AG334" s="117"/>
      <c r="AH334" s="117"/>
      <c r="AI334" s="118"/>
      <c r="AJ334" s="118"/>
      <c r="AK334" s="118"/>
      <c r="AL334" s="118"/>
      <c r="AM334" s="119"/>
      <c r="AN334" s="119"/>
      <c r="AO334" s="119">
        <v>1</v>
      </c>
      <c r="AP334" s="120"/>
      <c r="AQ334" s="120"/>
      <c r="AR334" s="120"/>
      <c r="AS334" s="120"/>
      <c r="AT334" s="120">
        <v>1</v>
      </c>
      <c r="AU334" s="120"/>
      <c r="AV334" s="36">
        <v>4</v>
      </c>
      <c r="EM334" s="383" t="s">
        <v>580</v>
      </c>
      <c r="ES334" s="51">
        <v>2</v>
      </c>
      <c r="EZ334" s="59">
        <v>3</v>
      </c>
    </row>
    <row r="335" spans="4:157" x14ac:dyDescent="0.25">
      <c r="D335" s="383" t="s">
        <v>580</v>
      </c>
      <c r="F335" s="112"/>
      <c r="G335" s="112"/>
      <c r="H335" s="112"/>
      <c r="I335" s="112"/>
      <c r="J335" s="112"/>
      <c r="K335" s="112"/>
      <c r="L335" s="45"/>
      <c r="M335" s="45"/>
      <c r="O335" s="47"/>
      <c r="R335" s="48"/>
      <c r="S335" s="113"/>
      <c r="T335" s="114">
        <v>4</v>
      </c>
      <c r="U335" s="114"/>
      <c r="V335" s="114"/>
      <c r="W335" s="115"/>
      <c r="X335" s="115"/>
      <c r="Y335" s="115"/>
      <c r="AA335" s="53"/>
      <c r="AB335" s="53"/>
      <c r="AC335" s="116">
        <v>1</v>
      </c>
      <c r="AD335" s="116"/>
      <c r="AE335" s="116"/>
      <c r="AF335" s="116"/>
      <c r="AG335" s="117"/>
      <c r="AH335" s="117"/>
      <c r="AI335" s="118"/>
      <c r="AJ335" s="118"/>
      <c r="AK335" s="118"/>
      <c r="AL335" s="118"/>
      <c r="AM335" s="119"/>
      <c r="AN335" s="119"/>
      <c r="AO335" s="119"/>
      <c r="AP335" s="120"/>
      <c r="AQ335" s="120"/>
      <c r="AR335" s="120"/>
      <c r="AS335" s="120"/>
      <c r="AT335" s="120">
        <v>1</v>
      </c>
      <c r="AU335" s="120"/>
      <c r="AV335" s="36">
        <v>6</v>
      </c>
      <c r="EM335" s="383" t="s">
        <v>580</v>
      </c>
      <c r="EO335" s="44">
        <v>1</v>
      </c>
      <c r="ES335" s="51">
        <v>2</v>
      </c>
      <c r="EV335" s="55">
        <v>1</v>
      </c>
      <c r="EY335" s="58">
        <v>1</v>
      </c>
      <c r="EZ335" s="59">
        <v>1</v>
      </c>
      <c r="FA335" s="391">
        <v>1</v>
      </c>
    </row>
    <row r="336" spans="4:157" x14ac:dyDescent="0.25">
      <c r="D336" s="383" t="s">
        <v>580</v>
      </c>
      <c r="F336" s="112"/>
      <c r="G336" s="112"/>
      <c r="H336" s="112"/>
      <c r="I336" s="112"/>
      <c r="J336" s="112"/>
      <c r="K336" s="112"/>
      <c r="L336" s="45"/>
      <c r="M336" s="45">
        <v>1</v>
      </c>
      <c r="O336" s="47"/>
      <c r="R336" s="48"/>
      <c r="S336" s="113"/>
      <c r="T336" s="114">
        <v>4</v>
      </c>
      <c r="U336" s="114"/>
      <c r="V336" s="114"/>
      <c r="W336" s="115"/>
      <c r="X336" s="115"/>
      <c r="Y336" s="115"/>
      <c r="AA336" s="53"/>
      <c r="AB336" s="53"/>
      <c r="AC336" s="116">
        <v>1</v>
      </c>
      <c r="AD336" s="116"/>
      <c r="AE336" s="116"/>
      <c r="AF336" s="116"/>
      <c r="AG336" s="117"/>
      <c r="AH336" s="117"/>
      <c r="AI336" s="118"/>
      <c r="AJ336" s="118"/>
      <c r="AK336" s="118"/>
      <c r="AL336" s="118"/>
      <c r="AM336" s="119"/>
      <c r="AN336" s="119"/>
      <c r="AO336" s="119">
        <v>1</v>
      </c>
      <c r="AP336" s="120"/>
      <c r="AQ336" s="120"/>
      <c r="AR336" s="120"/>
      <c r="AS336" s="120"/>
      <c r="AT336" s="120">
        <v>1</v>
      </c>
      <c r="AU336" s="120"/>
      <c r="AV336" s="36">
        <v>2</v>
      </c>
      <c r="EM336" s="383" t="s">
        <v>580</v>
      </c>
      <c r="ES336" s="51">
        <v>2</v>
      </c>
      <c r="EV336" s="55">
        <v>1</v>
      </c>
      <c r="EZ336" s="59">
        <v>1</v>
      </c>
      <c r="FA336" s="391">
        <v>2</v>
      </c>
    </row>
    <row r="337" spans="4:157" x14ac:dyDescent="0.25">
      <c r="D337" s="383" t="s">
        <v>580</v>
      </c>
      <c r="F337" s="112"/>
      <c r="G337" s="112"/>
      <c r="H337" s="112"/>
      <c r="I337" s="112"/>
      <c r="J337" s="112"/>
      <c r="K337" s="112"/>
      <c r="L337" s="45"/>
      <c r="M337" s="45"/>
      <c r="O337" s="47"/>
      <c r="R337" s="48"/>
      <c r="S337" s="113"/>
      <c r="T337" s="51">
        <v>2</v>
      </c>
      <c r="AQ337" s="59">
        <v>1</v>
      </c>
      <c r="AT337" s="59">
        <v>1</v>
      </c>
      <c r="AU337" s="120"/>
      <c r="AV337" s="60"/>
      <c r="EM337" s="383" t="s">
        <v>580</v>
      </c>
      <c r="ES337" s="51">
        <v>2</v>
      </c>
      <c r="EZ337" s="59">
        <v>2</v>
      </c>
      <c r="FA337" s="391">
        <v>2</v>
      </c>
    </row>
    <row r="338" spans="4:157" x14ac:dyDescent="0.25">
      <c r="D338" s="383" t="s">
        <v>580</v>
      </c>
      <c r="F338" s="112"/>
      <c r="G338" s="112"/>
      <c r="H338" s="112"/>
      <c r="I338" s="112"/>
      <c r="J338" s="112"/>
      <c r="K338" s="112"/>
      <c r="L338" s="45"/>
      <c r="M338" s="45"/>
      <c r="O338" s="47"/>
      <c r="R338" s="48"/>
      <c r="S338" s="113"/>
      <c r="T338" s="114">
        <v>3</v>
      </c>
      <c r="U338" s="114"/>
      <c r="V338" s="114"/>
      <c r="W338" s="115"/>
      <c r="X338" s="115"/>
      <c r="Y338" s="115"/>
      <c r="AA338" s="53"/>
      <c r="AB338" s="53"/>
      <c r="AC338" s="116"/>
      <c r="AD338" s="116"/>
      <c r="AE338" s="116"/>
      <c r="AF338" s="116"/>
      <c r="AG338" s="117"/>
      <c r="AH338" s="117"/>
      <c r="AI338" s="118"/>
      <c r="AJ338" s="118"/>
      <c r="AK338" s="118"/>
      <c r="AL338" s="118"/>
      <c r="AM338" s="119"/>
      <c r="AN338" s="119"/>
      <c r="AO338" s="119"/>
      <c r="AP338" s="120"/>
      <c r="AQ338" s="120"/>
      <c r="AR338" s="120"/>
      <c r="AS338" s="120"/>
      <c r="AT338" s="120">
        <v>2</v>
      </c>
      <c r="AU338" s="120"/>
      <c r="AV338" s="60"/>
      <c r="EM338" s="383" t="s">
        <v>580</v>
      </c>
      <c r="EO338" s="44">
        <v>1</v>
      </c>
      <c r="ES338" s="51">
        <v>2</v>
      </c>
      <c r="EZ338" s="59">
        <v>2</v>
      </c>
      <c r="FA338" s="391">
        <v>1</v>
      </c>
    </row>
    <row r="339" spans="4:157" x14ac:dyDescent="0.25">
      <c r="D339" s="386" t="s">
        <v>580</v>
      </c>
      <c r="E339" s="93"/>
      <c r="F339" s="94"/>
      <c r="G339" s="94"/>
      <c r="H339" s="94"/>
      <c r="I339" s="94"/>
      <c r="J339" s="94"/>
      <c r="K339" s="94"/>
      <c r="L339" s="95"/>
      <c r="M339" s="95"/>
      <c r="N339" s="95"/>
      <c r="O339" s="96"/>
      <c r="P339" s="96"/>
      <c r="Q339" s="97"/>
      <c r="R339" s="97"/>
      <c r="S339" s="98"/>
      <c r="T339" s="99">
        <v>4</v>
      </c>
      <c r="U339" s="99"/>
      <c r="V339" s="99"/>
      <c r="W339" s="100"/>
      <c r="X339" s="100">
        <v>1</v>
      </c>
      <c r="Y339" s="100"/>
      <c r="Z339" s="101"/>
      <c r="AA339" s="101"/>
      <c r="AB339" s="101"/>
      <c r="AC339" s="102"/>
      <c r="AD339" s="102"/>
      <c r="AE339" s="102"/>
      <c r="AF339" s="102"/>
      <c r="AG339" s="103"/>
      <c r="AH339" s="103"/>
      <c r="AI339" s="104"/>
      <c r="AJ339" s="104"/>
      <c r="AK339" s="104"/>
      <c r="AL339" s="104"/>
      <c r="AM339" s="105"/>
      <c r="AN339" s="105"/>
      <c r="AO339" s="105"/>
      <c r="AP339" s="106"/>
      <c r="AQ339" s="106">
        <v>1</v>
      </c>
      <c r="AR339" s="106"/>
      <c r="AS339" s="106"/>
      <c r="AT339" s="106">
        <v>3</v>
      </c>
      <c r="AU339" s="106"/>
      <c r="AV339" s="86">
        <v>1</v>
      </c>
      <c r="EM339" s="383" t="s">
        <v>580</v>
      </c>
      <c r="EO339" s="44">
        <v>1</v>
      </c>
      <c r="ES339" s="51">
        <v>1</v>
      </c>
      <c r="EV339" s="55">
        <v>2</v>
      </c>
      <c r="EY339" s="58">
        <v>1</v>
      </c>
      <c r="EZ339" s="59">
        <v>1</v>
      </c>
      <c r="FA339" s="391">
        <v>1</v>
      </c>
    </row>
    <row r="340" spans="4:157" x14ac:dyDescent="0.25">
      <c r="D340" s="383" t="s">
        <v>579</v>
      </c>
      <c r="E340" s="42">
        <v>2</v>
      </c>
      <c r="F340" s="112"/>
      <c r="G340" s="112">
        <v>4</v>
      </c>
      <c r="H340" s="112"/>
      <c r="I340" s="112"/>
      <c r="J340" s="112"/>
      <c r="K340" s="112"/>
      <c r="L340" s="45">
        <v>2</v>
      </c>
      <c r="M340" s="45">
        <v>2</v>
      </c>
      <c r="O340" s="47"/>
      <c r="R340" s="48"/>
      <c r="S340" s="113"/>
      <c r="T340" s="114"/>
      <c r="U340" s="114"/>
      <c r="V340" s="114">
        <v>1</v>
      </c>
      <c r="W340" s="115"/>
      <c r="X340" s="115"/>
      <c r="Y340" s="115"/>
      <c r="AA340" s="53"/>
      <c r="AB340" s="53"/>
      <c r="AC340" s="116">
        <v>1</v>
      </c>
      <c r="AD340" s="116"/>
      <c r="AE340" s="116"/>
      <c r="AF340" s="116">
        <v>6</v>
      </c>
      <c r="AG340" s="117"/>
      <c r="AH340" s="117"/>
      <c r="AI340" s="118"/>
      <c r="AJ340" s="118"/>
      <c r="AK340" s="118"/>
      <c r="AL340" s="118"/>
      <c r="AM340" s="119"/>
      <c r="AN340" s="119"/>
      <c r="AO340" s="119"/>
      <c r="AP340" s="120"/>
      <c r="AQ340" s="120"/>
      <c r="AR340" s="120"/>
      <c r="AS340" s="120"/>
      <c r="AT340" s="120">
        <v>1</v>
      </c>
      <c r="AU340" s="120"/>
      <c r="AV340" s="60"/>
      <c r="EM340" s="383" t="s">
        <v>580</v>
      </c>
      <c r="ES340" s="51">
        <v>2</v>
      </c>
      <c r="EZ340" s="59">
        <v>1</v>
      </c>
      <c r="FA340" s="391">
        <v>1</v>
      </c>
    </row>
    <row r="341" spans="4:157" x14ac:dyDescent="0.25">
      <c r="D341" s="383" t="s">
        <v>579</v>
      </c>
      <c r="E341" s="42">
        <v>3</v>
      </c>
      <c r="F341" s="112"/>
      <c r="G341" s="112">
        <v>2</v>
      </c>
      <c r="H341" s="112"/>
      <c r="I341" s="112"/>
      <c r="J341" s="112"/>
      <c r="K341" s="112"/>
      <c r="L341" s="45">
        <v>3</v>
      </c>
      <c r="M341" s="45">
        <v>3</v>
      </c>
      <c r="N341" s="45">
        <v>1</v>
      </c>
      <c r="O341" s="47"/>
      <c r="R341" s="48"/>
      <c r="S341" s="113"/>
      <c r="T341" s="114"/>
      <c r="U341" s="114"/>
      <c r="V341" s="114">
        <v>1</v>
      </c>
      <c r="W341" s="115"/>
      <c r="X341" s="115"/>
      <c r="Y341" s="115"/>
      <c r="AA341" s="53"/>
      <c r="AB341" s="53"/>
      <c r="AC341" s="116"/>
      <c r="AD341" s="116"/>
      <c r="AE341" s="116"/>
      <c r="AF341" s="116">
        <v>6</v>
      </c>
      <c r="AG341" s="117"/>
      <c r="AH341" s="117"/>
      <c r="AI341" s="118"/>
      <c r="AJ341" s="118"/>
      <c r="AK341" s="118"/>
      <c r="AL341" s="118"/>
      <c r="AM341" s="119"/>
      <c r="AN341" s="119"/>
      <c r="AO341" s="119"/>
      <c r="AP341" s="120"/>
      <c r="AQ341" s="120"/>
      <c r="AR341" s="120"/>
      <c r="AS341" s="120"/>
      <c r="AT341" s="120"/>
      <c r="AU341" s="120"/>
      <c r="AV341" s="60"/>
      <c r="EM341" s="383" t="s">
        <v>580</v>
      </c>
      <c r="EN341" s="65"/>
      <c r="EO341" s="67"/>
      <c r="EP341" s="68"/>
      <c r="EQ341" s="69"/>
      <c r="ER341" s="70"/>
      <c r="ES341" s="71">
        <v>2</v>
      </c>
      <c r="ET341" s="72">
        <v>1</v>
      </c>
      <c r="EU341" s="73"/>
      <c r="EV341" s="74"/>
      <c r="EW341" s="75"/>
      <c r="EX341" s="76"/>
      <c r="EY341" s="77">
        <v>1</v>
      </c>
      <c r="EZ341" s="78"/>
      <c r="FA341" s="393">
        <v>1</v>
      </c>
    </row>
    <row r="342" spans="4:157" x14ac:dyDescent="0.25">
      <c r="D342" s="383" t="s">
        <v>579</v>
      </c>
      <c r="E342" s="42">
        <v>1</v>
      </c>
      <c r="F342" s="112"/>
      <c r="G342" s="112">
        <v>3</v>
      </c>
      <c r="H342" s="112"/>
      <c r="I342" s="112"/>
      <c r="J342" s="112"/>
      <c r="K342" s="112"/>
      <c r="L342" s="45">
        <v>1</v>
      </c>
      <c r="M342" s="45">
        <v>3</v>
      </c>
      <c r="O342" s="47"/>
      <c r="R342" s="48"/>
      <c r="S342" s="113"/>
      <c r="T342" s="114"/>
      <c r="U342" s="114"/>
      <c r="V342" s="114"/>
      <c r="W342" s="115"/>
      <c r="X342" s="115"/>
      <c r="Y342" s="115"/>
      <c r="AA342" s="53"/>
      <c r="AB342" s="53"/>
      <c r="AC342" s="116">
        <v>1</v>
      </c>
      <c r="AD342" s="116"/>
      <c r="AE342" s="116"/>
      <c r="AF342" s="116">
        <v>7</v>
      </c>
      <c r="AG342" s="117"/>
      <c r="AH342" s="117"/>
      <c r="AI342" s="118"/>
      <c r="AJ342" s="118"/>
      <c r="AK342" s="118"/>
      <c r="AL342" s="118"/>
      <c r="AM342" s="119"/>
      <c r="AN342" s="119"/>
      <c r="AO342" s="119"/>
      <c r="AP342" s="120"/>
      <c r="AQ342" s="120"/>
      <c r="AR342" s="120"/>
      <c r="AS342" s="120"/>
      <c r="AT342" s="120">
        <v>1</v>
      </c>
      <c r="AU342" s="120"/>
      <c r="AV342" s="60"/>
      <c r="EM342" s="383" t="s">
        <v>579</v>
      </c>
      <c r="EN342" s="42">
        <v>2</v>
      </c>
      <c r="EO342" s="44">
        <v>3</v>
      </c>
      <c r="EV342" s="55">
        <v>3</v>
      </c>
      <c r="EZ342" s="59">
        <v>1</v>
      </c>
    </row>
    <row r="343" spans="4:157" x14ac:dyDescent="0.25">
      <c r="D343" s="383" t="s">
        <v>579</v>
      </c>
      <c r="E343" s="42">
        <v>1</v>
      </c>
      <c r="F343" s="112"/>
      <c r="G343" s="112">
        <v>1</v>
      </c>
      <c r="H343" s="112"/>
      <c r="I343" s="112"/>
      <c r="J343" s="112"/>
      <c r="K343" s="112"/>
      <c r="L343" s="45">
        <v>1</v>
      </c>
      <c r="M343" s="45">
        <v>9</v>
      </c>
      <c r="N343" s="45">
        <v>1</v>
      </c>
      <c r="O343" s="47"/>
      <c r="R343" s="48"/>
      <c r="S343" s="113"/>
      <c r="T343" s="114"/>
      <c r="U343" s="114"/>
      <c r="V343" s="114"/>
      <c r="W343" s="115"/>
      <c r="X343" s="115"/>
      <c r="Y343" s="115"/>
      <c r="AA343" s="53"/>
      <c r="AB343" s="53"/>
      <c r="AC343" s="116"/>
      <c r="AD343" s="116"/>
      <c r="AE343" s="116"/>
      <c r="AF343" s="116">
        <v>6</v>
      </c>
      <c r="AG343" s="117"/>
      <c r="AH343" s="117"/>
      <c r="AI343" s="118"/>
      <c r="AJ343" s="118"/>
      <c r="AK343" s="118"/>
      <c r="AL343" s="118"/>
      <c r="AM343" s="119"/>
      <c r="AN343" s="119"/>
      <c r="AO343" s="119"/>
      <c r="AP343" s="120"/>
      <c r="AQ343" s="120"/>
      <c r="AR343" s="120"/>
      <c r="AS343" s="120"/>
      <c r="AT343" s="120"/>
      <c r="AU343" s="120"/>
      <c r="AV343" s="36"/>
      <c r="EM343" s="383" t="s">
        <v>579</v>
      </c>
      <c r="EN343" s="42">
        <v>2</v>
      </c>
      <c r="EO343" s="44">
        <v>3</v>
      </c>
      <c r="ES343" s="51">
        <v>1</v>
      </c>
      <c r="EV343" s="55">
        <v>2</v>
      </c>
      <c r="EZ343" s="59">
        <v>1</v>
      </c>
    </row>
    <row r="344" spans="4:157" x14ac:dyDescent="0.25">
      <c r="D344" s="383" t="s">
        <v>579</v>
      </c>
      <c r="F344" s="112"/>
      <c r="G344" s="112"/>
      <c r="H344" s="112"/>
      <c r="I344" s="112"/>
      <c r="J344" s="112"/>
      <c r="K344" s="112"/>
      <c r="L344" s="45">
        <v>5</v>
      </c>
      <c r="M344" s="45">
        <v>11</v>
      </c>
      <c r="O344" s="47"/>
      <c r="R344" s="48"/>
      <c r="S344" s="113"/>
      <c r="T344" s="114"/>
      <c r="U344" s="114"/>
      <c r="V344" s="114"/>
      <c r="W344" s="115"/>
      <c r="X344" s="115"/>
      <c r="Y344" s="115"/>
      <c r="AA344" s="53"/>
      <c r="AB344" s="53"/>
      <c r="AC344" s="116"/>
      <c r="AD344" s="116"/>
      <c r="AE344" s="116"/>
      <c r="AF344" s="116">
        <v>5</v>
      </c>
      <c r="AG344" s="117"/>
      <c r="AH344" s="117"/>
      <c r="AI344" s="118"/>
      <c r="AJ344" s="118"/>
      <c r="AK344" s="118"/>
      <c r="AL344" s="118"/>
      <c r="AM344" s="119"/>
      <c r="AN344" s="119"/>
      <c r="AO344" s="119"/>
      <c r="AP344" s="120"/>
      <c r="AQ344" s="120"/>
      <c r="AR344" s="120"/>
      <c r="AS344" s="120"/>
      <c r="AT344" s="120"/>
      <c r="AU344" s="120"/>
      <c r="AV344" s="60">
        <v>2</v>
      </c>
      <c r="EM344" s="383" t="s">
        <v>579</v>
      </c>
      <c r="EN344" s="42">
        <v>3</v>
      </c>
      <c r="EO344" s="44">
        <v>3</v>
      </c>
      <c r="ES344" s="51">
        <v>1</v>
      </c>
      <c r="EV344" s="55">
        <v>2</v>
      </c>
    </row>
    <row r="345" spans="4:157" x14ac:dyDescent="0.25">
      <c r="D345" s="383" t="s">
        <v>579</v>
      </c>
      <c r="E345" s="42">
        <v>1</v>
      </c>
      <c r="F345" s="112"/>
      <c r="G345" s="112">
        <v>1</v>
      </c>
      <c r="H345" s="112"/>
      <c r="I345" s="112"/>
      <c r="J345" s="112"/>
      <c r="K345" s="112"/>
      <c r="L345" s="45">
        <v>3</v>
      </c>
      <c r="M345" s="45">
        <v>5</v>
      </c>
      <c r="O345" s="47"/>
      <c r="R345" s="48"/>
      <c r="S345" s="113"/>
      <c r="T345" s="114"/>
      <c r="U345" s="114"/>
      <c r="V345" s="114"/>
      <c r="W345" s="115"/>
      <c r="X345" s="115"/>
      <c r="Y345" s="115"/>
      <c r="AA345" s="53"/>
      <c r="AB345" s="53"/>
      <c r="AC345" s="116"/>
      <c r="AD345" s="116"/>
      <c r="AE345" s="116"/>
      <c r="AF345" s="116">
        <v>2</v>
      </c>
      <c r="AG345" s="117"/>
      <c r="AH345" s="117"/>
      <c r="AI345" s="118"/>
      <c r="AJ345" s="118"/>
      <c r="AK345" s="118"/>
      <c r="AL345" s="118"/>
      <c r="AM345" s="119"/>
      <c r="AN345" s="119"/>
      <c r="AO345" s="119"/>
      <c r="AP345" s="120"/>
      <c r="AQ345" s="120"/>
      <c r="AR345" s="120"/>
      <c r="AS345" s="120"/>
      <c r="AT345" s="120"/>
      <c r="AU345" s="120"/>
      <c r="AV345" s="60"/>
      <c r="EM345" s="383" t="s">
        <v>579</v>
      </c>
      <c r="EN345" s="42">
        <v>2</v>
      </c>
      <c r="EO345" s="44">
        <v>3</v>
      </c>
      <c r="EV345" s="55">
        <v>2</v>
      </c>
    </row>
    <row r="346" spans="4:157" x14ac:dyDescent="0.25">
      <c r="D346" s="383" t="s">
        <v>579</v>
      </c>
      <c r="E346" s="42">
        <v>2</v>
      </c>
      <c r="F346" s="112">
        <v>2</v>
      </c>
      <c r="G346" s="112">
        <v>5</v>
      </c>
      <c r="H346" s="112"/>
      <c r="I346" s="112"/>
      <c r="J346" s="112"/>
      <c r="K346" s="112"/>
      <c r="L346" s="45">
        <v>3</v>
      </c>
      <c r="M346" s="45">
        <v>3</v>
      </c>
      <c r="O346" s="47"/>
      <c r="R346" s="48"/>
      <c r="S346" s="113"/>
      <c r="T346" s="114"/>
      <c r="U346" s="114"/>
      <c r="V346" s="114"/>
      <c r="W346" s="115"/>
      <c r="X346" s="115"/>
      <c r="Y346" s="115"/>
      <c r="AA346" s="53"/>
      <c r="AB346" s="53"/>
      <c r="AC346" s="116"/>
      <c r="AD346" s="116">
        <v>1</v>
      </c>
      <c r="AE346" s="116"/>
      <c r="AF346" s="116">
        <v>4</v>
      </c>
      <c r="AG346" s="117"/>
      <c r="AH346" s="117"/>
      <c r="AI346" s="118"/>
      <c r="AJ346" s="118"/>
      <c r="AK346" s="118"/>
      <c r="AL346" s="118"/>
      <c r="AM346" s="119"/>
      <c r="AN346" s="119"/>
      <c r="AO346" s="119"/>
      <c r="AP346" s="120"/>
      <c r="AQ346" s="120"/>
      <c r="AR346" s="120"/>
      <c r="AS346" s="120"/>
      <c r="AT346" s="120"/>
      <c r="AU346" s="120"/>
      <c r="AV346" s="60"/>
      <c r="EM346" s="383" t="s">
        <v>579</v>
      </c>
      <c r="EO346" s="44">
        <v>3</v>
      </c>
      <c r="EV346" s="55">
        <v>2</v>
      </c>
      <c r="FA346" s="391">
        <v>1</v>
      </c>
    </row>
    <row r="347" spans="4:157" x14ac:dyDescent="0.25">
      <c r="D347" s="383" t="s">
        <v>579</v>
      </c>
      <c r="F347" s="112"/>
      <c r="G347" s="112">
        <v>1</v>
      </c>
      <c r="H347" s="112"/>
      <c r="I347" s="112"/>
      <c r="J347" s="112"/>
      <c r="K347" s="112"/>
      <c r="L347" s="45">
        <v>3</v>
      </c>
      <c r="M347" s="45">
        <v>8</v>
      </c>
      <c r="O347" s="47"/>
      <c r="R347" s="48"/>
      <c r="S347" s="113"/>
      <c r="T347" s="114"/>
      <c r="U347" s="114"/>
      <c r="V347" s="114">
        <v>2</v>
      </c>
      <c r="W347" s="115"/>
      <c r="X347" s="115"/>
      <c r="Y347" s="115"/>
      <c r="AA347" s="53"/>
      <c r="AB347" s="53"/>
      <c r="AC347" s="116"/>
      <c r="AD347" s="116"/>
      <c r="AE347" s="116"/>
      <c r="AF347" s="116">
        <v>8</v>
      </c>
      <c r="AG347" s="117"/>
      <c r="AH347" s="117"/>
      <c r="AI347" s="118"/>
      <c r="AJ347" s="118"/>
      <c r="AK347" s="118"/>
      <c r="AL347" s="118"/>
      <c r="AM347" s="119"/>
      <c r="AN347" s="119"/>
      <c r="AO347" s="119"/>
      <c r="AP347" s="120"/>
      <c r="AQ347" s="120"/>
      <c r="AR347" s="120"/>
      <c r="AS347" s="120"/>
      <c r="AT347" s="120"/>
      <c r="AU347" s="120"/>
      <c r="AV347" s="60"/>
      <c r="EM347" s="383" t="s">
        <v>579</v>
      </c>
      <c r="EN347" s="42">
        <v>1</v>
      </c>
      <c r="EO347" s="44">
        <v>3</v>
      </c>
      <c r="EV347" s="55">
        <v>1</v>
      </c>
    </row>
    <row r="348" spans="4:157" x14ac:dyDescent="0.25">
      <c r="D348" s="383" t="s">
        <v>579</v>
      </c>
      <c r="E348" s="42">
        <v>2</v>
      </c>
      <c r="F348" s="112">
        <v>1</v>
      </c>
      <c r="G348" s="112"/>
      <c r="H348" s="112"/>
      <c r="I348" s="112"/>
      <c r="J348" s="112"/>
      <c r="K348" s="112"/>
      <c r="L348" s="45">
        <v>1</v>
      </c>
      <c r="M348" s="45">
        <v>4</v>
      </c>
      <c r="O348" s="47"/>
      <c r="R348" s="48"/>
      <c r="S348" s="113"/>
      <c r="T348" s="114"/>
      <c r="U348" s="114"/>
      <c r="V348" s="114"/>
      <c r="W348" s="115"/>
      <c r="X348" s="115"/>
      <c r="Y348" s="115">
        <v>1</v>
      </c>
      <c r="AA348" s="53"/>
      <c r="AB348" s="53"/>
      <c r="AC348" s="116"/>
      <c r="AD348" s="116">
        <v>1</v>
      </c>
      <c r="AE348" s="116"/>
      <c r="AF348" s="116">
        <v>7</v>
      </c>
      <c r="AG348" s="117"/>
      <c r="AH348" s="117"/>
      <c r="AI348" s="118"/>
      <c r="AJ348" s="118"/>
      <c r="AK348" s="118"/>
      <c r="AL348" s="118"/>
      <c r="AM348" s="119"/>
      <c r="AN348" s="119"/>
      <c r="AO348" s="119"/>
      <c r="AP348" s="120"/>
      <c r="AQ348" s="120"/>
      <c r="AR348" s="120"/>
      <c r="AS348" s="120"/>
      <c r="AT348" s="120"/>
      <c r="AU348" s="120"/>
      <c r="AV348" s="60"/>
      <c r="EM348" s="383" t="s">
        <v>579</v>
      </c>
      <c r="EN348" s="42">
        <v>3</v>
      </c>
      <c r="EO348" s="44">
        <v>3</v>
      </c>
      <c r="ET348" s="52">
        <v>1</v>
      </c>
      <c r="EV348" s="55">
        <v>3</v>
      </c>
    </row>
    <row r="349" spans="4:157" x14ac:dyDescent="0.25">
      <c r="D349" s="383" t="s">
        <v>579</v>
      </c>
      <c r="F349" s="112"/>
      <c r="G349" s="112">
        <v>1</v>
      </c>
      <c r="H349" s="112"/>
      <c r="I349" s="112"/>
      <c r="J349" s="112"/>
      <c r="K349" s="112"/>
      <c r="L349" s="45">
        <v>6</v>
      </c>
      <c r="M349" s="45">
        <v>7</v>
      </c>
      <c r="O349" s="47"/>
      <c r="R349" s="48"/>
      <c r="S349" s="113"/>
      <c r="T349" s="114"/>
      <c r="U349" s="114"/>
      <c r="V349" s="114"/>
      <c r="W349" s="115"/>
      <c r="X349" s="115"/>
      <c r="Y349" s="115"/>
      <c r="AA349" s="53"/>
      <c r="AB349" s="53"/>
      <c r="AC349" s="116"/>
      <c r="AD349" s="116"/>
      <c r="AE349" s="116"/>
      <c r="AF349" s="116">
        <v>2</v>
      </c>
      <c r="AG349" s="117"/>
      <c r="AH349" s="117"/>
      <c r="AI349" s="118"/>
      <c r="AJ349" s="118"/>
      <c r="AK349" s="118"/>
      <c r="AL349" s="118"/>
      <c r="AM349" s="119"/>
      <c r="AN349" s="119"/>
      <c r="AO349" s="119"/>
      <c r="AP349" s="120"/>
      <c r="AQ349" s="120"/>
      <c r="AR349" s="120"/>
      <c r="AS349" s="120"/>
      <c r="AT349" s="120"/>
      <c r="AU349" s="120"/>
      <c r="AV349" s="60">
        <v>1</v>
      </c>
      <c r="EM349" s="383" t="s">
        <v>579</v>
      </c>
      <c r="EN349" s="42">
        <v>1</v>
      </c>
      <c r="EO349" s="44">
        <v>3</v>
      </c>
      <c r="ES349" s="51">
        <v>1</v>
      </c>
      <c r="EV349" s="55">
        <v>2</v>
      </c>
    </row>
    <row r="350" spans="4:157" x14ac:dyDescent="0.25">
      <c r="D350" s="383" t="s">
        <v>579</v>
      </c>
      <c r="E350" s="42">
        <v>1</v>
      </c>
      <c r="F350" s="112"/>
      <c r="G350" s="112">
        <v>3</v>
      </c>
      <c r="H350" s="112"/>
      <c r="I350" s="112"/>
      <c r="J350" s="112"/>
      <c r="K350" s="112"/>
      <c r="L350" s="45">
        <v>2</v>
      </c>
      <c r="M350" s="45">
        <v>6</v>
      </c>
      <c r="O350" s="47"/>
      <c r="R350" s="48"/>
      <c r="S350" s="113"/>
      <c r="T350" s="114"/>
      <c r="U350" s="114"/>
      <c r="V350" s="114"/>
      <c r="W350" s="115"/>
      <c r="X350" s="115"/>
      <c r="Y350" s="115">
        <v>1</v>
      </c>
      <c r="AA350" s="53"/>
      <c r="AB350" s="53"/>
      <c r="AC350" s="116"/>
      <c r="AD350" s="116"/>
      <c r="AE350" s="116"/>
      <c r="AF350" s="116">
        <v>10</v>
      </c>
      <c r="AG350" s="117"/>
      <c r="AH350" s="117"/>
      <c r="AI350" s="118"/>
      <c r="AJ350" s="118"/>
      <c r="AK350" s="118"/>
      <c r="AL350" s="118"/>
      <c r="AM350" s="119"/>
      <c r="AN350" s="119"/>
      <c r="AO350" s="119"/>
      <c r="AP350" s="120"/>
      <c r="AQ350" s="120"/>
      <c r="AR350" s="120"/>
      <c r="AS350" s="120"/>
      <c r="AT350" s="120"/>
      <c r="AU350" s="120"/>
      <c r="AV350" s="60"/>
      <c r="EM350" s="383" t="s">
        <v>579</v>
      </c>
      <c r="EN350" s="42">
        <v>1</v>
      </c>
      <c r="EO350" s="44">
        <v>2</v>
      </c>
      <c r="EV350" s="55">
        <v>2</v>
      </c>
    </row>
    <row r="351" spans="4:157" x14ac:dyDescent="0.25">
      <c r="D351" s="383" t="s">
        <v>579</v>
      </c>
      <c r="F351" s="112"/>
      <c r="G351" s="112"/>
      <c r="H351" s="112"/>
      <c r="I351" s="112"/>
      <c r="J351" s="112"/>
      <c r="K351" s="112"/>
      <c r="L351" s="45">
        <v>1</v>
      </c>
      <c r="M351" s="45">
        <v>6</v>
      </c>
      <c r="O351" s="47"/>
      <c r="R351" s="48"/>
      <c r="S351" s="113"/>
      <c r="T351" s="114"/>
      <c r="U351" s="114"/>
      <c r="V351" s="114">
        <v>1</v>
      </c>
      <c r="W351" s="115"/>
      <c r="X351" s="115"/>
      <c r="Y351" s="115"/>
      <c r="AA351" s="53"/>
      <c r="AB351" s="53"/>
      <c r="AC351" s="116"/>
      <c r="AD351" s="116"/>
      <c r="AE351" s="116"/>
      <c r="AF351" s="116">
        <v>7</v>
      </c>
      <c r="AG351" s="117"/>
      <c r="AH351" s="117"/>
      <c r="AI351" s="118"/>
      <c r="AJ351" s="118"/>
      <c r="AK351" s="118"/>
      <c r="AL351" s="118"/>
      <c r="AM351" s="119"/>
      <c r="AN351" s="119"/>
      <c r="AO351" s="119"/>
      <c r="AP351" s="120"/>
      <c r="AQ351" s="120"/>
      <c r="AR351" s="120"/>
      <c r="AS351" s="120"/>
      <c r="AT351" s="120"/>
      <c r="AU351" s="120"/>
      <c r="AV351" s="60"/>
      <c r="EM351" s="383" t="s">
        <v>579</v>
      </c>
      <c r="EN351" s="42">
        <v>1</v>
      </c>
      <c r="EO351" s="44">
        <v>2</v>
      </c>
      <c r="EV351" s="55">
        <v>2</v>
      </c>
    </row>
    <row r="352" spans="4:157" x14ac:dyDescent="0.25">
      <c r="D352" s="383" t="s">
        <v>579</v>
      </c>
      <c r="E352" s="42">
        <v>3</v>
      </c>
      <c r="F352" s="112"/>
      <c r="G352" s="112"/>
      <c r="H352" s="112"/>
      <c r="I352" s="112"/>
      <c r="J352" s="112"/>
      <c r="K352" s="112"/>
      <c r="L352" s="45">
        <v>1</v>
      </c>
      <c r="M352" s="45">
        <v>4</v>
      </c>
      <c r="O352" s="47"/>
      <c r="R352" s="48"/>
      <c r="S352" s="113"/>
      <c r="T352" s="114"/>
      <c r="U352" s="114"/>
      <c r="V352" s="114"/>
      <c r="W352" s="115"/>
      <c r="X352" s="115"/>
      <c r="Y352" s="115"/>
      <c r="AA352" s="53"/>
      <c r="AB352" s="53"/>
      <c r="AC352" s="116"/>
      <c r="AD352" s="116"/>
      <c r="AE352" s="116"/>
      <c r="AF352" s="116">
        <v>7</v>
      </c>
      <c r="AG352" s="117"/>
      <c r="AH352" s="117"/>
      <c r="AI352" s="118"/>
      <c r="AJ352" s="118"/>
      <c r="AK352" s="118"/>
      <c r="AL352" s="118"/>
      <c r="AM352" s="119"/>
      <c r="AN352" s="119"/>
      <c r="AO352" s="119"/>
      <c r="AP352" s="120"/>
      <c r="AQ352" s="120"/>
      <c r="AR352" s="120"/>
      <c r="AS352" s="120"/>
      <c r="AT352" s="120"/>
      <c r="AU352" s="120"/>
      <c r="AV352" s="60"/>
      <c r="EM352" s="383" t="s">
        <v>579</v>
      </c>
      <c r="EN352" s="42">
        <v>1</v>
      </c>
      <c r="EO352" s="44">
        <v>2</v>
      </c>
      <c r="ES352" s="51">
        <v>1</v>
      </c>
      <c r="EV352" s="55">
        <v>2</v>
      </c>
    </row>
    <row r="353" spans="4:157" x14ac:dyDescent="0.25">
      <c r="D353" s="383" t="s">
        <v>579</v>
      </c>
      <c r="E353" s="42">
        <v>5</v>
      </c>
      <c r="F353" s="112"/>
      <c r="G353" s="112"/>
      <c r="H353" s="112"/>
      <c r="I353" s="112"/>
      <c r="J353" s="112"/>
      <c r="K353" s="112"/>
      <c r="L353" s="45">
        <v>1</v>
      </c>
      <c r="M353" s="45">
        <v>6</v>
      </c>
      <c r="O353" s="47"/>
      <c r="R353" s="48"/>
      <c r="S353" s="113"/>
      <c r="T353" s="114"/>
      <c r="U353" s="114"/>
      <c r="V353" s="114"/>
      <c r="W353" s="115"/>
      <c r="X353" s="115"/>
      <c r="Y353" s="115"/>
      <c r="AA353" s="53"/>
      <c r="AB353" s="53"/>
      <c r="AC353" s="116"/>
      <c r="AD353" s="116"/>
      <c r="AE353" s="116"/>
      <c r="AF353" s="116">
        <v>5</v>
      </c>
      <c r="AG353" s="117"/>
      <c r="AH353" s="117"/>
      <c r="AI353" s="118"/>
      <c r="AJ353" s="118"/>
      <c r="AK353" s="118"/>
      <c r="AL353" s="118"/>
      <c r="AM353" s="119"/>
      <c r="AN353" s="119"/>
      <c r="AO353" s="119"/>
      <c r="AP353" s="120"/>
      <c r="AQ353" s="120"/>
      <c r="AR353" s="120"/>
      <c r="AS353" s="120"/>
      <c r="AT353" s="120"/>
      <c r="AU353" s="120"/>
      <c r="AV353" s="60"/>
      <c r="EM353" s="383" t="s">
        <v>579</v>
      </c>
      <c r="EO353" s="44">
        <v>3</v>
      </c>
      <c r="EV353" s="55">
        <v>1</v>
      </c>
    </row>
    <row r="354" spans="4:157" x14ac:dyDescent="0.25">
      <c r="D354" s="383" t="s">
        <v>579</v>
      </c>
      <c r="E354" s="42">
        <v>2</v>
      </c>
      <c r="F354" s="112"/>
      <c r="G354" s="112"/>
      <c r="H354" s="112"/>
      <c r="I354" s="112"/>
      <c r="J354" s="112"/>
      <c r="K354" s="112"/>
      <c r="L354" s="45"/>
      <c r="M354" s="45">
        <v>12</v>
      </c>
      <c r="O354" s="47"/>
      <c r="R354" s="48"/>
      <c r="S354" s="113"/>
      <c r="T354" s="114"/>
      <c r="U354" s="114"/>
      <c r="V354" s="114"/>
      <c r="W354" s="115"/>
      <c r="X354" s="115"/>
      <c r="Y354" s="115"/>
      <c r="AA354" s="53"/>
      <c r="AB354" s="53"/>
      <c r="AC354" s="116"/>
      <c r="AD354" s="116"/>
      <c r="AE354" s="116"/>
      <c r="AF354" s="116">
        <v>4</v>
      </c>
      <c r="AG354" s="117"/>
      <c r="AH354" s="117"/>
      <c r="AI354" s="118"/>
      <c r="AJ354" s="118"/>
      <c r="AK354" s="118"/>
      <c r="AL354" s="118"/>
      <c r="AM354" s="119"/>
      <c r="AN354" s="119"/>
      <c r="AO354" s="119"/>
      <c r="AP354" s="120"/>
      <c r="AQ354" s="120"/>
      <c r="AR354" s="120"/>
      <c r="AS354" s="120"/>
      <c r="AT354" s="120"/>
      <c r="AU354" s="120"/>
      <c r="AV354" s="60"/>
      <c r="EM354" s="383" t="s">
        <v>579</v>
      </c>
      <c r="EO354" s="44">
        <v>2</v>
      </c>
      <c r="EV354" s="55">
        <v>2</v>
      </c>
    </row>
    <row r="355" spans="4:157" x14ac:dyDescent="0.25">
      <c r="D355" s="383" t="s">
        <v>579</v>
      </c>
      <c r="F355" s="112"/>
      <c r="G355" s="112"/>
      <c r="H355" s="112"/>
      <c r="I355" s="112"/>
      <c r="J355" s="112"/>
      <c r="K355" s="112"/>
      <c r="L355" s="45">
        <v>3</v>
      </c>
      <c r="M355" s="45">
        <v>6</v>
      </c>
      <c r="O355" s="47"/>
      <c r="R355" s="48"/>
      <c r="S355" s="113"/>
      <c r="T355" s="114"/>
      <c r="U355" s="114"/>
      <c r="V355" s="114"/>
      <c r="W355" s="115"/>
      <c r="X355" s="115"/>
      <c r="Y355" s="115"/>
      <c r="AA355" s="53"/>
      <c r="AB355" s="53"/>
      <c r="AC355" s="116"/>
      <c r="AD355" s="116"/>
      <c r="AE355" s="116"/>
      <c r="AF355" s="116">
        <v>2</v>
      </c>
      <c r="AG355" s="117"/>
      <c r="AH355" s="117"/>
      <c r="AI355" s="118"/>
      <c r="AJ355" s="118"/>
      <c r="AK355" s="118"/>
      <c r="AL355" s="118"/>
      <c r="AM355" s="119"/>
      <c r="AN355" s="119"/>
      <c r="AO355" s="119"/>
      <c r="AP355" s="120"/>
      <c r="AQ355" s="120"/>
      <c r="AR355" s="120"/>
      <c r="AS355" s="120"/>
      <c r="AT355" s="120"/>
      <c r="AU355" s="120"/>
      <c r="AV355" s="60"/>
      <c r="EM355" s="383" t="s">
        <v>579</v>
      </c>
      <c r="EN355" s="42">
        <v>1</v>
      </c>
      <c r="EO355" s="44">
        <v>3</v>
      </c>
      <c r="ES355" s="51">
        <v>1</v>
      </c>
      <c r="EV355" s="55">
        <v>2</v>
      </c>
    </row>
    <row r="356" spans="4:157" x14ac:dyDescent="0.25">
      <c r="D356" s="383" t="s">
        <v>579</v>
      </c>
      <c r="E356" s="42">
        <v>1</v>
      </c>
      <c r="F356" s="112"/>
      <c r="G356" s="112"/>
      <c r="H356" s="112"/>
      <c r="I356" s="112"/>
      <c r="J356" s="112"/>
      <c r="K356" s="112"/>
      <c r="L356" s="45">
        <v>1</v>
      </c>
      <c r="M356" s="45">
        <v>14</v>
      </c>
      <c r="O356" s="47"/>
      <c r="R356" s="48"/>
      <c r="S356" s="113"/>
      <c r="T356" s="114"/>
      <c r="U356" s="114"/>
      <c r="V356" s="114">
        <v>1</v>
      </c>
      <c r="W356" s="115"/>
      <c r="X356" s="115"/>
      <c r="Y356" s="115"/>
      <c r="AA356" s="53"/>
      <c r="AB356" s="53"/>
      <c r="AC356" s="116"/>
      <c r="AD356" s="116"/>
      <c r="AE356" s="116"/>
      <c r="AF356" s="116">
        <v>3</v>
      </c>
      <c r="AG356" s="117"/>
      <c r="AH356" s="117"/>
      <c r="AI356" s="118"/>
      <c r="AJ356" s="118"/>
      <c r="AK356" s="118"/>
      <c r="AL356" s="118"/>
      <c r="AM356" s="119"/>
      <c r="AN356" s="119"/>
      <c r="AO356" s="119"/>
      <c r="AP356" s="120"/>
      <c r="AQ356" s="120"/>
      <c r="AR356" s="120"/>
      <c r="AS356" s="120"/>
      <c r="AT356" s="120"/>
      <c r="AU356" s="120"/>
      <c r="AV356" s="60"/>
      <c r="EM356" s="383" t="s">
        <v>579</v>
      </c>
      <c r="EN356" s="42">
        <v>1</v>
      </c>
      <c r="EO356" s="44">
        <v>3</v>
      </c>
      <c r="EV356" s="55">
        <v>2</v>
      </c>
    </row>
    <row r="357" spans="4:157" x14ac:dyDescent="0.25">
      <c r="D357" s="383" t="s">
        <v>579</v>
      </c>
      <c r="E357" s="42">
        <v>1</v>
      </c>
      <c r="F357" s="112"/>
      <c r="G357" s="112"/>
      <c r="H357" s="112"/>
      <c r="I357" s="112"/>
      <c r="J357" s="112"/>
      <c r="K357" s="112"/>
      <c r="L357" s="45">
        <v>3</v>
      </c>
      <c r="M357" s="45">
        <v>8</v>
      </c>
      <c r="O357" s="47"/>
      <c r="R357" s="48"/>
      <c r="S357" s="113"/>
      <c r="T357" s="114"/>
      <c r="U357" s="114"/>
      <c r="V357" s="114"/>
      <c r="W357" s="115"/>
      <c r="X357" s="115"/>
      <c r="Y357" s="115"/>
      <c r="AA357" s="53"/>
      <c r="AB357" s="53"/>
      <c r="AC357" s="116"/>
      <c r="AD357" s="116"/>
      <c r="AE357" s="116"/>
      <c r="AF357" s="116">
        <v>4</v>
      </c>
      <c r="AG357" s="117"/>
      <c r="AH357" s="117"/>
      <c r="AI357" s="118"/>
      <c r="AJ357" s="118"/>
      <c r="AK357" s="118"/>
      <c r="AL357" s="118"/>
      <c r="AM357" s="119"/>
      <c r="AN357" s="119"/>
      <c r="AO357" s="119"/>
      <c r="AP357" s="120"/>
      <c r="AQ357" s="120"/>
      <c r="AR357" s="120"/>
      <c r="AS357" s="120"/>
      <c r="AT357" s="120"/>
      <c r="AU357" s="120"/>
      <c r="AV357" s="60"/>
      <c r="EM357" s="383" t="s">
        <v>579</v>
      </c>
      <c r="EO357" s="44">
        <v>3</v>
      </c>
      <c r="ES357" s="51">
        <v>1</v>
      </c>
      <c r="EV357" s="55">
        <v>2</v>
      </c>
    </row>
    <row r="358" spans="4:157" x14ac:dyDescent="0.25">
      <c r="D358" s="383" t="s">
        <v>579</v>
      </c>
      <c r="E358" s="42">
        <v>1</v>
      </c>
      <c r="F358" s="112"/>
      <c r="G358" s="112"/>
      <c r="H358" s="112"/>
      <c r="I358" s="112"/>
      <c r="J358" s="112"/>
      <c r="K358" s="112"/>
      <c r="L358" s="45">
        <v>1</v>
      </c>
      <c r="M358" s="45">
        <v>4</v>
      </c>
      <c r="O358" s="47"/>
      <c r="R358" s="48"/>
      <c r="S358" s="113"/>
      <c r="T358" s="114"/>
      <c r="U358" s="114"/>
      <c r="V358" s="114"/>
      <c r="W358" s="115"/>
      <c r="X358" s="115"/>
      <c r="Y358" s="115"/>
      <c r="AA358" s="53"/>
      <c r="AB358" s="53"/>
      <c r="AC358" s="116"/>
      <c r="AD358" s="116"/>
      <c r="AE358" s="116"/>
      <c r="AF358" s="116">
        <v>6</v>
      </c>
      <c r="AG358" s="117"/>
      <c r="AH358" s="117"/>
      <c r="AI358" s="118"/>
      <c r="AJ358" s="118"/>
      <c r="AK358" s="118"/>
      <c r="AL358" s="118"/>
      <c r="AM358" s="119"/>
      <c r="AN358" s="119"/>
      <c r="AO358" s="119"/>
      <c r="AP358" s="120"/>
      <c r="AQ358" s="120"/>
      <c r="AR358" s="120"/>
      <c r="AS358" s="120"/>
      <c r="AT358" s="120"/>
      <c r="AU358" s="120"/>
      <c r="AV358" s="60"/>
      <c r="EM358" s="383" t="s">
        <v>579</v>
      </c>
      <c r="EN358" s="42">
        <v>1</v>
      </c>
      <c r="EO358" s="44">
        <v>3</v>
      </c>
      <c r="ET358" s="52">
        <v>1</v>
      </c>
      <c r="EV358" s="55">
        <v>2</v>
      </c>
    </row>
    <row r="359" spans="4:157" x14ac:dyDescent="0.25">
      <c r="D359" s="386" t="s">
        <v>579</v>
      </c>
      <c r="E359" s="93"/>
      <c r="F359" s="94"/>
      <c r="G359" s="94"/>
      <c r="H359" s="94"/>
      <c r="I359" s="94"/>
      <c r="J359" s="94"/>
      <c r="K359" s="94"/>
      <c r="L359" s="95">
        <v>1</v>
      </c>
      <c r="M359" s="95">
        <v>10</v>
      </c>
      <c r="N359" s="95"/>
      <c r="O359" s="96"/>
      <c r="P359" s="96"/>
      <c r="Q359" s="97"/>
      <c r="R359" s="97"/>
      <c r="S359" s="98"/>
      <c r="T359" s="99"/>
      <c r="U359" s="99"/>
      <c r="V359" s="99">
        <v>1</v>
      </c>
      <c r="W359" s="100"/>
      <c r="X359" s="100"/>
      <c r="Y359" s="100"/>
      <c r="Z359" s="101"/>
      <c r="AA359" s="101"/>
      <c r="AB359" s="101"/>
      <c r="AC359" s="102"/>
      <c r="AD359" s="102"/>
      <c r="AE359" s="102"/>
      <c r="AF359" s="102">
        <v>5</v>
      </c>
      <c r="AG359" s="103"/>
      <c r="AH359" s="103"/>
      <c r="AI359" s="104"/>
      <c r="AJ359" s="104"/>
      <c r="AK359" s="104"/>
      <c r="AL359" s="104"/>
      <c r="AM359" s="105"/>
      <c r="AN359" s="105"/>
      <c r="AO359" s="105"/>
      <c r="AP359" s="106"/>
      <c r="AQ359" s="106"/>
      <c r="AR359" s="106"/>
      <c r="AS359" s="106"/>
      <c r="AT359" s="106"/>
      <c r="AU359" s="106"/>
      <c r="AV359" s="87"/>
      <c r="EM359" s="383" t="s">
        <v>579</v>
      </c>
      <c r="EN359" s="42">
        <v>3</v>
      </c>
      <c r="EO359" s="44">
        <v>3</v>
      </c>
      <c r="EV359" s="55">
        <v>3</v>
      </c>
    </row>
    <row r="360" spans="4:157" x14ac:dyDescent="0.25">
      <c r="D360" s="383" t="s">
        <v>579</v>
      </c>
      <c r="F360" s="112"/>
      <c r="G360" s="112"/>
      <c r="H360" s="112"/>
      <c r="I360" s="112"/>
      <c r="J360" s="112"/>
      <c r="K360" s="112"/>
      <c r="L360" s="45"/>
      <c r="M360" s="45">
        <v>5</v>
      </c>
      <c r="O360" s="47"/>
      <c r="R360" s="48"/>
      <c r="S360" s="113"/>
      <c r="T360" s="114"/>
      <c r="U360" s="114"/>
      <c r="V360" s="114"/>
      <c r="W360" s="115"/>
      <c r="X360" s="115"/>
      <c r="Y360" s="115"/>
      <c r="AA360" s="53"/>
      <c r="AB360" s="53"/>
      <c r="AC360" s="116"/>
      <c r="AD360" s="116"/>
      <c r="AE360" s="116"/>
      <c r="AF360" s="116">
        <v>4</v>
      </c>
      <c r="AG360" s="117"/>
      <c r="AH360" s="117"/>
      <c r="AI360" s="118"/>
      <c r="AJ360" s="118"/>
      <c r="AK360" s="118"/>
      <c r="AL360" s="118"/>
      <c r="AM360" s="119"/>
      <c r="AN360" s="119"/>
      <c r="AO360" s="119"/>
      <c r="AP360" s="120"/>
      <c r="AQ360" s="120"/>
      <c r="AR360" s="120"/>
      <c r="AS360" s="120"/>
      <c r="AT360" s="120">
        <v>1</v>
      </c>
      <c r="AU360" s="120"/>
      <c r="AV360" s="60"/>
      <c r="EM360" s="383" t="s">
        <v>579</v>
      </c>
      <c r="EN360" s="42">
        <v>1</v>
      </c>
      <c r="EO360" s="44">
        <v>4</v>
      </c>
      <c r="EV360" s="55">
        <v>1</v>
      </c>
      <c r="FA360" s="391">
        <v>1</v>
      </c>
    </row>
    <row r="361" spans="4:157" x14ac:dyDescent="0.25">
      <c r="D361" s="383" t="s">
        <v>579</v>
      </c>
      <c r="F361" s="112"/>
      <c r="G361" s="112"/>
      <c r="H361" s="112"/>
      <c r="I361" s="112"/>
      <c r="J361" s="112"/>
      <c r="K361" s="112"/>
      <c r="L361" s="45">
        <v>1</v>
      </c>
      <c r="M361" s="45">
        <v>3</v>
      </c>
      <c r="O361" s="47"/>
      <c r="R361" s="48"/>
      <c r="S361" s="113"/>
      <c r="T361" s="114"/>
      <c r="U361" s="114"/>
      <c r="V361" s="114"/>
      <c r="W361" s="115"/>
      <c r="X361" s="115"/>
      <c r="Y361" s="115"/>
      <c r="AA361" s="53"/>
      <c r="AB361" s="53"/>
      <c r="AC361" s="116"/>
      <c r="AD361" s="116"/>
      <c r="AE361" s="116"/>
      <c r="AF361" s="116">
        <v>4</v>
      </c>
      <c r="AG361" s="117"/>
      <c r="AH361" s="117"/>
      <c r="AI361" s="118"/>
      <c r="AJ361" s="118"/>
      <c r="AK361" s="118"/>
      <c r="AL361" s="118"/>
      <c r="AM361" s="119"/>
      <c r="AN361" s="119"/>
      <c r="AO361" s="119"/>
      <c r="AP361" s="120"/>
      <c r="AQ361" s="120"/>
      <c r="AR361" s="120"/>
      <c r="AS361" s="120"/>
      <c r="AT361" s="120"/>
      <c r="AU361" s="120"/>
      <c r="AV361" s="60"/>
      <c r="EM361" s="383" t="s">
        <v>579</v>
      </c>
      <c r="EN361" s="65">
        <v>2</v>
      </c>
      <c r="EO361" s="67">
        <v>3</v>
      </c>
      <c r="EP361" s="68"/>
      <c r="EQ361" s="69"/>
      <c r="ER361" s="70"/>
      <c r="ES361" s="71"/>
      <c r="ET361" s="72"/>
      <c r="EU361" s="73"/>
      <c r="EV361" s="74">
        <v>2</v>
      </c>
      <c r="EW361" s="75"/>
      <c r="EX361" s="76"/>
      <c r="EY361" s="77"/>
      <c r="EZ361" s="78"/>
      <c r="FA361" s="393"/>
    </row>
    <row r="362" spans="4:157" x14ac:dyDescent="0.25">
      <c r="D362" s="383" t="s">
        <v>579</v>
      </c>
      <c r="E362" s="42">
        <v>1</v>
      </c>
      <c r="F362" s="112"/>
      <c r="G362" s="112"/>
      <c r="H362" s="112"/>
      <c r="I362" s="112"/>
      <c r="J362" s="112"/>
      <c r="K362" s="112"/>
      <c r="L362" s="45"/>
      <c r="M362" s="45">
        <v>4</v>
      </c>
      <c r="O362" s="47"/>
      <c r="R362" s="48"/>
      <c r="S362" s="113"/>
      <c r="T362" s="114"/>
      <c r="U362" s="114"/>
      <c r="V362" s="114">
        <v>4</v>
      </c>
      <c r="W362" s="115"/>
      <c r="X362" s="115"/>
      <c r="Y362" s="115"/>
      <c r="AA362" s="53"/>
      <c r="AB362" s="53"/>
      <c r="AC362" s="116"/>
      <c r="AD362" s="116"/>
      <c r="AE362" s="116"/>
      <c r="AF362" s="116"/>
      <c r="AG362" s="117"/>
      <c r="AH362" s="117"/>
      <c r="AI362" s="118"/>
      <c r="AJ362" s="118"/>
      <c r="AK362" s="118"/>
      <c r="AL362" s="118"/>
      <c r="AM362" s="119">
        <v>1</v>
      </c>
      <c r="AN362" s="119"/>
      <c r="AO362" s="119"/>
      <c r="AP362" s="120"/>
      <c r="AQ362" s="120"/>
      <c r="AR362" s="120"/>
      <c r="AS362" s="120"/>
      <c r="AT362" s="120"/>
      <c r="AU362" s="120"/>
      <c r="AV362" s="60"/>
      <c r="EM362" s="383" t="s">
        <v>579</v>
      </c>
      <c r="EO362" s="44">
        <v>2</v>
      </c>
      <c r="EV362" s="55">
        <v>2</v>
      </c>
      <c r="EZ362" s="59">
        <v>1</v>
      </c>
    </row>
    <row r="363" spans="4:157" x14ac:dyDescent="0.25">
      <c r="D363" s="383" t="s">
        <v>579</v>
      </c>
      <c r="E363" s="42">
        <v>3</v>
      </c>
      <c r="F363" s="112"/>
      <c r="G363" s="112"/>
      <c r="H363" s="112"/>
      <c r="I363" s="112"/>
      <c r="J363" s="112"/>
      <c r="K363" s="112"/>
      <c r="L363" s="45"/>
      <c r="M363" s="45">
        <v>4</v>
      </c>
      <c r="O363" s="47"/>
      <c r="R363" s="48"/>
      <c r="S363" s="113"/>
      <c r="T363" s="114"/>
      <c r="U363" s="114"/>
      <c r="V363" s="114">
        <v>3</v>
      </c>
      <c r="W363" s="115"/>
      <c r="X363" s="115"/>
      <c r="Y363" s="115"/>
      <c r="AA363" s="53"/>
      <c r="AB363" s="53"/>
      <c r="AC363" s="116"/>
      <c r="AD363" s="116"/>
      <c r="AE363" s="116"/>
      <c r="AF363" s="116">
        <v>1</v>
      </c>
      <c r="AG363" s="117"/>
      <c r="AH363" s="117"/>
      <c r="AI363" s="118"/>
      <c r="AJ363" s="118"/>
      <c r="AK363" s="118"/>
      <c r="AL363" s="118"/>
      <c r="AM363" s="119"/>
      <c r="AN363" s="119"/>
      <c r="AO363" s="119"/>
      <c r="AP363" s="120"/>
      <c r="AQ363" s="120"/>
      <c r="AR363" s="120"/>
      <c r="AS363" s="120"/>
      <c r="AT363" s="120">
        <v>1</v>
      </c>
      <c r="AU363" s="120"/>
      <c r="AV363" s="36"/>
      <c r="EM363" s="383" t="s">
        <v>579</v>
      </c>
      <c r="EO363" s="44">
        <v>3</v>
      </c>
      <c r="ES363" s="51">
        <v>1</v>
      </c>
      <c r="EV363" s="55">
        <v>1</v>
      </c>
      <c r="EY363" s="58">
        <v>1</v>
      </c>
    </row>
    <row r="364" spans="4:157" x14ac:dyDescent="0.25">
      <c r="D364" s="383" t="s">
        <v>579</v>
      </c>
      <c r="F364" s="112"/>
      <c r="G364" s="112"/>
      <c r="H364" s="112"/>
      <c r="I364" s="112"/>
      <c r="J364" s="112"/>
      <c r="K364" s="112"/>
      <c r="L364" s="45">
        <v>1</v>
      </c>
      <c r="M364" s="45">
        <v>4</v>
      </c>
      <c r="O364" s="47"/>
      <c r="R364" s="48"/>
      <c r="S364" s="113"/>
      <c r="T364" s="114"/>
      <c r="U364" s="114"/>
      <c r="V364" s="114">
        <v>2</v>
      </c>
      <c r="W364" s="115"/>
      <c r="X364" s="115"/>
      <c r="Y364" s="115"/>
      <c r="AA364" s="53"/>
      <c r="AB364" s="53"/>
      <c r="AC364" s="116"/>
      <c r="AD364" s="116"/>
      <c r="AE364" s="116"/>
      <c r="AF364" s="116">
        <v>2</v>
      </c>
      <c r="AG364" s="117"/>
      <c r="AH364" s="117"/>
      <c r="AI364" s="118"/>
      <c r="AJ364" s="118"/>
      <c r="AK364" s="118"/>
      <c r="AL364" s="118"/>
      <c r="AM364" s="119">
        <v>1</v>
      </c>
      <c r="AN364" s="119"/>
      <c r="AO364" s="119"/>
      <c r="AP364" s="120"/>
      <c r="AQ364" s="120"/>
      <c r="AR364" s="120"/>
      <c r="AS364" s="120"/>
      <c r="AT364" s="120"/>
      <c r="AU364" s="120"/>
      <c r="AV364" s="36"/>
      <c r="EM364" s="383" t="s">
        <v>579</v>
      </c>
      <c r="EN364" s="42">
        <v>1</v>
      </c>
      <c r="EO364" s="44">
        <v>2</v>
      </c>
      <c r="ES364" s="51">
        <v>2</v>
      </c>
      <c r="EY364" s="58">
        <v>1</v>
      </c>
    </row>
    <row r="365" spans="4:157" x14ac:dyDescent="0.25">
      <c r="D365" s="383" t="s">
        <v>579</v>
      </c>
      <c r="E365" s="42">
        <v>2</v>
      </c>
      <c r="F365" s="112"/>
      <c r="G365" s="112"/>
      <c r="H365" s="112"/>
      <c r="I365" s="112"/>
      <c r="J365" s="112"/>
      <c r="K365" s="112"/>
      <c r="L365" s="45">
        <v>1</v>
      </c>
      <c r="M365" s="45">
        <v>5</v>
      </c>
      <c r="O365" s="47"/>
      <c r="R365" s="48"/>
      <c r="S365" s="113"/>
      <c r="T365" s="114"/>
      <c r="U365" s="114"/>
      <c r="V365" s="114">
        <v>1</v>
      </c>
      <c r="W365" s="115"/>
      <c r="X365" s="115"/>
      <c r="Y365" s="115"/>
      <c r="AA365" s="53"/>
      <c r="AB365" s="53"/>
      <c r="AC365" s="116"/>
      <c r="AD365" s="116"/>
      <c r="AE365" s="116"/>
      <c r="AF365" s="116">
        <v>1</v>
      </c>
      <c r="AG365" s="117"/>
      <c r="AH365" s="117"/>
      <c r="AI365" s="118"/>
      <c r="AJ365" s="118"/>
      <c r="AK365" s="118"/>
      <c r="AL365" s="118"/>
      <c r="AM365" s="119"/>
      <c r="AN365" s="119"/>
      <c r="AO365" s="119"/>
      <c r="AP365" s="120"/>
      <c r="AQ365" s="120"/>
      <c r="AR365" s="120"/>
      <c r="AS365" s="120"/>
      <c r="AT365" s="120">
        <v>1</v>
      </c>
      <c r="AU365" s="120"/>
      <c r="AV365" s="36"/>
      <c r="EM365" s="383" t="s">
        <v>579</v>
      </c>
      <c r="EN365" s="42">
        <v>1</v>
      </c>
      <c r="EO365" s="44">
        <v>2</v>
      </c>
      <c r="ES365" s="51">
        <v>2</v>
      </c>
      <c r="EV365" s="55">
        <v>1</v>
      </c>
      <c r="EZ365" s="59">
        <v>1</v>
      </c>
    </row>
    <row r="366" spans="4:157" x14ac:dyDescent="0.25">
      <c r="D366" s="383" t="s">
        <v>579</v>
      </c>
      <c r="E366" s="42">
        <v>1</v>
      </c>
      <c r="F366" s="112"/>
      <c r="G366" s="112"/>
      <c r="H366" s="112"/>
      <c r="I366" s="112"/>
      <c r="J366" s="112"/>
      <c r="K366" s="112"/>
      <c r="L366" s="45">
        <v>1</v>
      </c>
      <c r="M366" s="45">
        <v>2</v>
      </c>
      <c r="O366" s="47"/>
      <c r="R366" s="48"/>
      <c r="S366" s="113"/>
      <c r="T366" s="114"/>
      <c r="U366" s="114"/>
      <c r="V366" s="114">
        <v>1</v>
      </c>
      <c r="W366" s="115"/>
      <c r="X366" s="115"/>
      <c r="Y366" s="115"/>
      <c r="AA366" s="53"/>
      <c r="AB366" s="53"/>
      <c r="AC366" s="116"/>
      <c r="AD366" s="116"/>
      <c r="AE366" s="116"/>
      <c r="AF366" s="116"/>
      <c r="AG366" s="117"/>
      <c r="AH366" s="117"/>
      <c r="AI366" s="118"/>
      <c r="AJ366" s="118"/>
      <c r="AK366" s="118"/>
      <c r="AL366" s="118"/>
      <c r="AM366" s="119"/>
      <c r="AN366" s="119"/>
      <c r="AO366" s="119"/>
      <c r="AP366" s="120"/>
      <c r="AQ366" s="120"/>
      <c r="AR366" s="120"/>
      <c r="AS366" s="120"/>
      <c r="AT366" s="120"/>
      <c r="AU366" s="120"/>
      <c r="AV366" s="60"/>
      <c r="EM366" s="383" t="s">
        <v>579</v>
      </c>
      <c r="EN366" s="42">
        <v>1</v>
      </c>
      <c r="EO366" s="44">
        <v>3</v>
      </c>
      <c r="ES366" s="51">
        <v>1</v>
      </c>
      <c r="EV366" s="55">
        <v>1</v>
      </c>
      <c r="EZ366" s="59">
        <v>1</v>
      </c>
    </row>
    <row r="367" spans="4:157" x14ac:dyDescent="0.25">
      <c r="D367" s="383" t="s">
        <v>579</v>
      </c>
      <c r="E367" s="42">
        <v>1</v>
      </c>
      <c r="F367" s="112"/>
      <c r="G367" s="112"/>
      <c r="H367" s="112"/>
      <c r="I367" s="112"/>
      <c r="J367" s="112"/>
      <c r="K367" s="112"/>
      <c r="L367" s="45"/>
      <c r="M367" s="45">
        <v>6</v>
      </c>
      <c r="O367" s="47"/>
      <c r="R367" s="48"/>
      <c r="S367" s="113"/>
      <c r="T367" s="114"/>
      <c r="U367" s="114"/>
      <c r="V367" s="114">
        <v>2</v>
      </c>
      <c r="W367" s="115"/>
      <c r="X367" s="115"/>
      <c r="Y367" s="115"/>
      <c r="AA367" s="53"/>
      <c r="AB367" s="53"/>
      <c r="AC367" s="116"/>
      <c r="AD367" s="116"/>
      <c r="AE367" s="116"/>
      <c r="AF367" s="116"/>
      <c r="AG367" s="117"/>
      <c r="AH367" s="117"/>
      <c r="AI367" s="118"/>
      <c r="AJ367" s="118"/>
      <c r="AK367" s="118"/>
      <c r="AL367" s="118"/>
      <c r="AM367" s="119"/>
      <c r="AN367" s="119"/>
      <c r="AO367" s="119"/>
      <c r="AP367" s="120"/>
      <c r="AQ367" s="120"/>
      <c r="AR367" s="120"/>
      <c r="AS367" s="120"/>
      <c r="AT367" s="120"/>
      <c r="AU367" s="120"/>
      <c r="AV367" s="60"/>
      <c r="EM367" s="383" t="s">
        <v>579</v>
      </c>
      <c r="EN367" s="42">
        <v>1</v>
      </c>
      <c r="EO367" s="44">
        <v>2</v>
      </c>
      <c r="ES367" s="51">
        <v>1</v>
      </c>
    </row>
    <row r="368" spans="4:157" x14ac:dyDescent="0.25">
      <c r="D368" s="383" t="s">
        <v>579</v>
      </c>
      <c r="F368" s="112"/>
      <c r="G368" s="112"/>
      <c r="H368" s="112"/>
      <c r="I368" s="112"/>
      <c r="J368" s="112"/>
      <c r="K368" s="112"/>
      <c r="L368" s="45"/>
      <c r="M368" s="45">
        <v>9</v>
      </c>
      <c r="O368" s="47"/>
      <c r="R368" s="48"/>
      <c r="S368" s="113"/>
      <c r="T368" s="114"/>
      <c r="U368" s="114"/>
      <c r="V368" s="114">
        <v>1</v>
      </c>
      <c r="W368" s="115"/>
      <c r="X368" s="115"/>
      <c r="Y368" s="115"/>
      <c r="AA368" s="53"/>
      <c r="AB368" s="53"/>
      <c r="AC368" s="116"/>
      <c r="AD368" s="116"/>
      <c r="AE368" s="116"/>
      <c r="AF368" s="116"/>
      <c r="AG368" s="117"/>
      <c r="AH368" s="117"/>
      <c r="AI368" s="118"/>
      <c r="AJ368" s="118"/>
      <c r="AK368" s="118"/>
      <c r="AL368" s="118"/>
      <c r="AM368" s="119"/>
      <c r="AN368" s="119"/>
      <c r="AO368" s="119"/>
      <c r="AP368" s="120"/>
      <c r="AQ368" s="120"/>
      <c r="AR368" s="120"/>
      <c r="AS368" s="120"/>
      <c r="AT368" s="120">
        <v>1</v>
      </c>
      <c r="AU368" s="120"/>
      <c r="AV368" s="60"/>
      <c r="EM368" s="383" t="s">
        <v>579</v>
      </c>
      <c r="EN368" s="42">
        <v>1</v>
      </c>
      <c r="EO368" s="44">
        <v>1</v>
      </c>
      <c r="ES368" s="51">
        <v>2</v>
      </c>
    </row>
    <row r="369" spans="4:157" x14ac:dyDescent="0.25">
      <c r="D369" s="383" t="s">
        <v>579</v>
      </c>
      <c r="E369" s="42">
        <v>2</v>
      </c>
      <c r="F369" s="112"/>
      <c r="G369" s="112"/>
      <c r="H369" s="112"/>
      <c r="I369" s="112"/>
      <c r="J369" s="112"/>
      <c r="K369" s="112"/>
      <c r="L369" s="45"/>
      <c r="M369" s="45">
        <v>2</v>
      </c>
      <c r="O369" s="47"/>
      <c r="R369" s="48"/>
      <c r="S369" s="113"/>
      <c r="T369" s="114"/>
      <c r="U369" s="114"/>
      <c r="V369" s="114"/>
      <c r="W369" s="115"/>
      <c r="X369" s="115"/>
      <c r="Y369" s="115"/>
      <c r="AA369" s="53"/>
      <c r="AB369" s="53"/>
      <c r="AC369" s="116"/>
      <c r="AD369" s="116"/>
      <c r="AE369" s="116"/>
      <c r="AF369" s="116">
        <v>1</v>
      </c>
      <c r="AG369" s="117"/>
      <c r="AH369" s="117"/>
      <c r="AI369" s="118"/>
      <c r="AJ369" s="118"/>
      <c r="AK369" s="118"/>
      <c r="AL369" s="118"/>
      <c r="AM369" s="119"/>
      <c r="AN369" s="119"/>
      <c r="AO369" s="119"/>
      <c r="AP369" s="120"/>
      <c r="AQ369" s="120"/>
      <c r="AR369" s="120"/>
      <c r="AS369" s="120"/>
      <c r="AT369" s="120"/>
      <c r="AU369" s="120"/>
      <c r="AV369" s="60"/>
      <c r="EM369" s="383" t="s">
        <v>579</v>
      </c>
      <c r="EO369" s="44">
        <v>2</v>
      </c>
      <c r="ES369" s="51">
        <v>1</v>
      </c>
      <c r="EZ369" s="59">
        <v>1</v>
      </c>
    </row>
    <row r="370" spans="4:157" x14ac:dyDescent="0.25">
      <c r="D370" s="383" t="s">
        <v>579</v>
      </c>
      <c r="E370" s="42">
        <v>1</v>
      </c>
      <c r="F370" s="112"/>
      <c r="G370" s="112"/>
      <c r="H370" s="112"/>
      <c r="I370" s="112"/>
      <c r="J370" s="112"/>
      <c r="K370" s="112"/>
      <c r="L370" s="45"/>
      <c r="M370" s="45">
        <v>6</v>
      </c>
      <c r="O370" s="47"/>
      <c r="R370" s="48"/>
      <c r="S370" s="113"/>
      <c r="T370" s="114"/>
      <c r="U370" s="114"/>
      <c r="V370" s="114"/>
      <c r="W370" s="115"/>
      <c r="X370" s="115"/>
      <c r="Y370" s="115">
        <v>1</v>
      </c>
      <c r="AA370" s="53"/>
      <c r="AB370" s="53"/>
      <c r="AC370" s="116"/>
      <c r="AD370" s="116"/>
      <c r="AE370" s="116"/>
      <c r="AF370" s="116">
        <v>1</v>
      </c>
      <c r="AG370" s="117"/>
      <c r="AH370" s="117"/>
      <c r="AI370" s="118"/>
      <c r="AJ370" s="118"/>
      <c r="AK370" s="118"/>
      <c r="AL370" s="118"/>
      <c r="AM370" s="119"/>
      <c r="AN370" s="119"/>
      <c r="AO370" s="119"/>
      <c r="AP370" s="120"/>
      <c r="AQ370" s="120"/>
      <c r="AR370" s="120"/>
      <c r="AS370" s="120"/>
      <c r="AT370" s="120"/>
      <c r="AU370" s="120"/>
      <c r="AV370" s="60"/>
      <c r="EM370" s="383" t="s">
        <v>579</v>
      </c>
      <c r="EN370" s="42">
        <v>1</v>
      </c>
      <c r="EO370" s="44">
        <v>1</v>
      </c>
      <c r="EV370" s="55">
        <v>1</v>
      </c>
    </row>
    <row r="371" spans="4:157" x14ac:dyDescent="0.25">
      <c r="D371" s="383" t="s">
        <v>579</v>
      </c>
      <c r="E371" s="42">
        <v>1</v>
      </c>
      <c r="F371" s="112"/>
      <c r="G371" s="112"/>
      <c r="H371" s="112"/>
      <c r="I371" s="112"/>
      <c r="J371" s="112"/>
      <c r="K371" s="112"/>
      <c r="L371" s="45"/>
      <c r="M371" s="45">
        <v>5</v>
      </c>
      <c r="O371" s="47"/>
      <c r="R371" s="48"/>
      <c r="S371" s="113"/>
      <c r="T371" s="114"/>
      <c r="U371" s="114"/>
      <c r="V371" s="114"/>
      <c r="W371" s="115"/>
      <c r="X371" s="115"/>
      <c r="Y371" s="115"/>
      <c r="AA371" s="53"/>
      <c r="AB371" s="53"/>
      <c r="AC371" s="116"/>
      <c r="AD371" s="116"/>
      <c r="AE371" s="116"/>
      <c r="AF371" s="116"/>
      <c r="AG371" s="117"/>
      <c r="AH371" s="117"/>
      <c r="AI371" s="118"/>
      <c r="AJ371" s="118"/>
      <c r="AK371" s="118"/>
      <c r="AL371" s="118"/>
      <c r="AM371" s="119"/>
      <c r="AN371" s="119"/>
      <c r="AO371" s="119"/>
      <c r="AP371" s="120"/>
      <c r="AQ371" s="120"/>
      <c r="AR371" s="120"/>
      <c r="AS371" s="120"/>
      <c r="AT371" s="120">
        <v>1</v>
      </c>
      <c r="AU371" s="120"/>
      <c r="AV371" s="60"/>
      <c r="EM371" s="383" t="s">
        <v>579</v>
      </c>
      <c r="EO371" s="44">
        <v>2</v>
      </c>
      <c r="ET371" s="52">
        <v>1</v>
      </c>
      <c r="EV371" s="55">
        <v>1</v>
      </c>
      <c r="FA371" s="391">
        <v>1</v>
      </c>
    </row>
    <row r="372" spans="4:157" x14ac:dyDescent="0.25">
      <c r="D372" s="383" t="s">
        <v>579</v>
      </c>
      <c r="F372" s="112"/>
      <c r="G372" s="112"/>
      <c r="H372" s="112"/>
      <c r="I372" s="112"/>
      <c r="J372" s="112"/>
      <c r="K372" s="112"/>
      <c r="L372" s="45">
        <v>1</v>
      </c>
      <c r="M372" s="45">
        <v>4</v>
      </c>
      <c r="O372" s="47"/>
      <c r="R372" s="48"/>
      <c r="S372" s="113"/>
      <c r="T372" s="114"/>
      <c r="U372" s="114"/>
      <c r="V372" s="114">
        <v>1</v>
      </c>
      <c r="W372" s="115"/>
      <c r="X372" s="115"/>
      <c r="Y372" s="115"/>
      <c r="AA372" s="53"/>
      <c r="AB372" s="53"/>
      <c r="AC372" s="116"/>
      <c r="AD372" s="116"/>
      <c r="AE372" s="116"/>
      <c r="AF372" s="116">
        <v>1</v>
      </c>
      <c r="AG372" s="117"/>
      <c r="AH372" s="117"/>
      <c r="AI372" s="118"/>
      <c r="AJ372" s="118"/>
      <c r="AK372" s="118"/>
      <c r="AL372" s="118"/>
      <c r="AM372" s="119"/>
      <c r="AN372" s="119"/>
      <c r="AO372" s="119"/>
      <c r="AP372" s="120"/>
      <c r="AQ372" s="120"/>
      <c r="AR372" s="120"/>
      <c r="AS372" s="120"/>
      <c r="AT372" s="120"/>
      <c r="AU372" s="120"/>
      <c r="AV372" s="60"/>
      <c r="EM372" s="383" t="s">
        <v>579</v>
      </c>
      <c r="EO372" s="44">
        <v>3</v>
      </c>
      <c r="ES372" s="51">
        <v>1</v>
      </c>
      <c r="EV372" s="55">
        <v>2</v>
      </c>
    </row>
    <row r="373" spans="4:157" x14ac:dyDescent="0.25">
      <c r="D373" s="383" t="s">
        <v>579</v>
      </c>
      <c r="F373" s="112"/>
      <c r="G373" s="112"/>
      <c r="H373" s="112"/>
      <c r="I373" s="112"/>
      <c r="J373" s="112"/>
      <c r="K373" s="112"/>
      <c r="L373" s="45"/>
      <c r="M373" s="45">
        <v>9</v>
      </c>
      <c r="O373" s="47"/>
      <c r="R373" s="48"/>
      <c r="S373" s="113"/>
      <c r="T373" s="114"/>
      <c r="U373" s="114"/>
      <c r="V373" s="114"/>
      <c r="W373" s="115"/>
      <c r="X373" s="115"/>
      <c r="Y373" s="115">
        <v>1</v>
      </c>
      <c r="AA373" s="53"/>
      <c r="AB373" s="53"/>
      <c r="AC373" s="116"/>
      <c r="AD373" s="116"/>
      <c r="AE373" s="116"/>
      <c r="AF373" s="116">
        <v>1</v>
      </c>
      <c r="AG373" s="117"/>
      <c r="AH373" s="117"/>
      <c r="AI373" s="118"/>
      <c r="AJ373" s="118"/>
      <c r="AK373" s="118"/>
      <c r="AL373" s="118"/>
      <c r="AM373" s="119"/>
      <c r="AN373" s="119"/>
      <c r="AO373" s="119"/>
      <c r="AP373" s="120"/>
      <c r="AQ373" s="120"/>
      <c r="AR373" s="120"/>
      <c r="AS373" s="120"/>
      <c r="AT373" s="120"/>
      <c r="AU373" s="120"/>
      <c r="AV373" s="60">
        <v>1</v>
      </c>
      <c r="EM373" s="383" t="s">
        <v>579</v>
      </c>
      <c r="EN373" s="42">
        <v>1</v>
      </c>
      <c r="EO373" s="44">
        <v>2</v>
      </c>
      <c r="EV373" s="55">
        <v>2</v>
      </c>
    </row>
    <row r="374" spans="4:157" x14ac:dyDescent="0.25">
      <c r="D374" s="383" t="s">
        <v>579</v>
      </c>
      <c r="E374" s="42">
        <v>1</v>
      </c>
      <c r="F374" s="112"/>
      <c r="G374" s="112"/>
      <c r="H374" s="112"/>
      <c r="I374" s="112"/>
      <c r="J374" s="112"/>
      <c r="K374" s="112"/>
      <c r="L374" s="45"/>
      <c r="M374" s="45">
        <v>4</v>
      </c>
      <c r="O374" s="47"/>
      <c r="R374" s="48"/>
      <c r="S374" s="113"/>
      <c r="T374" s="114"/>
      <c r="U374" s="114"/>
      <c r="V374" s="114"/>
      <c r="W374" s="115"/>
      <c r="X374" s="115"/>
      <c r="Y374" s="115"/>
      <c r="AA374" s="53"/>
      <c r="AB374" s="53"/>
      <c r="AC374" s="116"/>
      <c r="AD374" s="116"/>
      <c r="AE374" s="116"/>
      <c r="AF374" s="116">
        <v>2</v>
      </c>
      <c r="AG374" s="117"/>
      <c r="AH374" s="117"/>
      <c r="AI374" s="118"/>
      <c r="AJ374" s="118"/>
      <c r="AK374" s="118"/>
      <c r="AL374" s="118"/>
      <c r="AM374" s="119"/>
      <c r="AN374" s="119"/>
      <c r="AO374" s="119"/>
      <c r="AP374" s="120"/>
      <c r="AQ374" s="120"/>
      <c r="AR374" s="120"/>
      <c r="AS374" s="120"/>
      <c r="AT374" s="120"/>
      <c r="AU374" s="120"/>
      <c r="AV374" s="60"/>
      <c r="EM374" s="383" t="s">
        <v>579</v>
      </c>
      <c r="EO374" s="44">
        <v>3</v>
      </c>
      <c r="EV374" s="55">
        <v>1</v>
      </c>
      <c r="EZ374" s="59">
        <v>1</v>
      </c>
    </row>
    <row r="375" spans="4:157" x14ac:dyDescent="0.25">
      <c r="D375" s="383" t="s">
        <v>579</v>
      </c>
      <c r="F375" s="112"/>
      <c r="G375" s="112"/>
      <c r="H375" s="112"/>
      <c r="I375" s="112"/>
      <c r="J375" s="112"/>
      <c r="K375" s="112"/>
      <c r="L375" s="45">
        <v>1</v>
      </c>
      <c r="M375" s="45">
        <v>7</v>
      </c>
      <c r="O375" s="47"/>
      <c r="R375" s="48"/>
      <c r="S375" s="113"/>
      <c r="T375" s="114"/>
      <c r="U375" s="114"/>
      <c r="V375" s="114"/>
      <c r="W375" s="115"/>
      <c r="X375" s="115"/>
      <c r="Y375" s="115"/>
      <c r="AA375" s="53"/>
      <c r="AB375" s="53"/>
      <c r="AC375" s="116"/>
      <c r="AD375" s="116"/>
      <c r="AE375" s="116"/>
      <c r="AF375" s="116">
        <v>2</v>
      </c>
      <c r="AG375" s="117"/>
      <c r="AH375" s="117"/>
      <c r="AI375" s="118"/>
      <c r="AJ375" s="118"/>
      <c r="AK375" s="118"/>
      <c r="AL375" s="118"/>
      <c r="AM375" s="119"/>
      <c r="AN375" s="119"/>
      <c r="AO375" s="119"/>
      <c r="AP375" s="120"/>
      <c r="AQ375" s="120"/>
      <c r="AR375" s="120"/>
      <c r="AS375" s="120"/>
      <c r="AT375" s="120">
        <v>1</v>
      </c>
      <c r="AU375" s="120"/>
      <c r="AV375" s="60"/>
      <c r="EM375" s="383" t="s">
        <v>579</v>
      </c>
      <c r="EO375" s="44">
        <v>2</v>
      </c>
      <c r="EV375" s="55">
        <v>2</v>
      </c>
      <c r="EZ375" s="59">
        <v>1</v>
      </c>
    </row>
    <row r="376" spans="4:157" x14ac:dyDescent="0.25">
      <c r="D376" s="383" t="s">
        <v>579</v>
      </c>
      <c r="E376" s="42">
        <v>1</v>
      </c>
      <c r="F376" s="112"/>
      <c r="G376" s="112"/>
      <c r="H376" s="112"/>
      <c r="I376" s="112"/>
      <c r="J376" s="112"/>
      <c r="K376" s="112"/>
      <c r="L376" s="45"/>
      <c r="M376" s="45">
        <v>6</v>
      </c>
      <c r="O376" s="47"/>
      <c r="R376" s="48"/>
      <c r="S376" s="113"/>
      <c r="T376" s="114"/>
      <c r="U376" s="114"/>
      <c r="V376" s="114"/>
      <c r="W376" s="115"/>
      <c r="X376" s="115"/>
      <c r="Y376" s="115"/>
      <c r="AA376" s="53"/>
      <c r="AB376" s="53"/>
      <c r="AC376" s="116"/>
      <c r="AD376" s="116"/>
      <c r="AE376" s="116"/>
      <c r="AF376" s="116">
        <v>2</v>
      </c>
      <c r="AG376" s="117"/>
      <c r="AH376" s="117"/>
      <c r="AI376" s="118"/>
      <c r="AJ376" s="118"/>
      <c r="AK376" s="118"/>
      <c r="AL376" s="118"/>
      <c r="AM376" s="119"/>
      <c r="AN376" s="119"/>
      <c r="AO376" s="119"/>
      <c r="AP376" s="120"/>
      <c r="AQ376" s="120"/>
      <c r="AR376" s="120"/>
      <c r="AS376" s="120"/>
      <c r="AT376" s="120"/>
      <c r="AU376" s="120"/>
      <c r="AV376" s="60"/>
      <c r="EM376" s="383" t="s">
        <v>579</v>
      </c>
      <c r="EN376" s="42">
        <v>1</v>
      </c>
      <c r="EO376" s="44">
        <v>2</v>
      </c>
      <c r="EV376" s="55">
        <v>2</v>
      </c>
    </row>
    <row r="377" spans="4:157" x14ac:dyDescent="0.25">
      <c r="D377" s="383" t="s">
        <v>579</v>
      </c>
      <c r="F377" s="112"/>
      <c r="G377" s="112"/>
      <c r="H377" s="112"/>
      <c r="I377" s="112"/>
      <c r="J377" s="112"/>
      <c r="K377" s="112"/>
      <c r="L377" s="45">
        <v>1</v>
      </c>
      <c r="M377" s="45">
        <v>5</v>
      </c>
      <c r="O377" s="47"/>
      <c r="R377" s="48"/>
      <c r="S377" s="113"/>
      <c r="T377" s="114"/>
      <c r="U377" s="114"/>
      <c r="V377" s="114">
        <v>1</v>
      </c>
      <c r="W377" s="115"/>
      <c r="X377" s="115"/>
      <c r="Y377" s="115"/>
      <c r="AA377" s="53"/>
      <c r="AB377" s="53"/>
      <c r="AC377" s="116"/>
      <c r="AD377" s="116"/>
      <c r="AE377" s="116"/>
      <c r="AF377" s="116">
        <v>2</v>
      </c>
      <c r="AG377" s="117"/>
      <c r="AH377" s="117"/>
      <c r="AI377" s="118"/>
      <c r="AJ377" s="118"/>
      <c r="AK377" s="118"/>
      <c r="AL377" s="118"/>
      <c r="AM377" s="119"/>
      <c r="AN377" s="119"/>
      <c r="AO377" s="119"/>
      <c r="AP377" s="120"/>
      <c r="AQ377" s="120"/>
      <c r="AR377" s="120"/>
      <c r="AS377" s="120"/>
      <c r="AT377" s="120"/>
      <c r="AU377" s="120"/>
      <c r="AV377" s="60">
        <v>1</v>
      </c>
      <c r="EM377" s="383" t="s">
        <v>579</v>
      </c>
      <c r="EO377" s="44">
        <v>3</v>
      </c>
      <c r="ES377" s="51">
        <v>1</v>
      </c>
      <c r="EV377" s="55">
        <v>2</v>
      </c>
      <c r="FA377" s="391">
        <v>1</v>
      </c>
    </row>
    <row r="378" spans="4:157" x14ac:dyDescent="0.25">
      <c r="D378" s="383" t="s">
        <v>579</v>
      </c>
      <c r="F378" s="112"/>
      <c r="G378" s="112"/>
      <c r="H378" s="112"/>
      <c r="I378" s="112"/>
      <c r="J378" s="112"/>
      <c r="K378" s="112"/>
      <c r="L378" s="45">
        <v>1</v>
      </c>
      <c r="M378" s="45">
        <v>8</v>
      </c>
      <c r="O378" s="47"/>
      <c r="R378" s="48"/>
      <c r="S378" s="113"/>
      <c r="T378" s="114"/>
      <c r="U378" s="114"/>
      <c r="V378" s="114"/>
      <c r="W378" s="115"/>
      <c r="X378" s="115"/>
      <c r="Y378" s="115"/>
      <c r="AA378" s="53"/>
      <c r="AB378" s="53"/>
      <c r="AC378" s="116"/>
      <c r="AD378" s="116"/>
      <c r="AE378" s="116"/>
      <c r="AF378" s="116">
        <v>4</v>
      </c>
      <c r="AG378" s="117"/>
      <c r="AH378" s="117"/>
      <c r="AI378" s="118"/>
      <c r="AJ378" s="118"/>
      <c r="AK378" s="118"/>
      <c r="AL378" s="118"/>
      <c r="AM378" s="119"/>
      <c r="AN378" s="119"/>
      <c r="AO378" s="119"/>
      <c r="AP378" s="120"/>
      <c r="AQ378" s="120"/>
      <c r="AR378" s="120"/>
      <c r="AS378" s="120"/>
      <c r="AT378" s="120">
        <v>1</v>
      </c>
      <c r="AU378" s="120"/>
      <c r="AV378" s="60"/>
      <c r="EM378" s="383" t="s">
        <v>579</v>
      </c>
      <c r="EN378" s="42">
        <v>1</v>
      </c>
      <c r="EO378" s="44">
        <v>1</v>
      </c>
      <c r="ET378" s="52">
        <v>1</v>
      </c>
      <c r="EV378" s="55">
        <v>1</v>
      </c>
    </row>
    <row r="379" spans="4:157" x14ac:dyDescent="0.25">
      <c r="D379" s="386" t="s">
        <v>579</v>
      </c>
      <c r="E379" s="93"/>
      <c r="F379" s="94"/>
      <c r="G379" s="94"/>
      <c r="H379" s="94"/>
      <c r="I379" s="94"/>
      <c r="J379" s="94"/>
      <c r="K379" s="94"/>
      <c r="L379" s="95"/>
      <c r="M379" s="95">
        <v>6</v>
      </c>
      <c r="N379" s="95"/>
      <c r="O379" s="96"/>
      <c r="P379" s="96"/>
      <c r="Q379" s="97"/>
      <c r="R379" s="97"/>
      <c r="S379" s="98"/>
      <c r="T379" s="99"/>
      <c r="U379" s="99"/>
      <c r="V379" s="99"/>
      <c r="W379" s="100"/>
      <c r="X379" s="100"/>
      <c r="Y379" s="100"/>
      <c r="Z379" s="101"/>
      <c r="AA379" s="101"/>
      <c r="AB379" s="101"/>
      <c r="AC379" s="102"/>
      <c r="AD379" s="102"/>
      <c r="AE379" s="102"/>
      <c r="AF379" s="102">
        <v>3</v>
      </c>
      <c r="AG379" s="103"/>
      <c r="AH379" s="103"/>
      <c r="AI379" s="104"/>
      <c r="AJ379" s="104"/>
      <c r="AK379" s="104"/>
      <c r="AL379" s="104"/>
      <c r="AM379" s="105"/>
      <c r="AN379" s="105"/>
      <c r="AO379" s="105"/>
      <c r="AP379" s="106"/>
      <c r="AQ379" s="106"/>
      <c r="AR379" s="106"/>
      <c r="AS379" s="106"/>
      <c r="AT379" s="106">
        <v>1</v>
      </c>
      <c r="AU379" s="106"/>
      <c r="AV379" s="87"/>
      <c r="EM379" s="383" t="s">
        <v>579</v>
      </c>
      <c r="EN379" s="42">
        <v>1</v>
      </c>
      <c r="EO379" s="44">
        <v>2</v>
      </c>
      <c r="EZ379" s="59">
        <v>1</v>
      </c>
    </row>
    <row r="380" spans="4:157" x14ac:dyDescent="0.25">
      <c r="D380" s="383" t="s">
        <v>579</v>
      </c>
      <c r="F380" s="112"/>
      <c r="G380" s="112"/>
      <c r="H380" s="112"/>
      <c r="I380" s="112"/>
      <c r="J380" s="112"/>
      <c r="K380" s="112"/>
      <c r="L380" s="45"/>
      <c r="M380" s="45">
        <v>7</v>
      </c>
      <c r="O380" s="47"/>
      <c r="R380" s="48"/>
      <c r="S380" s="113"/>
      <c r="T380" s="114"/>
      <c r="U380" s="114"/>
      <c r="V380" s="114"/>
      <c r="W380" s="115">
        <v>1</v>
      </c>
      <c r="X380" s="115"/>
      <c r="Y380" s="115"/>
      <c r="AA380" s="53"/>
      <c r="AB380" s="53"/>
      <c r="AC380" s="116"/>
      <c r="AD380" s="116"/>
      <c r="AE380" s="116"/>
      <c r="AF380" s="116"/>
      <c r="AG380" s="117"/>
      <c r="AH380" s="117"/>
      <c r="AI380" s="118"/>
      <c r="AJ380" s="118"/>
      <c r="AK380" s="118"/>
      <c r="AL380" s="118"/>
      <c r="AM380" s="119"/>
      <c r="AN380" s="119"/>
      <c r="AO380" s="119"/>
      <c r="AP380" s="120"/>
      <c r="AQ380" s="120"/>
      <c r="AR380" s="120"/>
      <c r="AS380" s="120"/>
      <c r="AT380" s="120"/>
      <c r="AU380" s="120"/>
      <c r="AV380" s="60"/>
      <c r="EM380" s="383" t="s">
        <v>579</v>
      </c>
      <c r="EN380" s="42">
        <v>1</v>
      </c>
      <c r="EO380" s="44">
        <v>1</v>
      </c>
      <c r="ES380" s="51">
        <v>2</v>
      </c>
    </row>
    <row r="381" spans="4:157" x14ac:dyDescent="0.25">
      <c r="D381" s="383" t="s">
        <v>579</v>
      </c>
      <c r="F381" s="112"/>
      <c r="G381" s="112"/>
      <c r="H381" s="112"/>
      <c r="I381" s="112"/>
      <c r="J381" s="112"/>
      <c r="K381" s="112"/>
      <c r="L381" s="45"/>
      <c r="M381" s="45">
        <v>14</v>
      </c>
      <c r="O381" s="47"/>
      <c r="R381" s="48"/>
      <c r="S381" s="113"/>
      <c r="T381" s="114"/>
      <c r="U381" s="114"/>
      <c r="V381" s="114"/>
      <c r="W381" s="115"/>
      <c r="X381" s="115"/>
      <c r="Y381" s="115"/>
      <c r="AA381" s="53"/>
      <c r="AB381" s="53"/>
      <c r="AC381" s="116"/>
      <c r="AD381" s="116"/>
      <c r="AE381" s="116"/>
      <c r="AF381" s="116"/>
      <c r="AG381" s="117"/>
      <c r="AH381" s="117"/>
      <c r="AI381" s="118"/>
      <c r="AJ381" s="118"/>
      <c r="AK381" s="118"/>
      <c r="AL381" s="118"/>
      <c r="AM381" s="119"/>
      <c r="AN381" s="119"/>
      <c r="AO381" s="119"/>
      <c r="AP381" s="120"/>
      <c r="AQ381" s="120"/>
      <c r="AR381" s="120"/>
      <c r="AS381" s="120"/>
      <c r="AT381" s="120"/>
      <c r="AU381" s="120"/>
      <c r="AV381" s="60"/>
      <c r="EM381" s="383" t="s">
        <v>579</v>
      </c>
      <c r="EN381" s="65">
        <v>1</v>
      </c>
      <c r="EO381" s="67">
        <v>2</v>
      </c>
      <c r="EP381" s="68"/>
      <c r="EQ381" s="69"/>
      <c r="ER381" s="70"/>
      <c r="ES381" s="71">
        <v>1</v>
      </c>
      <c r="ET381" s="72"/>
      <c r="EU381" s="73"/>
      <c r="EV381" s="74">
        <v>1</v>
      </c>
      <c r="EW381" s="75"/>
      <c r="EX381" s="76"/>
      <c r="EY381" s="77"/>
      <c r="EZ381" s="78">
        <v>1</v>
      </c>
      <c r="FA381" s="393"/>
    </row>
    <row r="382" spans="4:157" x14ac:dyDescent="0.25">
      <c r="D382" s="383" t="s">
        <v>579</v>
      </c>
      <c r="F382" s="112"/>
      <c r="G382" s="112">
        <v>1</v>
      </c>
      <c r="H382" s="112"/>
      <c r="I382" s="112"/>
      <c r="J382" s="112"/>
      <c r="K382" s="112"/>
      <c r="L382" s="45">
        <v>2</v>
      </c>
      <c r="M382" s="45">
        <v>6</v>
      </c>
      <c r="O382" s="47"/>
      <c r="R382" s="48"/>
      <c r="S382" s="113"/>
      <c r="T382" s="114"/>
      <c r="U382" s="114"/>
      <c r="V382" s="114"/>
      <c r="W382" s="115"/>
      <c r="X382" s="115"/>
      <c r="Y382" s="115"/>
      <c r="AA382" s="53"/>
      <c r="AB382" s="53"/>
      <c r="AC382" s="116"/>
      <c r="AD382" s="116"/>
      <c r="AE382" s="116"/>
      <c r="AF382" s="116">
        <v>1</v>
      </c>
      <c r="AG382" s="117"/>
      <c r="AH382" s="117"/>
      <c r="AI382" s="118"/>
      <c r="AJ382" s="118"/>
      <c r="AK382" s="118"/>
      <c r="AL382" s="118"/>
      <c r="AM382" s="119"/>
      <c r="AN382" s="119"/>
      <c r="AO382" s="119"/>
      <c r="AP382" s="120"/>
      <c r="AQ382" s="120"/>
      <c r="AR382" s="120"/>
      <c r="AS382" s="120"/>
      <c r="AT382" s="120"/>
      <c r="AU382" s="120"/>
      <c r="AV382" s="60"/>
      <c r="EM382" s="383" t="s">
        <v>579</v>
      </c>
      <c r="EO382" s="44">
        <v>2</v>
      </c>
      <c r="ET382" s="52">
        <v>1</v>
      </c>
    </row>
    <row r="383" spans="4:157" x14ac:dyDescent="0.25">
      <c r="D383" s="383" t="s">
        <v>579</v>
      </c>
      <c r="F383" s="112"/>
      <c r="G383" s="112"/>
      <c r="H383" s="112"/>
      <c r="I383" s="112"/>
      <c r="J383" s="112"/>
      <c r="K383" s="112"/>
      <c r="L383" s="45">
        <v>1</v>
      </c>
      <c r="M383" s="45">
        <v>6</v>
      </c>
      <c r="O383" s="47"/>
      <c r="R383" s="48"/>
      <c r="S383" s="113"/>
      <c r="T383" s="114"/>
      <c r="U383" s="114"/>
      <c r="V383" s="114"/>
      <c r="W383" s="115"/>
      <c r="X383" s="115"/>
      <c r="Y383" s="115"/>
      <c r="AA383" s="53"/>
      <c r="AB383" s="53"/>
      <c r="AC383" s="116"/>
      <c r="AD383" s="116"/>
      <c r="AE383" s="116"/>
      <c r="AF383" s="116"/>
      <c r="AG383" s="117"/>
      <c r="AH383" s="117"/>
      <c r="AI383" s="118"/>
      <c r="AJ383" s="118"/>
      <c r="AK383" s="118"/>
      <c r="AL383" s="118"/>
      <c r="AM383" s="119"/>
      <c r="AN383" s="119"/>
      <c r="AO383" s="119"/>
      <c r="AP383" s="120"/>
      <c r="AQ383" s="120"/>
      <c r="AR383" s="120"/>
      <c r="AS383" s="120"/>
      <c r="AT383" s="120"/>
      <c r="AU383" s="120"/>
      <c r="AV383" s="60">
        <v>1</v>
      </c>
      <c r="EM383" s="383" t="s">
        <v>579</v>
      </c>
      <c r="EO383" s="44">
        <v>2</v>
      </c>
    </row>
    <row r="384" spans="4:157" x14ac:dyDescent="0.25">
      <c r="D384" s="383" t="s">
        <v>579</v>
      </c>
      <c r="F384" s="112"/>
      <c r="G384" s="112">
        <v>4</v>
      </c>
      <c r="H384" s="112"/>
      <c r="I384" s="112"/>
      <c r="J384" s="112"/>
      <c r="K384" s="112"/>
      <c r="L384" s="45">
        <v>4</v>
      </c>
      <c r="M384" s="45">
        <v>4</v>
      </c>
      <c r="N384" s="45">
        <v>2</v>
      </c>
      <c r="O384" s="47"/>
      <c r="R384" s="48"/>
      <c r="S384" s="113"/>
      <c r="T384" s="114"/>
      <c r="U384" s="114"/>
      <c r="V384" s="114"/>
      <c r="W384" s="115"/>
      <c r="X384" s="115"/>
      <c r="Y384" s="115"/>
      <c r="AA384" s="53"/>
      <c r="AB384" s="53"/>
      <c r="AC384" s="116"/>
      <c r="AD384" s="116"/>
      <c r="AE384" s="116"/>
      <c r="AF384" s="116">
        <v>5</v>
      </c>
      <c r="AG384" s="117"/>
      <c r="AH384" s="117"/>
      <c r="AI384" s="118"/>
      <c r="AJ384" s="118"/>
      <c r="AK384" s="118"/>
      <c r="AL384" s="118"/>
      <c r="AM384" s="119"/>
      <c r="AN384" s="119"/>
      <c r="AO384" s="119"/>
      <c r="AP384" s="120"/>
      <c r="AQ384" s="120"/>
      <c r="AR384" s="120"/>
      <c r="AS384" s="120"/>
      <c r="AT384" s="120"/>
      <c r="AU384" s="120"/>
      <c r="AV384" s="60"/>
      <c r="EM384" s="383" t="s">
        <v>579</v>
      </c>
      <c r="EN384" s="42">
        <v>1</v>
      </c>
      <c r="EO384" s="44">
        <v>3</v>
      </c>
      <c r="EV384" s="55">
        <v>1</v>
      </c>
    </row>
    <row r="385" spans="4:157" x14ac:dyDescent="0.25">
      <c r="D385" s="383" t="s">
        <v>579</v>
      </c>
      <c r="F385" s="112"/>
      <c r="G385" s="112"/>
      <c r="H385" s="112"/>
      <c r="I385" s="112"/>
      <c r="J385" s="112"/>
      <c r="K385" s="112"/>
      <c r="L385" s="45">
        <v>1</v>
      </c>
      <c r="M385" s="45">
        <v>5</v>
      </c>
      <c r="O385" s="47"/>
      <c r="R385" s="48"/>
      <c r="S385" s="113"/>
      <c r="T385" s="114"/>
      <c r="U385" s="114"/>
      <c r="V385" s="114"/>
      <c r="W385" s="115"/>
      <c r="X385" s="115"/>
      <c r="Y385" s="115"/>
      <c r="AA385" s="53"/>
      <c r="AB385" s="53"/>
      <c r="AC385" s="116"/>
      <c r="AD385" s="116"/>
      <c r="AE385" s="116"/>
      <c r="AF385" s="116">
        <v>1</v>
      </c>
      <c r="AG385" s="117"/>
      <c r="AH385" s="117"/>
      <c r="AI385" s="118"/>
      <c r="AJ385" s="118"/>
      <c r="AK385" s="118"/>
      <c r="AL385" s="118"/>
      <c r="AM385" s="119"/>
      <c r="AN385" s="119"/>
      <c r="AO385" s="119"/>
      <c r="AP385" s="120"/>
      <c r="AQ385" s="120"/>
      <c r="AR385" s="120"/>
      <c r="AS385" s="120"/>
      <c r="AT385" s="120"/>
      <c r="AU385" s="120"/>
      <c r="AV385" s="60"/>
      <c r="EM385" s="383" t="s">
        <v>579</v>
      </c>
      <c r="EO385" s="44">
        <v>3</v>
      </c>
      <c r="FA385" s="391">
        <v>1</v>
      </c>
    </row>
    <row r="386" spans="4:157" x14ac:dyDescent="0.25">
      <c r="D386" s="383" t="s">
        <v>579</v>
      </c>
      <c r="F386" s="112"/>
      <c r="G386" s="112">
        <v>1</v>
      </c>
      <c r="H386" s="112"/>
      <c r="I386" s="112"/>
      <c r="J386" s="112"/>
      <c r="K386" s="112"/>
      <c r="L386" s="45"/>
      <c r="M386" s="45">
        <v>7</v>
      </c>
      <c r="O386" s="47"/>
      <c r="R386" s="48"/>
      <c r="S386" s="113"/>
      <c r="T386" s="114"/>
      <c r="U386" s="114"/>
      <c r="V386" s="114"/>
      <c r="W386" s="115"/>
      <c r="X386" s="115"/>
      <c r="Y386" s="115"/>
      <c r="AA386" s="53"/>
      <c r="AB386" s="53"/>
      <c r="AC386" s="116"/>
      <c r="AD386" s="116"/>
      <c r="AE386" s="116"/>
      <c r="AF386" s="116">
        <v>7</v>
      </c>
      <c r="AG386" s="117"/>
      <c r="AH386" s="117"/>
      <c r="AI386" s="118"/>
      <c r="AJ386" s="118"/>
      <c r="AK386" s="118"/>
      <c r="AL386" s="118"/>
      <c r="AM386" s="119"/>
      <c r="AN386" s="119"/>
      <c r="AO386" s="119"/>
      <c r="AP386" s="120"/>
      <c r="AQ386" s="120"/>
      <c r="AR386" s="120"/>
      <c r="AS386" s="120"/>
      <c r="AT386" s="120"/>
      <c r="AU386" s="120"/>
      <c r="AV386" s="60"/>
      <c r="EM386" s="383" t="s">
        <v>579</v>
      </c>
      <c r="EN386" s="42">
        <v>1</v>
      </c>
      <c r="EO386" s="44">
        <v>4</v>
      </c>
      <c r="EV386" s="55">
        <v>2</v>
      </c>
    </row>
    <row r="387" spans="4:157" x14ac:dyDescent="0.25">
      <c r="D387" s="383" t="s">
        <v>579</v>
      </c>
      <c r="F387" s="112"/>
      <c r="G387" s="112"/>
      <c r="H387" s="112"/>
      <c r="I387" s="112"/>
      <c r="J387" s="112"/>
      <c r="K387" s="112"/>
      <c r="L387" s="45">
        <v>3</v>
      </c>
      <c r="M387" s="45">
        <v>11</v>
      </c>
      <c r="O387" s="47"/>
      <c r="R387" s="48"/>
      <c r="S387" s="113"/>
      <c r="T387" s="114"/>
      <c r="U387" s="114"/>
      <c r="V387" s="114"/>
      <c r="W387" s="115"/>
      <c r="X387" s="115"/>
      <c r="Y387" s="115"/>
      <c r="AA387" s="53"/>
      <c r="AB387" s="53"/>
      <c r="AC387" s="116"/>
      <c r="AD387" s="116"/>
      <c r="AE387" s="116"/>
      <c r="AF387" s="116">
        <v>5</v>
      </c>
      <c r="AG387" s="117"/>
      <c r="AH387" s="117"/>
      <c r="AI387" s="118"/>
      <c r="AJ387" s="118"/>
      <c r="AK387" s="118"/>
      <c r="AL387" s="118"/>
      <c r="AM387" s="119"/>
      <c r="AN387" s="119"/>
      <c r="AO387" s="119"/>
      <c r="AP387" s="120"/>
      <c r="AQ387" s="120"/>
      <c r="AR387" s="120"/>
      <c r="AS387" s="120"/>
      <c r="AT387" s="120"/>
      <c r="AU387" s="120"/>
      <c r="AV387" s="60"/>
      <c r="EM387" s="383" t="s">
        <v>579</v>
      </c>
      <c r="EO387" s="44">
        <v>3</v>
      </c>
      <c r="EV387" s="55">
        <v>1</v>
      </c>
    </row>
    <row r="388" spans="4:157" x14ac:dyDescent="0.25">
      <c r="D388" s="383" t="s">
        <v>579</v>
      </c>
      <c r="F388" s="112"/>
      <c r="G388" s="112"/>
      <c r="H388" s="112"/>
      <c r="I388" s="112"/>
      <c r="J388" s="112"/>
      <c r="K388" s="112"/>
      <c r="L388" s="45"/>
      <c r="M388" s="45">
        <v>12</v>
      </c>
      <c r="O388" s="47"/>
      <c r="R388" s="48"/>
      <c r="S388" s="113"/>
      <c r="T388" s="114"/>
      <c r="U388" s="114"/>
      <c r="V388" s="114"/>
      <c r="W388" s="115"/>
      <c r="X388" s="115">
        <v>2</v>
      </c>
      <c r="Y388" s="115"/>
      <c r="AA388" s="53"/>
      <c r="AB388" s="53"/>
      <c r="AC388" s="116"/>
      <c r="AD388" s="116"/>
      <c r="AE388" s="116"/>
      <c r="AF388" s="116">
        <v>5</v>
      </c>
      <c r="AG388" s="117"/>
      <c r="AH388" s="117"/>
      <c r="AI388" s="118"/>
      <c r="AJ388" s="118"/>
      <c r="AK388" s="118"/>
      <c r="AL388" s="118"/>
      <c r="AM388" s="119"/>
      <c r="AN388" s="119"/>
      <c r="AO388" s="119"/>
      <c r="AP388" s="120"/>
      <c r="AQ388" s="120"/>
      <c r="AR388" s="120"/>
      <c r="AS388" s="120"/>
      <c r="AT388" s="120"/>
      <c r="AU388" s="120"/>
      <c r="AV388" s="60"/>
      <c r="EM388" s="383" t="s">
        <v>579</v>
      </c>
      <c r="EN388" s="42">
        <v>1</v>
      </c>
      <c r="EO388" s="44">
        <v>2</v>
      </c>
      <c r="EV388" s="55">
        <v>2</v>
      </c>
    </row>
    <row r="389" spans="4:157" x14ac:dyDescent="0.25">
      <c r="D389" s="383" t="s">
        <v>579</v>
      </c>
      <c r="F389" s="112"/>
      <c r="G389" s="112"/>
      <c r="H389" s="112"/>
      <c r="I389" s="112"/>
      <c r="J389" s="112"/>
      <c r="K389" s="112"/>
      <c r="L389" s="45"/>
      <c r="M389" s="45">
        <v>3</v>
      </c>
      <c r="O389" s="47"/>
      <c r="R389" s="48"/>
      <c r="S389" s="113"/>
      <c r="T389" s="114"/>
      <c r="U389" s="114"/>
      <c r="V389" s="114"/>
      <c r="W389" s="115"/>
      <c r="X389" s="115"/>
      <c r="Y389" s="115"/>
      <c r="AA389" s="53"/>
      <c r="AB389" s="53"/>
      <c r="AC389" s="116"/>
      <c r="AD389" s="116"/>
      <c r="AE389" s="116"/>
      <c r="AF389" s="116">
        <v>5</v>
      </c>
      <c r="AG389" s="117"/>
      <c r="AH389" s="117"/>
      <c r="AI389" s="118"/>
      <c r="AJ389" s="118"/>
      <c r="AK389" s="118"/>
      <c r="AL389" s="118"/>
      <c r="AM389" s="119"/>
      <c r="AN389" s="119"/>
      <c r="AO389" s="119"/>
      <c r="AP389" s="120"/>
      <c r="AQ389" s="120"/>
      <c r="AR389" s="120"/>
      <c r="AS389" s="120"/>
      <c r="AT389" s="120">
        <v>1</v>
      </c>
      <c r="AU389" s="120"/>
      <c r="AV389" s="60"/>
      <c r="EM389" s="383" t="s">
        <v>579</v>
      </c>
      <c r="EO389" s="44">
        <v>3</v>
      </c>
      <c r="EV389" s="55">
        <v>2</v>
      </c>
    </row>
    <row r="390" spans="4:157" x14ac:dyDescent="0.25">
      <c r="D390" s="383" t="s">
        <v>579</v>
      </c>
      <c r="F390" s="112"/>
      <c r="G390" s="112"/>
      <c r="H390" s="112"/>
      <c r="I390" s="112"/>
      <c r="J390" s="112"/>
      <c r="K390" s="112"/>
      <c r="L390" s="45"/>
      <c r="M390" s="45">
        <v>6</v>
      </c>
      <c r="O390" s="47"/>
      <c r="R390" s="48"/>
      <c r="S390" s="113"/>
      <c r="T390" s="114"/>
      <c r="U390" s="114"/>
      <c r="V390" s="114"/>
      <c r="W390" s="115"/>
      <c r="X390" s="115"/>
      <c r="Y390" s="115"/>
      <c r="AA390" s="53"/>
      <c r="AB390" s="53"/>
      <c r="AC390" s="116"/>
      <c r="AD390" s="116"/>
      <c r="AE390" s="116"/>
      <c r="AF390" s="116">
        <v>3</v>
      </c>
      <c r="AG390" s="117"/>
      <c r="AH390" s="117"/>
      <c r="AI390" s="118"/>
      <c r="AJ390" s="118"/>
      <c r="AK390" s="118"/>
      <c r="AL390" s="118"/>
      <c r="AM390" s="119"/>
      <c r="AN390" s="119"/>
      <c r="AO390" s="119"/>
      <c r="AP390" s="120"/>
      <c r="AQ390" s="120"/>
      <c r="AR390" s="120"/>
      <c r="AS390" s="120"/>
      <c r="AT390" s="120"/>
      <c r="AU390" s="120"/>
      <c r="AV390" s="60"/>
      <c r="EM390" s="383" t="s">
        <v>579</v>
      </c>
      <c r="EO390" s="44">
        <v>2</v>
      </c>
      <c r="ET390" s="52">
        <v>1</v>
      </c>
      <c r="EV390" s="55">
        <v>2</v>
      </c>
    </row>
    <row r="391" spans="4:157" x14ac:dyDescent="0.25">
      <c r="D391" s="383" t="s">
        <v>579</v>
      </c>
      <c r="F391" s="112"/>
      <c r="G391" s="112"/>
      <c r="H391" s="112"/>
      <c r="I391" s="112"/>
      <c r="J391" s="112"/>
      <c r="K391" s="112"/>
      <c r="L391" s="45"/>
      <c r="M391" s="45">
        <v>14</v>
      </c>
      <c r="O391" s="47"/>
      <c r="R391" s="48"/>
      <c r="S391" s="113"/>
      <c r="T391" s="114"/>
      <c r="U391" s="114"/>
      <c r="V391" s="114"/>
      <c r="W391" s="115">
        <v>1</v>
      </c>
      <c r="X391" s="115"/>
      <c r="Y391" s="115"/>
      <c r="AA391" s="53"/>
      <c r="AB391" s="53"/>
      <c r="AC391" s="116"/>
      <c r="AD391" s="116"/>
      <c r="AE391" s="116"/>
      <c r="AF391" s="116"/>
      <c r="AG391" s="117"/>
      <c r="AH391" s="117"/>
      <c r="AI391" s="118"/>
      <c r="AJ391" s="118"/>
      <c r="AK391" s="118"/>
      <c r="AL391" s="118"/>
      <c r="AM391" s="119"/>
      <c r="AN391" s="119"/>
      <c r="AO391" s="119"/>
      <c r="AP391" s="120"/>
      <c r="AQ391" s="120"/>
      <c r="AR391" s="120"/>
      <c r="AS391" s="120"/>
      <c r="AT391" s="120"/>
      <c r="AU391" s="120"/>
      <c r="AV391" s="60"/>
      <c r="EM391" s="383" t="s">
        <v>579</v>
      </c>
      <c r="EO391" s="44">
        <v>1</v>
      </c>
      <c r="EV391" s="55">
        <v>2</v>
      </c>
      <c r="EZ391" s="59">
        <v>1</v>
      </c>
    </row>
    <row r="392" spans="4:157" x14ac:dyDescent="0.25">
      <c r="D392" s="383" t="s">
        <v>579</v>
      </c>
      <c r="F392" s="112"/>
      <c r="G392" s="112"/>
      <c r="H392" s="112"/>
      <c r="I392" s="112"/>
      <c r="J392" s="112"/>
      <c r="K392" s="112"/>
      <c r="L392" s="45">
        <v>1</v>
      </c>
      <c r="M392" s="45">
        <v>7</v>
      </c>
      <c r="O392" s="47"/>
      <c r="R392" s="48"/>
      <c r="S392" s="113"/>
      <c r="T392" s="114"/>
      <c r="U392" s="114"/>
      <c r="V392" s="114"/>
      <c r="W392" s="115"/>
      <c r="X392" s="115"/>
      <c r="Y392" s="115"/>
      <c r="AA392" s="53"/>
      <c r="AB392" s="53"/>
      <c r="AC392" s="116"/>
      <c r="AD392" s="116"/>
      <c r="AE392" s="116"/>
      <c r="AF392" s="116">
        <v>1</v>
      </c>
      <c r="AG392" s="117"/>
      <c r="AH392" s="117"/>
      <c r="AI392" s="118"/>
      <c r="AJ392" s="118"/>
      <c r="AK392" s="118"/>
      <c r="AL392" s="118"/>
      <c r="AM392" s="119"/>
      <c r="AN392" s="119"/>
      <c r="AO392" s="119"/>
      <c r="AP392" s="120"/>
      <c r="AQ392" s="120"/>
      <c r="AR392" s="120"/>
      <c r="AS392" s="120"/>
      <c r="AT392" s="120"/>
      <c r="AU392" s="120"/>
      <c r="AV392" s="60"/>
      <c r="EM392" s="383" t="s">
        <v>579</v>
      </c>
      <c r="EO392" s="44">
        <v>1</v>
      </c>
      <c r="EV392" s="55">
        <v>2</v>
      </c>
      <c r="EZ392" s="59">
        <v>1</v>
      </c>
    </row>
    <row r="393" spans="4:157" x14ac:dyDescent="0.25">
      <c r="D393" s="383" t="s">
        <v>579</v>
      </c>
      <c r="F393" s="112"/>
      <c r="G393" s="112">
        <v>1</v>
      </c>
      <c r="H393" s="112"/>
      <c r="I393" s="112"/>
      <c r="J393" s="112"/>
      <c r="K393" s="112"/>
      <c r="L393" s="45">
        <v>2</v>
      </c>
      <c r="M393" s="45">
        <v>6</v>
      </c>
      <c r="O393" s="47"/>
      <c r="R393" s="48"/>
      <c r="S393" s="113"/>
      <c r="T393" s="114"/>
      <c r="U393" s="114"/>
      <c r="V393" s="114"/>
      <c r="W393" s="115"/>
      <c r="X393" s="115"/>
      <c r="Y393" s="115"/>
      <c r="AA393" s="53"/>
      <c r="AB393" s="53"/>
      <c r="AC393" s="116"/>
      <c r="AD393" s="116"/>
      <c r="AE393" s="116"/>
      <c r="AF393" s="116"/>
      <c r="AG393" s="117"/>
      <c r="AH393" s="117"/>
      <c r="AI393" s="118"/>
      <c r="AJ393" s="118"/>
      <c r="AK393" s="118"/>
      <c r="AL393" s="118"/>
      <c r="AM393" s="119"/>
      <c r="AN393" s="119"/>
      <c r="AO393" s="119"/>
      <c r="AP393" s="120"/>
      <c r="AQ393" s="120"/>
      <c r="AR393" s="120"/>
      <c r="AS393" s="120"/>
      <c r="AT393" s="120"/>
      <c r="AU393" s="120"/>
      <c r="AV393" s="60">
        <v>1</v>
      </c>
      <c r="EM393" s="383" t="s">
        <v>579</v>
      </c>
      <c r="EO393" s="44">
        <v>3</v>
      </c>
      <c r="ET393" s="52">
        <v>1</v>
      </c>
      <c r="EV393" s="55">
        <v>2</v>
      </c>
    </row>
    <row r="394" spans="4:157" x14ac:dyDescent="0.25">
      <c r="D394" s="383" t="s">
        <v>579</v>
      </c>
      <c r="F394" s="112"/>
      <c r="G394" s="112">
        <v>1</v>
      </c>
      <c r="H394" s="112"/>
      <c r="I394" s="112"/>
      <c r="J394" s="112"/>
      <c r="K394" s="112"/>
      <c r="L394" s="45">
        <v>1</v>
      </c>
      <c r="M394" s="45">
        <v>5</v>
      </c>
      <c r="N394" s="45">
        <v>2</v>
      </c>
      <c r="O394" s="47"/>
      <c r="R394" s="48"/>
      <c r="S394" s="113"/>
      <c r="T394" s="114"/>
      <c r="U394" s="114"/>
      <c r="V394" s="114"/>
      <c r="W394" s="115"/>
      <c r="X394" s="115"/>
      <c r="Y394" s="115"/>
      <c r="AA394" s="53"/>
      <c r="AB394" s="53"/>
      <c r="AC394" s="116"/>
      <c r="AD394" s="116"/>
      <c r="AE394" s="116"/>
      <c r="AF394" s="116">
        <v>2</v>
      </c>
      <c r="AG394" s="117"/>
      <c r="AH394" s="117"/>
      <c r="AI394" s="118"/>
      <c r="AJ394" s="118"/>
      <c r="AK394" s="118"/>
      <c r="AL394" s="118"/>
      <c r="AM394" s="119"/>
      <c r="AN394" s="119"/>
      <c r="AO394" s="119"/>
      <c r="AP394" s="120"/>
      <c r="AQ394" s="120"/>
      <c r="AR394" s="120"/>
      <c r="AS394" s="120"/>
      <c r="AT394" s="120"/>
      <c r="AU394" s="120"/>
      <c r="AV394" s="60"/>
      <c r="EM394" s="383" t="s">
        <v>579</v>
      </c>
      <c r="EN394" s="42">
        <v>1</v>
      </c>
      <c r="EO394" s="44">
        <v>3</v>
      </c>
      <c r="EV394" s="55">
        <v>2</v>
      </c>
    </row>
    <row r="395" spans="4:157" x14ac:dyDescent="0.25">
      <c r="D395" s="383" t="s">
        <v>579</v>
      </c>
      <c r="F395" s="112"/>
      <c r="G395" s="112">
        <v>3</v>
      </c>
      <c r="H395" s="112"/>
      <c r="I395" s="112"/>
      <c r="J395" s="112"/>
      <c r="K395" s="112"/>
      <c r="L395" s="45">
        <v>3</v>
      </c>
      <c r="M395" s="45">
        <v>5</v>
      </c>
      <c r="O395" s="47"/>
      <c r="R395" s="48"/>
      <c r="S395" s="113"/>
      <c r="T395" s="114"/>
      <c r="U395" s="114"/>
      <c r="V395" s="114"/>
      <c r="W395" s="115"/>
      <c r="X395" s="115"/>
      <c r="Y395" s="115"/>
      <c r="AA395" s="53"/>
      <c r="AB395" s="53"/>
      <c r="AC395" s="116"/>
      <c r="AD395" s="116"/>
      <c r="AE395" s="116"/>
      <c r="AF395" s="116">
        <v>3</v>
      </c>
      <c r="AG395" s="117"/>
      <c r="AH395" s="117"/>
      <c r="AI395" s="118"/>
      <c r="AJ395" s="118"/>
      <c r="AK395" s="118"/>
      <c r="AL395" s="118"/>
      <c r="AM395" s="119"/>
      <c r="AN395" s="119"/>
      <c r="AO395" s="119"/>
      <c r="AP395" s="120"/>
      <c r="AQ395" s="120"/>
      <c r="AR395" s="120"/>
      <c r="AS395" s="120"/>
      <c r="AT395" s="120"/>
      <c r="AU395" s="120"/>
      <c r="AV395" s="60"/>
      <c r="EM395" s="383" t="s">
        <v>579</v>
      </c>
      <c r="EO395" s="44">
        <v>3</v>
      </c>
      <c r="EV395" s="55">
        <v>2</v>
      </c>
    </row>
    <row r="396" spans="4:157" x14ac:dyDescent="0.25">
      <c r="D396" s="383" t="s">
        <v>579</v>
      </c>
      <c r="F396" s="112"/>
      <c r="G396" s="112"/>
      <c r="H396" s="112"/>
      <c r="I396" s="112"/>
      <c r="J396" s="112"/>
      <c r="K396" s="112"/>
      <c r="L396" s="45">
        <v>1</v>
      </c>
      <c r="M396" s="45">
        <v>5</v>
      </c>
      <c r="O396" s="47"/>
      <c r="R396" s="48"/>
      <c r="S396" s="113"/>
      <c r="T396" s="114"/>
      <c r="U396" s="114"/>
      <c r="V396" s="114"/>
      <c r="W396" s="115"/>
      <c r="X396" s="115"/>
      <c r="Y396" s="115"/>
      <c r="AA396" s="53"/>
      <c r="AB396" s="53"/>
      <c r="AC396" s="116"/>
      <c r="AD396" s="116"/>
      <c r="AE396" s="116"/>
      <c r="AF396" s="116">
        <v>5</v>
      </c>
      <c r="AG396" s="117"/>
      <c r="AH396" s="117"/>
      <c r="AI396" s="118"/>
      <c r="AJ396" s="118"/>
      <c r="AK396" s="118"/>
      <c r="AL396" s="118"/>
      <c r="AM396" s="119"/>
      <c r="AN396" s="119"/>
      <c r="AO396" s="119"/>
      <c r="AP396" s="120"/>
      <c r="AQ396" s="120"/>
      <c r="AR396" s="120"/>
      <c r="AS396" s="120"/>
      <c r="AT396" s="120"/>
      <c r="AU396" s="120"/>
      <c r="AV396" s="60"/>
      <c r="EM396" s="383" t="s">
        <v>579</v>
      </c>
      <c r="EN396" s="42">
        <v>1</v>
      </c>
      <c r="EO396" s="44">
        <v>3</v>
      </c>
      <c r="EV396" s="55">
        <v>1</v>
      </c>
    </row>
    <row r="397" spans="4:157" x14ac:dyDescent="0.25">
      <c r="D397" s="383" t="s">
        <v>579</v>
      </c>
      <c r="F397" s="112"/>
      <c r="G397" s="112">
        <v>1</v>
      </c>
      <c r="H397" s="112"/>
      <c r="I397" s="112"/>
      <c r="J397" s="112"/>
      <c r="K397" s="112"/>
      <c r="L397" s="45">
        <v>2</v>
      </c>
      <c r="M397" s="45">
        <v>9</v>
      </c>
      <c r="O397" s="47"/>
      <c r="R397" s="48"/>
      <c r="S397" s="113"/>
      <c r="T397" s="114"/>
      <c r="U397" s="114"/>
      <c r="V397" s="114"/>
      <c r="W397" s="115"/>
      <c r="X397" s="115"/>
      <c r="Y397" s="115"/>
      <c r="AA397" s="53"/>
      <c r="AB397" s="53"/>
      <c r="AC397" s="116"/>
      <c r="AD397" s="116"/>
      <c r="AE397" s="116"/>
      <c r="AF397" s="116">
        <v>5</v>
      </c>
      <c r="AG397" s="117"/>
      <c r="AH397" s="117"/>
      <c r="AI397" s="118"/>
      <c r="AJ397" s="118"/>
      <c r="AK397" s="118"/>
      <c r="AL397" s="118"/>
      <c r="AM397" s="119"/>
      <c r="AN397" s="119"/>
      <c r="AO397" s="119"/>
      <c r="AP397" s="120"/>
      <c r="AQ397" s="120"/>
      <c r="AR397" s="120"/>
      <c r="AS397" s="120"/>
      <c r="AT397" s="120"/>
      <c r="AU397" s="120"/>
      <c r="AV397" s="60"/>
      <c r="EM397" s="383" t="s">
        <v>579</v>
      </c>
      <c r="EN397" s="42">
        <v>1</v>
      </c>
      <c r="EO397" s="44">
        <v>4</v>
      </c>
      <c r="EV397" s="55">
        <v>1</v>
      </c>
    </row>
    <row r="398" spans="4:157" x14ac:dyDescent="0.25">
      <c r="D398" s="383" t="s">
        <v>579</v>
      </c>
      <c r="F398" s="112"/>
      <c r="G398" s="112"/>
      <c r="H398" s="112"/>
      <c r="I398" s="112"/>
      <c r="J398" s="112"/>
      <c r="K398" s="112"/>
      <c r="L398" s="45">
        <v>1</v>
      </c>
      <c r="M398" s="45">
        <v>13</v>
      </c>
      <c r="O398" s="47"/>
      <c r="R398" s="48"/>
      <c r="S398" s="113"/>
      <c r="T398" s="114"/>
      <c r="U398" s="114"/>
      <c r="V398" s="114"/>
      <c r="W398" s="115"/>
      <c r="X398" s="115">
        <v>2</v>
      </c>
      <c r="Y398" s="115"/>
      <c r="AA398" s="53"/>
      <c r="AB398" s="53"/>
      <c r="AC398" s="116"/>
      <c r="AD398" s="116"/>
      <c r="AE398" s="116"/>
      <c r="AF398" s="116">
        <v>6</v>
      </c>
      <c r="AG398" s="117"/>
      <c r="AH398" s="117"/>
      <c r="AI398" s="118"/>
      <c r="AJ398" s="118"/>
      <c r="AK398" s="118"/>
      <c r="AL398" s="118"/>
      <c r="AM398" s="119"/>
      <c r="AN398" s="119"/>
      <c r="AO398" s="119"/>
      <c r="AP398" s="120"/>
      <c r="AQ398" s="120"/>
      <c r="AR398" s="120"/>
      <c r="AS398" s="120"/>
      <c r="AT398" s="120"/>
      <c r="AU398" s="120"/>
      <c r="AV398" s="60"/>
      <c r="EM398" s="383" t="s">
        <v>579</v>
      </c>
      <c r="EN398" s="42">
        <v>1</v>
      </c>
      <c r="EO398" s="44">
        <v>3</v>
      </c>
      <c r="FA398" s="391">
        <v>1</v>
      </c>
    </row>
    <row r="399" spans="4:157" x14ac:dyDescent="0.25">
      <c r="D399" s="386" t="s">
        <v>579</v>
      </c>
      <c r="E399" s="93"/>
      <c r="F399" s="94"/>
      <c r="G399" s="94"/>
      <c r="H399" s="94"/>
      <c r="I399" s="94"/>
      <c r="J399" s="94"/>
      <c r="K399" s="94"/>
      <c r="L399" s="95"/>
      <c r="M399" s="95">
        <v>5</v>
      </c>
      <c r="N399" s="95"/>
      <c r="O399" s="96"/>
      <c r="P399" s="96"/>
      <c r="Q399" s="97"/>
      <c r="R399" s="97"/>
      <c r="S399" s="98"/>
      <c r="T399" s="99"/>
      <c r="U399" s="99"/>
      <c r="V399" s="99"/>
      <c r="W399" s="100"/>
      <c r="X399" s="100"/>
      <c r="Y399" s="100"/>
      <c r="Z399" s="101"/>
      <c r="AA399" s="101"/>
      <c r="AB399" s="101"/>
      <c r="AC399" s="102"/>
      <c r="AD399" s="102"/>
      <c r="AE399" s="102"/>
      <c r="AF399" s="102">
        <v>4</v>
      </c>
      <c r="AG399" s="103"/>
      <c r="AH399" s="103"/>
      <c r="AI399" s="104"/>
      <c r="AJ399" s="104"/>
      <c r="AK399" s="104"/>
      <c r="AL399" s="104"/>
      <c r="AM399" s="105"/>
      <c r="AN399" s="105"/>
      <c r="AO399" s="105"/>
      <c r="AP399" s="106"/>
      <c r="AQ399" s="106"/>
      <c r="AR399" s="106"/>
      <c r="AS399" s="106"/>
      <c r="AT399" s="106">
        <v>1</v>
      </c>
      <c r="AU399" s="106"/>
      <c r="AV399" s="87"/>
      <c r="EM399" s="383" t="s">
        <v>579</v>
      </c>
      <c r="EO399" s="44">
        <v>3</v>
      </c>
      <c r="EV399" s="55">
        <v>1</v>
      </c>
    </row>
    <row r="400" spans="4:157" x14ac:dyDescent="0.25">
      <c r="D400" s="383" t="s">
        <v>579</v>
      </c>
      <c r="E400" s="42">
        <v>2</v>
      </c>
      <c r="F400" s="112">
        <v>3</v>
      </c>
      <c r="G400" s="112"/>
      <c r="H400" s="112"/>
      <c r="I400" s="112">
        <v>1</v>
      </c>
      <c r="J400" s="112"/>
      <c r="K400" s="112"/>
      <c r="L400" s="45">
        <v>5</v>
      </c>
      <c r="M400" s="45">
        <v>10</v>
      </c>
      <c r="N400" s="45">
        <v>1</v>
      </c>
      <c r="O400" s="47"/>
      <c r="R400" s="48"/>
      <c r="S400" s="113"/>
      <c r="T400" s="114"/>
      <c r="U400" s="114"/>
      <c r="V400" s="114"/>
      <c r="W400" s="115"/>
      <c r="X400" s="115"/>
      <c r="Y400" s="115"/>
      <c r="AA400" s="53"/>
      <c r="AB400" s="53"/>
      <c r="AC400" s="116"/>
      <c r="AD400" s="116"/>
      <c r="AE400" s="116"/>
      <c r="AF400" s="116">
        <v>3</v>
      </c>
      <c r="AG400" s="117"/>
      <c r="AH400" s="117"/>
      <c r="AI400" s="118"/>
      <c r="AJ400" s="118"/>
      <c r="AK400" s="118"/>
      <c r="AL400" s="118"/>
      <c r="AM400" s="119"/>
      <c r="AN400" s="119"/>
      <c r="AO400" s="119"/>
      <c r="AP400" s="120"/>
      <c r="AQ400" s="120"/>
      <c r="AR400" s="120"/>
      <c r="AS400" s="120"/>
      <c r="AT400" s="120"/>
      <c r="AU400" s="120"/>
      <c r="AV400" s="60">
        <v>2</v>
      </c>
      <c r="EM400" s="383" t="s">
        <v>579</v>
      </c>
      <c r="EO400" s="44">
        <v>2</v>
      </c>
      <c r="ET400" s="52">
        <v>1</v>
      </c>
    </row>
    <row r="401" spans="4:157" x14ac:dyDescent="0.25">
      <c r="D401" s="383" t="s">
        <v>579</v>
      </c>
      <c r="F401" s="112"/>
      <c r="G401" s="112"/>
      <c r="H401" s="112"/>
      <c r="I401" s="112"/>
      <c r="J401" s="112"/>
      <c r="K401" s="112"/>
      <c r="L401" s="45">
        <v>2</v>
      </c>
      <c r="M401" s="45">
        <v>15</v>
      </c>
      <c r="O401" s="47"/>
      <c r="R401" s="48"/>
      <c r="S401" s="113"/>
      <c r="T401" s="114"/>
      <c r="U401" s="114"/>
      <c r="V401" s="114"/>
      <c r="W401" s="115"/>
      <c r="X401" s="115"/>
      <c r="Y401" s="115">
        <v>1</v>
      </c>
      <c r="AA401" s="53"/>
      <c r="AB401" s="53"/>
      <c r="AC401" s="116"/>
      <c r="AD401" s="116"/>
      <c r="AE401" s="116"/>
      <c r="AF401" s="116">
        <v>2</v>
      </c>
      <c r="AG401" s="117"/>
      <c r="AH401" s="117"/>
      <c r="AI401" s="118"/>
      <c r="AJ401" s="118"/>
      <c r="AK401" s="118"/>
      <c r="AL401" s="118"/>
      <c r="AM401" s="119"/>
      <c r="AN401" s="119"/>
      <c r="AO401" s="119"/>
      <c r="AP401" s="120"/>
      <c r="AQ401" s="120"/>
      <c r="AR401" s="120"/>
      <c r="AS401" s="120"/>
      <c r="AT401" s="120"/>
      <c r="AU401" s="120"/>
      <c r="AV401" s="60"/>
      <c r="EM401" s="386" t="s">
        <v>579</v>
      </c>
      <c r="EN401" s="93"/>
      <c r="EO401" s="95">
        <v>2</v>
      </c>
      <c r="EP401" s="96"/>
      <c r="EQ401" s="97"/>
      <c r="ER401" s="98"/>
      <c r="ES401" s="99"/>
      <c r="ET401" s="100"/>
      <c r="EU401" s="101"/>
      <c r="EV401" s="102">
        <v>1</v>
      </c>
      <c r="EW401" s="103"/>
      <c r="EX401" s="104"/>
      <c r="EY401" s="105"/>
      <c r="EZ401" s="106"/>
      <c r="FA401" s="394"/>
    </row>
    <row r="402" spans="4:157" x14ac:dyDescent="0.25">
      <c r="D402" s="383" t="s">
        <v>579</v>
      </c>
      <c r="F402" s="112"/>
      <c r="G402" s="112"/>
      <c r="H402" s="112"/>
      <c r="I402" s="112"/>
      <c r="J402" s="112"/>
      <c r="K402" s="112"/>
      <c r="L402" s="45"/>
      <c r="M402" s="45">
        <v>11</v>
      </c>
      <c r="O402" s="47"/>
      <c r="R402" s="48"/>
      <c r="S402" s="113"/>
      <c r="T402" s="114"/>
      <c r="U402" s="114"/>
      <c r="V402" s="114"/>
      <c r="W402" s="115"/>
      <c r="X402" s="115"/>
      <c r="Y402" s="115"/>
      <c r="AA402" s="53"/>
      <c r="AB402" s="53"/>
      <c r="AC402" s="116"/>
      <c r="AD402" s="116"/>
      <c r="AE402" s="116"/>
      <c r="AF402" s="116">
        <v>2</v>
      </c>
      <c r="AG402" s="117"/>
      <c r="AH402" s="117"/>
      <c r="AI402" s="118"/>
      <c r="AJ402" s="118"/>
      <c r="AK402" s="118"/>
      <c r="AL402" s="118"/>
      <c r="AM402" s="119"/>
      <c r="AN402" s="119"/>
      <c r="AO402" s="119"/>
      <c r="AP402" s="120"/>
      <c r="AQ402" s="120"/>
      <c r="AR402" s="120"/>
      <c r="AS402" s="120"/>
      <c r="AT402" s="120">
        <v>1</v>
      </c>
      <c r="AU402" s="120"/>
      <c r="AV402" s="60"/>
      <c r="EM402" s="383" t="s">
        <v>579</v>
      </c>
      <c r="EN402" s="42">
        <v>3</v>
      </c>
      <c r="EO402" s="44">
        <v>4</v>
      </c>
      <c r="EV402" s="55">
        <v>2</v>
      </c>
      <c r="FA402" s="391">
        <v>1</v>
      </c>
    </row>
    <row r="403" spans="4:157" x14ac:dyDescent="0.25">
      <c r="D403" s="383" t="s">
        <v>579</v>
      </c>
      <c r="F403" s="112"/>
      <c r="G403" s="112">
        <v>1</v>
      </c>
      <c r="H403" s="112"/>
      <c r="I403" s="112"/>
      <c r="J403" s="112"/>
      <c r="K403" s="112"/>
      <c r="L403" s="45">
        <v>3</v>
      </c>
      <c r="M403" s="45">
        <v>4</v>
      </c>
      <c r="O403" s="47"/>
      <c r="R403" s="48"/>
      <c r="S403" s="113"/>
      <c r="T403" s="114"/>
      <c r="U403" s="114"/>
      <c r="V403" s="114"/>
      <c r="W403" s="115"/>
      <c r="X403" s="115"/>
      <c r="Y403" s="115"/>
      <c r="AA403" s="53"/>
      <c r="AB403" s="53"/>
      <c r="AC403" s="116"/>
      <c r="AD403" s="116"/>
      <c r="AE403" s="116"/>
      <c r="AF403" s="116"/>
      <c r="AG403" s="117"/>
      <c r="AH403" s="117"/>
      <c r="AI403" s="118"/>
      <c r="AJ403" s="118"/>
      <c r="AK403" s="118"/>
      <c r="AL403" s="118"/>
      <c r="AM403" s="119"/>
      <c r="AN403" s="119">
        <v>2</v>
      </c>
      <c r="AO403" s="119"/>
      <c r="AP403" s="120"/>
      <c r="AQ403" s="120"/>
      <c r="AR403" s="120"/>
      <c r="AS403" s="120"/>
      <c r="AT403" s="120"/>
      <c r="AU403" s="120"/>
      <c r="AV403" s="36"/>
      <c r="EM403" s="383" t="s">
        <v>579</v>
      </c>
      <c r="EO403" s="44">
        <v>3</v>
      </c>
      <c r="ET403" s="52">
        <v>1</v>
      </c>
      <c r="EV403" s="55">
        <v>1</v>
      </c>
    </row>
    <row r="404" spans="4:157" x14ac:dyDescent="0.25">
      <c r="D404" s="383" t="s">
        <v>579</v>
      </c>
      <c r="E404" s="42">
        <v>1</v>
      </c>
      <c r="F404" s="112"/>
      <c r="G404" s="112">
        <v>1</v>
      </c>
      <c r="H404" s="112"/>
      <c r="I404" s="112"/>
      <c r="J404" s="112"/>
      <c r="K404" s="112"/>
      <c r="L404" s="45">
        <v>1</v>
      </c>
      <c r="M404" s="45">
        <v>3</v>
      </c>
      <c r="O404" s="47"/>
      <c r="R404" s="48"/>
      <c r="S404" s="113"/>
      <c r="T404" s="114"/>
      <c r="U404" s="114"/>
      <c r="V404" s="114"/>
      <c r="W404" s="115"/>
      <c r="X404" s="115"/>
      <c r="Y404" s="115"/>
      <c r="AA404" s="53"/>
      <c r="AB404" s="53"/>
      <c r="AC404" s="116"/>
      <c r="AD404" s="116"/>
      <c r="AE404" s="116"/>
      <c r="AF404" s="116">
        <v>1</v>
      </c>
      <c r="AG404" s="117"/>
      <c r="AH404" s="117"/>
      <c r="AI404" s="118"/>
      <c r="AJ404" s="118"/>
      <c r="AK404" s="118"/>
      <c r="AL404" s="118"/>
      <c r="AM404" s="119">
        <v>1</v>
      </c>
      <c r="AN404" s="119"/>
      <c r="AO404" s="119"/>
      <c r="AP404" s="120"/>
      <c r="AQ404" s="120"/>
      <c r="AR404" s="120"/>
      <c r="AS404" s="120"/>
      <c r="AT404" s="120"/>
      <c r="AU404" s="120"/>
      <c r="AV404" s="36"/>
      <c r="EM404" s="383" t="s">
        <v>579</v>
      </c>
      <c r="EO404" s="44">
        <v>2</v>
      </c>
      <c r="EV404" s="55">
        <v>2</v>
      </c>
      <c r="EZ404" s="59">
        <v>1</v>
      </c>
    </row>
    <row r="405" spans="4:157" x14ac:dyDescent="0.25">
      <c r="D405" s="383" t="s">
        <v>579</v>
      </c>
      <c r="F405" s="112">
        <v>5</v>
      </c>
      <c r="G405" s="112"/>
      <c r="H405" s="112"/>
      <c r="I405" s="112"/>
      <c r="J405" s="112"/>
      <c r="K405" s="112"/>
      <c r="L405" s="45">
        <v>2</v>
      </c>
      <c r="M405" s="45">
        <v>2</v>
      </c>
      <c r="O405" s="47"/>
      <c r="R405" s="48"/>
      <c r="S405" s="113"/>
      <c r="T405" s="114"/>
      <c r="U405" s="114"/>
      <c r="V405" s="114"/>
      <c r="W405" s="115"/>
      <c r="X405" s="115"/>
      <c r="Y405" s="115"/>
      <c r="AA405" s="53"/>
      <c r="AB405" s="53"/>
      <c r="AC405" s="116"/>
      <c r="AD405" s="116">
        <v>1</v>
      </c>
      <c r="AE405" s="116"/>
      <c r="AF405" s="116">
        <v>2</v>
      </c>
      <c r="AG405" s="117"/>
      <c r="AH405" s="117"/>
      <c r="AI405" s="118"/>
      <c r="AJ405" s="118"/>
      <c r="AK405" s="118"/>
      <c r="AL405" s="118"/>
      <c r="AM405" s="119"/>
      <c r="AN405" s="119"/>
      <c r="AO405" s="119"/>
      <c r="AP405" s="120"/>
      <c r="AQ405" s="120"/>
      <c r="AR405" s="120"/>
      <c r="AS405" s="120"/>
      <c r="AT405" s="120"/>
      <c r="AU405" s="120"/>
      <c r="AV405" s="60"/>
      <c r="EM405" s="383" t="s">
        <v>579</v>
      </c>
      <c r="EO405" s="44">
        <v>3</v>
      </c>
      <c r="EY405" s="58">
        <v>1</v>
      </c>
    </row>
    <row r="406" spans="4:157" x14ac:dyDescent="0.25">
      <c r="D406" s="383" t="s">
        <v>579</v>
      </c>
      <c r="F406" s="112"/>
      <c r="G406" s="112">
        <v>1</v>
      </c>
      <c r="H406" s="112"/>
      <c r="I406" s="112"/>
      <c r="J406" s="112"/>
      <c r="K406" s="112"/>
      <c r="L406" s="45"/>
      <c r="M406" s="45">
        <v>4</v>
      </c>
      <c r="O406" s="47"/>
      <c r="R406" s="48"/>
      <c r="S406" s="113"/>
      <c r="T406" s="114"/>
      <c r="U406" s="114"/>
      <c r="V406" s="114"/>
      <c r="W406" s="115"/>
      <c r="X406" s="115"/>
      <c r="Y406" s="115"/>
      <c r="AA406" s="53"/>
      <c r="AB406" s="53"/>
      <c r="AC406" s="116"/>
      <c r="AD406" s="116"/>
      <c r="AE406" s="116"/>
      <c r="AF406" s="116">
        <v>2</v>
      </c>
      <c r="AG406" s="117"/>
      <c r="AH406" s="117"/>
      <c r="AI406" s="118"/>
      <c r="AJ406" s="118"/>
      <c r="AK406" s="118"/>
      <c r="AL406" s="118"/>
      <c r="AM406" s="119"/>
      <c r="AN406" s="119"/>
      <c r="AO406" s="119">
        <v>1</v>
      </c>
      <c r="AP406" s="120"/>
      <c r="AQ406" s="120"/>
      <c r="AR406" s="120"/>
      <c r="AS406" s="120"/>
      <c r="AT406" s="120"/>
      <c r="AU406" s="120"/>
      <c r="AV406" s="60"/>
      <c r="EM406" s="383" t="s">
        <v>579</v>
      </c>
      <c r="EN406" s="42">
        <v>1</v>
      </c>
      <c r="EO406" s="44">
        <v>3</v>
      </c>
      <c r="EV406" s="55">
        <v>1</v>
      </c>
      <c r="EY406" s="58">
        <v>1</v>
      </c>
    </row>
    <row r="407" spans="4:157" x14ac:dyDescent="0.25">
      <c r="D407" s="383" t="s">
        <v>579</v>
      </c>
      <c r="F407" s="112"/>
      <c r="G407" s="112">
        <v>1</v>
      </c>
      <c r="H407" s="112"/>
      <c r="I407" s="112"/>
      <c r="J407" s="112"/>
      <c r="K407" s="112"/>
      <c r="L407" s="45"/>
      <c r="M407" s="45">
        <v>11</v>
      </c>
      <c r="O407" s="47"/>
      <c r="R407" s="48"/>
      <c r="S407" s="113"/>
      <c r="T407" s="114"/>
      <c r="U407" s="114"/>
      <c r="V407" s="114"/>
      <c r="W407" s="115"/>
      <c r="X407" s="115"/>
      <c r="Y407" s="115">
        <v>1</v>
      </c>
      <c r="AA407" s="53"/>
      <c r="AB407" s="53"/>
      <c r="AC407" s="116"/>
      <c r="AD407" s="116"/>
      <c r="AE407" s="116"/>
      <c r="AF407" s="116">
        <v>4</v>
      </c>
      <c r="AG407" s="117"/>
      <c r="AH407" s="117"/>
      <c r="AI407" s="118"/>
      <c r="AJ407" s="118"/>
      <c r="AK407" s="118"/>
      <c r="AL407" s="118"/>
      <c r="AM407" s="119"/>
      <c r="AN407" s="119"/>
      <c r="AO407" s="119"/>
      <c r="AP407" s="120"/>
      <c r="AQ407" s="120"/>
      <c r="AR407" s="120"/>
      <c r="AS407" s="120"/>
      <c r="AT407" s="120"/>
      <c r="AU407" s="120"/>
      <c r="AV407" s="60"/>
      <c r="EM407" s="383" t="s">
        <v>579</v>
      </c>
      <c r="EN407" s="42">
        <v>1</v>
      </c>
      <c r="EO407" s="44">
        <v>3</v>
      </c>
      <c r="EV407" s="55">
        <v>2</v>
      </c>
    </row>
    <row r="408" spans="4:157" x14ac:dyDescent="0.25">
      <c r="D408" s="383" t="s">
        <v>579</v>
      </c>
      <c r="F408" s="112"/>
      <c r="G408" s="112">
        <v>1</v>
      </c>
      <c r="H408" s="112"/>
      <c r="I408" s="112"/>
      <c r="J408" s="112"/>
      <c r="K408" s="112"/>
      <c r="L408" s="45"/>
      <c r="M408" s="45">
        <v>6</v>
      </c>
      <c r="O408" s="47"/>
      <c r="R408" s="48"/>
      <c r="S408" s="113"/>
      <c r="T408" s="114">
        <v>1</v>
      </c>
      <c r="U408" s="114"/>
      <c r="V408" s="114"/>
      <c r="W408" s="115"/>
      <c r="X408" s="115"/>
      <c r="Y408" s="115"/>
      <c r="AA408" s="53"/>
      <c r="AB408" s="53"/>
      <c r="AC408" s="116"/>
      <c r="AD408" s="116"/>
      <c r="AE408" s="116"/>
      <c r="AF408" s="116">
        <v>9</v>
      </c>
      <c r="AG408" s="117"/>
      <c r="AH408" s="117"/>
      <c r="AI408" s="118"/>
      <c r="AJ408" s="118"/>
      <c r="AK408" s="118"/>
      <c r="AL408" s="118"/>
      <c r="AM408" s="119"/>
      <c r="AN408" s="119"/>
      <c r="AO408" s="119"/>
      <c r="AP408" s="120"/>
      <c r="AQ408" s="120"/>
      <c r="AR408" s="120"/>
      <c r="AS408" s="120"/>
      <c r="AT408" s="120"/>
      <c r="AU408" s="120"/>
      <c r="AV408" s="60"/>
      <c r="EM408" s="383" t="s">
        <v>579</v>
      </c>
      <c r="EN408" s="42">
        <v>1</v>
      </c>
      <c r="EO408" s="44">
        <v>2</v>
      </c>
      <c r="EV408" s="55">
        <v>2</v>
      </c>
      <c r="EY408" s="58">
        <v>1</v>
      </c>
    </row>
    <row r="409" spans="4:157" x14ac:dyDescent="0.25">
      <c r="D409" s="383" t="s">
        <v>579</v>
      </c>
      <c r="F409" s="112"/>
      <c r="G409" s="112">
        <v>1</v>
      </c>
      <c r="H409" s="112"/>
      <c r="I409" s="112"/>
      <c r="J409" s="112"/>
      <c r="K409" s="112"/>
      <c r="L409" s="45"/>
      <c r="M409" s="45">
        <v>6</v>
      </c>
      <c r="O409" s="47"/>
      <c r="R409" s="48"/>
      <c r="S409" s="113"/>
      <c r="T409" s="114"/>
      <c r="U409" s="114"/>
      <c r="V409" s="114"/>
      <c r="W409" s="115"/>
      <c r="X409" s="115">
        <v>1</v>
      </c>
      <c r="Y409" s="115"/>
      <c r="AA409" s="53"/>
      <c r="AB409" s="53"/>
      <c r="AC409" s="116"/>
      <c r="AD409" s="116"/>
      <c r="AE409" s="116"/>
      <c r="AF409" s="116">
        <v>9</v>
      </c>
      <c r="AG409" s="117"/>
      <c r="AH409" s="117"/>
      <c r="AI409" s="118"/>
      <c r="AJ409" s="118"/>
      <c r="AK409" s="118"/>
      <c r="AL409" s="118"/>
      <c r="AM409" s="119"/>
      <c r="AN409" s="119"/>
      <c r="AO409" s="119"/>
      <c r="AP409" s="120"/>
      <c r="AQ409" s="120"/>
      <c r="AR409" s="120"/>
      <c r="AS409" s="120"/>
      <c r="AT409" s="120"/>
      <c r="AU409" s="120"/>
      <c r="AV409" s="60"/>
      <c r="EM409" s="383" t="s">
        <v>579</v>
      </c>
      <c r="EN409" s="42">
        <v>1</v>
      </c>
      <c r="EO409" s="44">
        <v>2</v>
      </c>
      <c r="ET409" s="52">
        <v>1</v>
      </c>
      <c r="EV409" s="55">
        <v>2</v>
      </c>
    </row>
    <row r="410" spans="4:157" x14ac:dyDescent="0.25">
      <c r="D410" s="383" t="s">
        <v>579</v>
      </c>
      <c r="F410" s="112"/>
      <c r="G410" s="112">
        <v>1</v>
      </c>
      <c r="H410" s="112"/>
      <c r="I410" s="112"/>
      <c r="J410" s="112"/>
      <c r="K410" s="112"/>
      <c r="L410" s="45">
        <v>1</v>
      </c>
      <c r="M410" s="45">
        <v>11</v>
      </c>
      <c r="O410" s="47"/>
      <c r="R410" s="48"/>
      <c r="S410" s="113"/>
      <c r="T410" s="114"/>
      <c r="U410" s="114"/>
      <c r="V410" s="114"/>
      <c r="W410" s="115"/>
      <c r="X410" s="115">
        <v>1</v>
      </c>
      <c r="Y410" s="115"/>
      <c r="AA410" s="53"/>
      <c r="AB410" s="53"/>
      <c r="AC410" s="116"/>
      <c r="AD410" s="116"/>
      <c r="AE410" s="116"/>
      <c r="AF410" s="116">
        <v>6</v>
      </c>
      <c r="AG410" s="117"/>
      <c r="AH410" s="117"/>
      <c r="AI410" s="118"/>
      <c r="AJ410" s="118"/>
      <c r="AK410" s="118"/>
      <c r="AL410" s="118"/>
      <c r="AM410" s="119"/>
      <c r="AN410" s="119"/>
      <c r="AO410" s="119"/>
      <c r="AP410" s="120"/>
      <c r="AQ410" s="120"/>
      <c r="AR410" s="120"/>
      <c r="AS410" s="120"/>
      <c r="AT410" s="120"/>
      <c r="AU410" s="120"/>
      <c r="AV410" s="60">
        <v>1</v>
      </c>
      <c r="EM410" s="383" t="s">
        <v>579</v>
      </c>
      <c r="EN410" s="42">
        <v>1</v>
      </c>
      <c r="EO410" s="44">
        <v>2</v>
      </c>
      <c r="ES410" s="51">
        <v>1</v>
      </c>
      <c r="EV410" s="55">
        <v>2</v>
      </c>
    </row>
    <row r="411" spans="4:157" x14ac:dyDescent="0.25">
      <c r="D411" s="383" t="s">
        <v>579</v>
      </c>
      <c r="E411" s="42">
        <v>2</v>
      </c>
      <c r="F411" s="112">
        <v>3</v>
      </c>
      <c r="G411" s="112"/>
      <c r="H411" s="112"/>
      <c r="I411" s="112">
        <v>1</v>
      </c>
      <c r="J411" s="112"/>
      <c r="K411" s="112"/>
      <c r="L411" s="45">
        <v>4</v>
      </c>
      <c r="M411" s="45">
        <v>11</v>
      </c>
      <c r="N411" s="45">
        <v>1</v>
      </c>
      <c r="O411" s="47"/>
      <c r="R411" s="48"/>
      <c r="S411" s="113"/>
      <c r="T411" s="114"/>
      <c r="U411" s="114"/>
      <c r="V411" s="114"/>
      <c r="W411" s="115"/>
      <c r="X411" s="115"/>
      <c r="Y411" s="115"/>
      <c r="AA411" s="53"/>
      <c r="AB411" s="53"/>
      <c r="AC411" s="116"/>
      <c r="AD411" s="116"/>
      <c r="AE411" s="116"/>
      <c r="AF411" s="116">
        <v>2</v>
      </c>
      <c r="AG411" s="117"/>
      <c r="AH411" s="117"/>
      <c r="AI411" s="118"/>
      <c r="AJ411" s="118"/>
      <c r="AK411" s="118"/>
      <c r="AL411" s="118"/>
      <c r="AM411" s="119"/>
      <c r="AN411" s="119"/>
      <c r="AO411" s="119"/>
      <c r="AP411" s="120"/>
      <c r="AQ411" s="120"/>
      <c r="AR411" s="120"/>
      <c r="AS411" s="120"/>
      <c r="AT411" s="120"/>
      <c r="AU411" s="120"/>
      <c r="AV411" s="60"/>
      <c r="EM411" s="383" t="s">
        <v>579</v>
      </c>
      <c r="EN411" s="42">
        <v>1</v>
      </c>
      <c r="EO411" s="44">
        <v>2</v>
      </c>
      <c r="ET411" s="52">
        <v>1</v>
      </c>
      <c r="EV411" s="55">
        <v>2</v>
      </c>
    </row>
    <row r="412" spans="4:157" x14ac:dyDescent="0.25">
      <c r="D412" s="383" t="s">
        <v>579</v>
      </c>
      <c r="F412" s="112"/>
      <c r="G412" s="112"/>
      <c r="H412" s="112"/>
      <c r="I412" s="112"/>
      <c r="J412" s="112"/>
      <c r="K412" s="112"/>
      <c r="L412" s="45">
        <v>2</v>
      </c>
      <c r="M412" s="45">
        <v>12</v>
      </c>
      <c r="O412" s="47"/>
      <c r="R412" s="48"/>
      <c r="S412" s="113"/>
      <c r="T412" s="114"/>
      <c r="U412" s="114"/>
      <c r="V412" s="114"/>
      <c r="W412" s="115"/>
      <c r="X412" s="115"/>
      <c r="Y412" s="115">
        <v>1</v>
      </c>
      <c r="AA412" s="53"/>
      <c r="AB412" s="53"/>
      <c r="AC412" s="116"/>
      <c r="AD412" s="116"/>
      <c r="AE412" s="116"/>
      <c r="AF412" s="116">
        <v>3</v>
      </c>
      <c r="AG412" s="117"/>
      <c r="AH412" s="117"/>
      <c r="AI412" s="118"/>
      <c r="AJ412" s="118"/>
      <c r="AK412" s="118"/>
      <c r="AL412" s="118"/>
      <c r="AM412" s="119"/>
      <c r="AN412" s="119"/>
      <c r="AO412" s="119"/>
      <c r="AP412" s="120"/>
      <c r="AQ412" s="120"/>
      <c r="AR412" s="120"/>
      <c r="AS412" s="120"/>
      <c r="AT412" s="120"/>
      <c r="AU412" s="120"/>
      <c r="AV412" s="60"/>
      <c r="EM412" s="383" t="s">
        <v>579</v>
      </c>
      <c r="EO412" s="44">
        <v>2</v>
      </c>
      <c r="EV412" s="55">
        <v>2</v>
      </c>
    </row>
    <row r="413" spans="4:157" x14ac:dyDescent="0.25">
      <c r="D413" s="383" t="s">
        <v>579</v>
      </c>
      <c r="F413" s="112"/>
      <c r="G413" s="112">
        <v>1</v>
      </c>
      <c r="H413" s="112"/>
      <c r="I413" s="112"/>
      <c r="J413" s="112"/>
      <c r="K413" s="112"/>
      <c r="L413" s="45">
        <v>3</v>
      </c>
      <c r="M413" s="45">
        <v>7</v>
      </c>
      <c r="O413" s="47"/>
      <c r="R413" s="48"/>
      <c r="S413" s="113"/>
      <c r="T413" s="114"/>
      <c r="U413" s="114"/>
      <c r="V413" s="114"/>
      <c r="W413" s="115"/>
      <c r="X413" s="115"/>
      <c r="Y413" s="115"/>
      <c r="AA413" s="53"/>
      <c r="AB413" s="53"/>
      <c r="AC413" s="116"/>
      <c r="AD413" s="116"/>
      <c r="AE413" s="116"/>
      <c r="AF413" s="116">
        <v>4</v>
      </c>
      <c r="AG413" s="117"/>
      <c r="AH413" s="117"/>
      <c r="AI413" s="118"/>
      <c r="AJ413" s="118"/>
      <c r="AK413" s="118"/>
      <c r="AL413" s="118"/>
      <c r="AM413" s="119"/>
      <c r="AN413" s="119"/>
      <c r="AO413" s="119"/>
      <c r="AP413" s="120"/>
      <c r="AQ413" s="120"/>
      <c r="AR413" s="120"/>
      <c r="AS413" s="120"/>
      <c r="AT413" s="120">
        <v>1</v>
      </c>
      <c r="AU413" s="120"/>
      <c r="AV413" s="60"/>
      <c r="EM413" s="383" t="s">
        <v>579</v>
      </c>
      <c r="EN413" s="42">
        <v>1</v>
      </c>
      <c r="EO413" s="44">
        <v>2</v>
      </c>
      <c r="ET413" s="52">
        <v>1</v>
      </c>
      <c r="EV413" s="55">
        <v>1</v>
      </c>
    </row>
    <row r="414" spans="4:157" x14ac:dyDescent="0.25">
      <c r="D414" s="383" t="s">
        <v>579</v>
      </c>
      <c r="E414" s="42">
        <v>1</v>
      </c>
      <c r="F414" s="112"/>
      <c r="G414" s="112"/>
      <c r="H414" s="112"/>
      <c r="I414" s="112"/>
      <c r="J414" s="112"/>
      <c r="K414" s="112"/>
      <c r="L414" s="45"/>
      <c r="M414" s="45">
        <v>4</v>
      </c>
      <c r="O414" s="47"/>
      <c r="R414" s="48"/>
      <c r="S414" s="113"/>
      <c r="T414" s="114"/>
      <c r="U414" s="114"/>
      <c r="V414" s="114"/>
      <c r="W414" s="115"/>
      <c r="X414" s="115"/>
      <c r="Y414" s="115"/>
      <c r="AA414" s="53"/>
      <c r="AB414" s="53"/>
      <c r="AC414" s="116"/>
      <c r="AD414" s="116"/>
      <c r="AE414" s="116"/>
      <c r="AF414" s="116">
        <v>1</v>
      </c>
      <c r="AG414" s="117"/>
      <c r="AH414" s="117"/>
      <c r="AI414" s="118"/>
      <c r="AJ414" s="118"/>
      <c r="AK414" s="118"/>
      <c r="AL414" s="118"/>
      <c r="AM414" s="119"/>
      <c r="AN414" s="119">
        <v>2</v>
      </c>
      <c r="AO414" s="119"/>
      <c r="AP414" s="120"/>
      <c r="AQ414" s="120"/>
      <c r="AR414" s="120"/>
      <c r="AS414" s="120"/>
      <c r="AT414" s="120"/>
      <c r="AU414" s="120"/>
      <c r="AV414" s="60"/>
      <c r="EM414" s="383" t="s">
        <v>579</v>
      </c>
      <c r="EN414" s="42">
        <v>1</v>
      </c>
      <c r="EO414" s="44">
        <v>2</v>
      </c>
      <c r="ES414" s="51">
        <v>1</v>
      </c>
      <c r="ET414" s="52">
        <v>1</v>
      </c>
      <c r="EV414" s="55">
        <v>2</v>
      </c>
    </row>
    <row r="415" spans="4:157" x14ac:dyDescent="0.25">
      <c r="D415" s="383" t="s">
        <v>579</v>
      </c>
      <c r="F415" s="112">
        <v>5</v>
      </c>
      <c r="G415" s="112">
        <v>1</v>
      </c>
      <c r="H415" s="112"/>
      <c r="I415" s="112"/>
      <c r="J415" s="112"/>
      <c r="K415" s="112"/>
      <c r="L415" s="45">
        <v>3</v>
      </c>
      <c r="M415" s="45">
        <v>2</v>
      </c>
      <c r="O415" s="47"/>
      <c r="R415" s="48"/>
      <c r="S415" s="113"/>
      <c r="T415" s="114"/>
      <c r="U415" s="114"/>
      <c r="V415" s="114"/>
      <c r="W415" s="115"/>
      <c r="X415" s="115"/>
      <c r="Y415" s="115"/>
      <c r="AA415" s="53"/>
      <c r="AB415" s="53"/>
      <c r="AC415" s="116"/>
      <c r="AD415" s="116">
        <v>1</v>
      </c>
      <c r="AE415" s="116"/>
      <c r="AF415" s="116"/>
      <c r="AG415" s="117"/>
      <c r="AH415" s="117"/>
      <c r="AI415" s="118"/>
      <c r="AJ415" s="118"/>
      <c r="AK415" s="118"/>
      <c r="AL415" s="118"/>
      <c r="AM415" s="119">
        <v>1</v>
      </c>
      <c r="AN415" s="119"/>
      <c r="AO415" s="119"/>
      <c r="AP415" s="120"/>
      <c r="AQ415" s="120"/>
      <c r="AR415" s="120"/>
      <c r="AS415" s="120"/>
      <c r="AT415" s="120"/>
      <c r="AU415" s="120"/>
      <c r="AV415" s="60"/>
      <c r="EM415" s="383" t="s">
        <v>579</v>
      </c>
      <c r="EN415" s="42">
        <v>1</v>
      </c>
      <c r="EO415" s="44">
        <v>2</v>
      </c>
      <c r="EV415" s="55">
        <v>2</v>
      </c>
    </row>
    <row r="416" spans="4:157" x14ac:dyDescent="0.25">
      <c r="D416" s="383" t="s">
        <v>579</v>
      </c>
      <c r="F416" s="112"/>
      <c r="G416" s="112">
        <v>1</v>
      </c>
      <c r="H416" s="112"/>
      <c r="I416" s="112"/>
      <c r="J416" s="112"/>
      <c r="K416" s="112"/>
      <c r="L416" s="45"/>
      <c r="M416" s="45">
        <v>4</v>
      </c>
      <c r="O416" s="47"/>
      <c r="R416" s="48"/>
      <c r="S416" s="113"/>
      <c r="T416" s="114"/>
      <c r="U416" s="114"/>
      <c r="V416" s="114"/>
      <c r="W416" s="115"/>
      <c r="X416" s="115"/>
      <c r="Y416" s="115"/>
      <c r="AA416" s="53"/>
      <c r="AB416" s="53"/>
      <c r="AC416" s="116"/>
      <c r="AD416" s="116"/>
      <c r="AE416" s="116"/>
      <c r="AF416" s="116">
        <v>3</v>
      </c>
      <c r="AG416" s="117"/>
      <c r="AH416" s="117"/>
      <c r="AI416" s="118"/>
      <c r="AJ416" s="118"/>
      <c r="AK416" s="118"/>
      <c r="AL416" s="118"/>
      <c r="AM416" s="119"/>
      <c r="AN416" s="119"/>
      <c r="AO416" s="119">
        <v>1</v>
      </c>
      <c r="AP416" s="120"/>
      <c r="AQ416" s="120"/>
      <c r="AR416" s="120"/>
      <c r="AS416" s="120"/>
      <c r="AT416" s="120"/>
      <c r="AU416" s="120"/>
      <c r="AV416" s="60"/>
      <c r="EM416" s="383" t="s">
        <v>579</v>
      </c>
      <c r="EN416" s="42">
        <v>1</v>
      </c>
      <c r="EO416" s="44">
        <v>2</v>
      </c>
      <c r="EV416" s="55">
        <v>2</v>
      </c>
      <c r="EY416" s="58">
        <v>1</v>
      </c>
    </row>
    <row r="417" spans="4:157" x14ac:dyDescent="0.25">
      <c r="D417" s="383" t="s">
        <v>579</v>
      </c>
      <c r="F417" s="112"/>
      <c r="G417" s="112">
        <v>1</v>
      </c>
      <c r="H417" s="112"/>
      <c r="I417" s="112"/>
      <c r="J417" s="112"/>
      <c r="K417" s="112"/>
      <c r="L417" s="45"/>
      <c r="M417" s="45">
        <v>6</v>
      </c>
      <c r="O417" s="47"/>
      <c r="R417" s="48"/>
      <c r="S417" s="113"/>
      <c r="T417" s="114"/>
      <c r="U417" s="114"/>
      <c r="V417" s="114"/>
      <c r="W417" s="115"/>
      <c r="X417" s="115"/>
      <c r="Y417" s="115"/>
      <c r="AA417" s="53"/>
      <c r="AB417" s="53"/>
      <c r="AC417" s="116"/>
      <c r="AD417" s="116"/>
      <c r="AE417" s="116"/>
      <c r="AF417" s="116">
        <v>4</v>
      </c>
      <c r="AG417" s="117"/>
      <c r="AH417" s="117"/>
      <c r="AI417" s="118"/>
      <c r="AJ417" s="118"/>
      <c r="AK417" s="118"/>
      <c r="AL417" s="118"/>
      <c r="AM417" s="119"/>
      <c r="AN417" s="119"/>
      <c r="AO417" s="119"/>
      <c r="AP417" s="120"/>
      <c r="AQ417" s="120"/>
      <c r="AR417" s="120"/>
      <c r="AS417" s="120"/>
      <c r="AT417" s="120"/>
      <c r="AU417" s="120"/>
      <c r="AV417" s="60"/>
      <c r="EM417" s="383" t="s">
        <v>579</v>
      </c>
      <c r="EN417" s="42">
        <v>2</v>
      </c>
      <c r="EO417" s="44">
        <v>4</v>
      </c>
      <c r="EV417" s="55">
        <v>1</v>
      </c>
      <c r="EY417" s="58">
        <v>1</v>
      </c>
    </row>
    <row r="418" spans="4:157" x14ac:dyDescent="0.25">
      <c r="D418" s="383" t="s">
        <v>579</v>
      </c>
      <c r="F418" s="112"/>
      <c r="G418" s="112">
        <v>1</v>
      </c>
      <c r="H418" s="112"/>
      <c r="I418" s="112"/>
      <c r="J418" s="112"/>
      <c r="K418" s="112"/>
      <c r="L418" s="45"/>
      <c r="M418" s="45">
        <v>9</v>
      </c>
      <c r="O418" s="47"/>
      <c r="R418" s="48"/>
      <c r="S418" s="113"/>
      <c r="T418" s="114">
        <v>1</v>
      </c>
      <c r="U418" s="114"/>
      <c r="V418" s="114"/>
      <c r="W418" s="115"/>
      <c r="X418" s="115"/>
      <c r="Y418" s="115">
        <v>1</v>
      </c>
      <c r="AA418" s="53"/>
      <c r="AB418" s="53"/>
      <c r="AC418" s="116"/>
      <c r="AD418" s="116"/>
      <c r="AE418" s="116"/>
      <c r="AF418" s="116">
        <v>5</v>
      </c>
      <c r="AG418" s="117"/>
      <c r="AH418" s="117"/>
      <c r="AI418" s="118"/>
      <c r="AJ418" s="118"/>
      <c r="AK418" s="118"/>
      <c r="AL418" s="118"/>
      <c r="AM418" s="119"/>
      <c r="AN418" s="119"/>
      <c r="AO418" s="119"/>
      <c r="AP418" s="120"/>
      <c r="AQ418" s="120"/>
      <c r="AR418" s="120"/>
      <c r="AS418" s="120"/>
      <c r="AT418" s="120"/>
      <c r="AU418" s="120"/>
      <c r="AV418" s="60"/>
      <c r="EM418" s="383" t="s">
        <v>579</v>
      </c>
      <c r="EN418" s="42">
        <v>1</v>
      </c>
      <c r="EO418" s="44">
        <v>2</v>
      </c>
      <c r="EV418" s="55">
        <v>1</v>
      </c>
      <c r="EY418" s="58">
        <v>1</v>
      </c>
    </row>
    <row r="419" spans="4:157" ht="15.75" thickBot="1" x14ac:dyDescent="0.3">
      <c r="D419" s="385" t="s">
        <v>579</v>
      </c>
      <c r="E419" s="341"/>
      <c r="F419" s="342"/>
      <c r="G419" s="342"/>
      <c r="H419" s="342"/>
      <c r="I419" s="342"/>
      <c r="J419" s="342"/>
      <c r="K419" s="342"/>
      <c r="L419" s="331"/>
      <c r="M419" s="331">
        <v>6</v>
      </c>
      <c r="N419" s="331"/>
      <c r="O419" s="343"/>
      <c r="P419" s="343"/>
      <c r="Q419" s="344"/>
      <c r="R419" s="344"/>
      <c r="S419" s="345"/>
      <c r="T419" s="332"/>
      <c r="U419" s="332"/>
      <c r="V419" s="332"/>
      <c r="W419" s="346"/>
      <c r="X419" s="346"/>
      <c r="Y419" s="346"/>
      <c r="Z419" s="333"/>
      <c r="AA419" s="333"/>
      <c r="AB419" s="333"/>
      <c r="AC419" s="347"/>
      <c r="AD419" s="347"/>
      <c r="AE419" s="347"/>
      <c r="AF419" s="347">
        <v>9</v>
      </c>
      <c r="AG419" s="348"/>
      <c r="AH419" s="348"/>
      <c r="AI419" s="349"/>
      <c r="AJ419" s="349"/>
      <c r="AK419" s="349"/>
      <c r="AL419" s="349"/>
      <c r="AM419" s="350"/>
      <c r="AN419" s="350"/>
      <c r="AO419" s="350"/>
      <c r="AP419" s="351"/>
      <c r="AQ419" s="351"/>
      <c r="AR419" s="351"/>
      <c r="AS419" s="351"/>
      <c r="AT419" s="351"/>
      <c r="AU419" s="351"/>
      <c r="AV419" s="330"/>
      <c r="EM419" s="383" t="s">
        <v>579</v>
      </c>
      <c r="EO419" s="44">
        <v>3</v>
      </c>
      <c r="EV419" s="55">
        <v>1</v>
      </c>
      <c r="EZ419" s="59">
        <v>1</v>
      </c>
    </row>
    <row r="420" spans="4:157" x14ac:dyDescent="0.25">
      <c r="F420" s="112"/>
      <c r="G420" s="112"/>
      <c r="H420" s="112"/>
      <c r="I420" s="112"/>
      <c r="J420" s="112"/>
      <c r="K420" s="112"/>
      <c r="L420" s="45"/>
      <c r="M420" s="45"/>
      <c r="O420" s="47"/>
      <c r="R420" s="48"/>
      <c r="S420" s="113"/>
      <c r="T420" s="114"/>
      <c r="U420" s="114"/>
      <c r="V420" s="114"/>
      <c r="W420" s="115"/>
      <c r="X420" s="115"/>
      <c r="Y420" s="115"/>
      <c r="AA420" s="53"/>
      <c r="AB420" s="53"/>
      <c r="AC420" s="116"/>
      <c r="AD420" s="116"/>
      <c r="AE420" s="116"/>
      <c r="AF420" s="116"/>
      <c r="AG420" s="117"/>
      <c r="AH420" s="117"/>
      <c r="AI420" s="118"/>
      <c r="AJ420" s="118"/>
      <c r="AK420" s="118"/>
      <c r="AL420" s="118"/>
      <c r="AM420" s="119"/>
      <c r="AN420" s="119"/>
      <c r="AO420" s="119"/>
      <c r="AP420" s="120"/>
      <c r="AQ420" s="120"/>
      <c r="AR420" s="120"/>
      <c r="AS420" s="120"/>
      <c r="AT420" s="120"/>
      <c r="AU420" s="120"/>
      <c r="AV420" s="60"/>
      <c r="EM420" s="383" t="s">
        <v>579</v>
      </c>
      <c r="EN420" s="42">
        <v>3</v>
      </c>
      <c r="EO420" s="44">
        <v>3</v>
      </c>
      <c r="EV420" s="55">
        <v>1</v>
      </c>
      <c r="FA420" s="391">
        <v>1</v>
      </c>
    </row>
    <row r="421" spans="4:157" x14ac:dyDescent="0.25">
      <c r="F421" s="112"/>
      <c r="G421" s="112"/>
      <c r="H421" s="112"/>
      <c r="I421" s="112"/>
      <c r="J421" s="112"/>
      <c r="K421" s="112"/>
      <c r="L421" s="45"/>
      <c r="M421" s="45"/>
      <c r="O421" s="47"/>
      <c r="R421" s="48"/>
      <c r="S421" s="113"/>
      <c r="T421" s="114"/>
      <c r="U421" s="114"/>
      <c r="V421" s="114"/>
      <c r="W421" s="115"/>
      <c r="X421" s="115"/>
      <c r="Y421" s="115"/>
      <c r="AA421" s="53"/>
      <c r="AB421" s="53"/>
      <c r="AC421" s="116"/>
      <c r="AD421" s="116"/>
      <c r="AE421" s="116"/>
      <c r="AF421" s="116"/>
      <c r="AG421" s="117"/>
      <c r="AH421" s="117"/>
      <c r="AI421" s="118"/>
      <c r="AJ421" s="118"/>
      <c r="AK421" s="118"/>
      <c r="AL421" s="118"/>
      <c r="AM421" s="119"/>
      <c r="AN421" s="119"/>
      <c r="AO421" s="119"/>
      <c r="AP421" s="120"/>
      <c r="AQ421" s="120"/>
      <c r="AR421" s="120"/>
      <c r="AS421" s="120"/>
      <c r="AT421" s="120"/>
      <c r="AU421" s="120"/>
      <c r="AV421" s="60"/>
      <c r="EM421" s="383" t="s">
        <v>579</v>
      </c>
      <c r="EN421" s="93"/>
      <c r="EO421" s="95">
        <v>3</v>
      </c>
      <c r="EP421" s="96"/>
      <c r="EQ421" s="97"/>
      <c r="ER421" s="98"/>
      <c r="ES421" s="99"/>
      <c r="ET421" s="100">
        <v>1</v>
      </c>
      <c r="EU421" s="101"/>
      <c r="EV421" s="102">
        <v>2</v>
      </c>
      <c r="EW421" s="103"/>
      <c r="EX421" s="104"/>
      <c r="EY421" s="105"/>
      <c r="EZ421" s="106"/>
      <c r="FA421" s="394"/>
    </row>
    <row r="422" spans="4:157" x14ac:dyDescent="0.25">
      <c r="F422" s="112"/>
      <c r="G422" s="112"/>
      <c r="H422" s="112"/>
      <c r="I422" s="112"/>
      <c r="J422" s="112"/>
      <c r="K422" s="112"/>
      <c r="L422" s="45"/>
      <c r="M422" s="45"/>
      <c r="O422" s="47"/>
      <c r="R422" s="48"/>
      <c r="S422" s="113"/>
      <c r="T422" s="114"/>
      <c r="U422" s="114"/>
      <c r="V422" s="114"/>
      <c r="W422" s="115"/>
      <c r="X422" s="115"/>
      <c r="Y422" s="115"/>
      <c r="AA422" s="53"/>
      <c r="AB422" s="53"/>
      <c r="AC422" s="116"/>
      <c r="AD422" s="116"/>
      <c r="AE422" s="116"/>
      <c r="AF422" s="116"/>
      <c r="AG422" s="117"/>
      <c r="AH422" s="117"/>
      <c r="AI422" s="118"/>
      <c r="AJ422" s="118"/>
      <c r="AK422" s="118"/>
      <c r="AL422" s="118"/>
      <c r="AM422" s="119"/>
      <c r="AN422" s="119"/>
      <c r="AO422" s="119"/>
      <c r="AP422" s="120"/>
      <c r="AQ422" s="120"/>
      <c r="AR422" s="120"/>
      <c r="AS422" s="120"/>
      <c r="AT422" s="120"/>
      <c r="AU422" s="120"/>
      <c r="AV422" s="60"/>
    </row>
    <row r="423" spans="4:157" x14ac:dyDescent="0.25">
      <c r="F423" s="112"/>
      <c r="G423" s="112"/>
      <c r="H423" s="112"/>
      <c r="I423" s="112"/>
      <c r="J423" s="112"/>
      <c r="K423" s="112"/>
      <c r="L423" s="45"/>
      <c r="M423" s="45"/>
      <c r="O423" s="47"/>
      <c r="R423" s="48"/>
      <c r="S423" s="113"/>
      <c r="T423" s="114"/>
      <c r="U423" s="114"/>
      <c r="V423" s="114"/>
      <c r="W423" s="115"/>
      <c r="X423" s="115"/>
      <c r="Y423" s="115"/>
      <c r="AA423" s="53"/>
      <c r="AB423" s="53"/>
      <c r="AC423" s="116"/>
      <c r="AD423" s="116"/>
      <c r="AE423" s="116"/>
      <c r="AF423" s="116"/>
      <c r="AG423" s="117"/>
      <c r="AH423" s="117"/>
      <c r="AI423" s="118"/>
      <c r="AJ423" s="118"/>
      <c r="AK423" s="118"/>
      <c r="AL423" s="118"/>
      <c r="AM423" s="119"/>
      <c r="AN423" s="119"/>
      <c r="AO423" s="119"/>
      <c r="AP423" s="120"/>
      <c r="AQ423" s="120"/>
      <c r="AR423" s="120"/>
      <c r="AS423" s="120"/>
      <c r="AT423" s="120"/>
      <c r="AU423" s="120"/>
      <c r="AV423" s="60"/>
    </row>
    <row r="424" spans="4:157" x14ac:dyDescent="0.25">
      <c r="F424" s="112"/>
      <c r="G424" s="112"/>
      <c r="H424" s="112"/>
      <c r="I424" s="112"/>
      <c r="J424" s="112"/>
      <c r="K424" s="112"/>
      <c r="L424" s="45"/>
      <c r="M424" s="45"/>
      <c r="O424" s="47"/>
      <c r="R424" s="48"/>
      <c r="S424" s="113"/>
      <c r="T424" s="114"/>
      <c r="U424" s="114"/>
      <c r="V424" s="114"/>
      <c r="W424" s="115"/>
      <c r="X424" s="115"/>
      <c r="Y424" s="115"/>
      <c r="AA424" s="53"/>
      <c r="AB424" s="53"/>
      <c r="AC424" s="116"/>
      <c r="AD424" s="116"/>
      <c r="AE424" s="116"/>
      <c r="AF424" s="116"/>
      <c r="AG424" s="117"/>
      <c r="AH424" s="117"/>
      <c r="AI424" s="118"/>
      <c r="AJ424" s="118"/>
      <c r="AK424" s="118"/>
      <c r="AL424" s="118"/>
      <c r="AM424" s="119"/>
      <c r="AN424" s="119"/>
      <c r="AO424" s="119"/>
      <c r="AP424" s="120"/>
      <c r="AQ424" s="120"/>
      <c r="AR424" s="120"/>
      <c r="AS424" s="120"/>
      <c r="AT424" s="120"/>
      <c r="AU424" s="120"/>
      <c r="AV424" s="60"/>
    </row>
    <row r="425" spans="4:157" x14ac:dyDescent="0.25">
      <c r="F425" s="112"/>
      <c r="G425" s="112"/>
      <c r="H425" s="112"/>
      <c r="I425" s="112"/>
      <c r="J425" s="112"/>
      <c r="K425" s="112"/>
      <c r="L425" s="45"/>
      <c r="M425" s="45"/>
      <c r="O425" s="47"/>
      <c r="R425" s="48"/>
      <c r="S425" s="113"/>
      <c r="T425" s="114"/>
      <c r="U425" s="114"/>
      <c r="V425" s="114"/>
      <c r="W425" s="115"/>
      <c r="X425" s="115"/>
      <c r="Y425" s="115"/>
      <c r="AA425" s="53"/>
      <c r="AB425" s="53"/>
      <c r="AC425" s="116"/>
      <c r="AD425" s="116"/>
      <c r="AE425" s="116"/>
      <c r="AF425" s="116"/>
      <c r="AG425" s="117"/>
      <c r="AH425" s="117"/>
      <c r="AI425" s="118"/>
      <c r="AJ425" s="118"/>
      <c r="AK425" s="118"/>
      <c r="AL425" s="118"/>
      <c r="AM425" s="119"/>
      <c r="AN425" s="119"/>
      <c r="AO425" s="119"/>
      <c r="AP425" s="120"/>
      <c r="AQ425" s="120"/>
      <c r="AR425" s="120"/>
      <c r="AS425" s="120"/>
      <c r="AT425" s="120"/>
      <c r="AU425" s="120"/>
      <c r="AV425" s="60"/>
    </row>
    <row r="426" spans="4:157" x14ac:dyDescent="0.25">
      <c r="F426" s="112"/>
      <c r="G426" s="112"/>
      <c r="H426" s="112"/>
      <c r="I426" s="112"/>
      <c r="J426" s="112"/>
      <c r="K426" s="112"/>
      <c r="L426" s="45"/>
      <c r="M426" s="45"/>
      <c r="O426" s="47"/>
      <c r="R426" s="48"/>
      <c r="S426" s="113"/>
      <c r="T426" s="114"/>
      <c r="U426" s="114"/>
      <c r="V426" s="114"/>
      <c r="W426" s="115"/>
      <c r="X426" s="115"/>
      <c r="Y426" s="115"/>
      <c r="AA426" s="53"/>
      <c r="AB426" s="53"/>
      <c r="AC426" s="116"/>
      <c r="AD426" s="116"/>
      <c r="AE426" s="116"/>
      <c r="AF426" s="116"/>
      <c r="AG426" s="117"/>
      <c r="AH426" s="117"/>
      <c r="AI426" s="118"/>
      <c r="AJ426" s="118"/>
      <c r="AK426" s="118"/>
      <c r="AL426" s="118"/>
      <c r="AM426" s="119"/>
      <c r="AN426" s="119"/>
      <c r="AO426" s="119"/>
      <c r="AP426" s="120"/>
      <c r="AQ426" s="120"/>
      <c r="AR426" s="120"/>
      <c r="AS426" s="120"/>
      <c r="AT426" s="120"/>
      <c r="AU426" s="120"/>
      <c r="AV426" s="60"/>
    </row>
    <row r="427" spans="4:157" x14ac:dyDescent="0.25">
      <c r="F427" s="112"/>
      <c r="G427" s="112"/>
      <c r="H427" s="112"/>
      <c r="I427" s="112"/>
      <c r="J427" s="112"/>
      <c r="K427" s="112"/>
      <c r="L427" s="45"/>
      <c r="M427" s="45"/>
      <c r="O427" s="47"/>
      <c r="R427" s="48"/>
      <c r="S427" s="113"/>
      <c r="T427" s="114"/>
      <c r="U427" s="114"/>
      <c r="V427" s="114"/>
      <c r="W427" s="115"/>
      <c r="X427" s="115"/>
      <c r="Y427" s="115"/>
      <c r="AA427" s="53"/>
      <c r="AB427" s="53"/>
      <c r="AC427" s="116"/>
      <c r="AD427" s="116"/>
      <c r="AE427" s="116"/>
      <c r="AF427" s="116"/>
      <c r="AG427" s="117"/>
      <c r="AH427" s="117"/>
      <c r="AI427" s="118"/>
      <c r="AJ427" s="118"/>
      <c r="AK427" s="118"/>
      <c r="AL427" s="118"/>
      <c r="AM427" s="119"/>
      <c r="AN427" s="119"/>
      <c r="AO427" s="119"/>
      <c r="AP427" s="120"/>
      <c r="AQ427" s="120"/>
      <c r="AR427" s="120"/>
      <c r="AS427" s="120"/>
      <c r="AT427" s="120"/>
      <c r="AU427" s="120"/>
      <c r="AV427" s="60"/>
    </row>
    <row r="428" spans="4:157" x14ac:dyDescent="0.25">
      <c r="F428" s="112"/>
      <c r="G428" s="112"/>
      <c r="H428" s="112"/>
      <c r="I428" s="112"/>
      <c r="J428" s="112"/>
      <c r="K428" s="112"/>
      <c r="L428" s="45"/>
      <c r="M428" s="45"/>
      <c r="O428" s="47"/>
      <c r="R428" s="48"/>
      <c r="S428" s="113"/>
      <c r="T428" s="114"/>
      <c r="U428" s="114"/>
      <c r="V428" s="114"/>
      <c r="W428" s="115"/>
      <c r="X428" s="115"/>
      <c r="Y428" s="115"/>
      <c r="AA428" s="53"/>
      <c r="AB428" s="53"/>
      <c r="AC428" s="116"/>
      <c r="AD428" s="116"/>
      <c r="AE428" s="116"/>
      <c r="AF428" s="116"/>
      <c r="AG428" s="117"/>
      <c r="AH428" s="117"/>
      <c r="AI428" s="118"/>
      <c r="AJ428" s="118"/>
      <c r="AK428" s="118"/>
      <c r="AL428" s="118"/>
      <c r="AM428" s="119"/>
      <c r="AN428" s="119"/>
      <c r="AO428" s="119"/>
      <c r="AP428" s="120"/>
      <c r="AQ428" s="120"/>
      <c r="AR428" s="120"/>
      <c r="AS428" s="120"/>
      <c r="AT428" s="120"/>
      <c r="AU428" s="120"/>
      <c r="AV428" s="60"/>
    </row>
    <row r="429" spans="4:157" x14ac:dyDescent="0.25">
      <c r="F429" s="112"/>
      <c r="G429" s="112"/>
      <c r="H429" s="112"/>
      <c r="I429" s="112"/>
      <c r="J429" s="112"/>
      <c r="K429" s="112"/>
      <c r="L429" s="45"/>
      <c r="M429" s="45"/>
      <c r="O429" s="47"/>
      <c r="R429" s="48"/>
      <c r="S429" s="113"/>
      <c r="T429" s="114"/>
      <c r="U429" s="114"/>
      <c r="V429" s="114"/>
      <c r="W429" s="115"/>
      <c r="X429" s="115"/>
      <c r="Y429" s="115"/>
      <c r="AA429" s="53"/>
      <c r="AB429" s="53"/>
      <c r="AC429" s="116"/>
      <c r="AD429" s="116"/>
      <c r="AE429" s="116"/>
      <c r="AF429" s="116"/>
      <c r="AG429" s="117"/>
      <c r="AH429" s="117"/>
      <c r="AI429" s="118"/>
      <c r="AJ429" s="118"/>
      <c r="AK429" s="118"/>
      <c r="AL429" s="118"/>
      <c r="AM429" s="119"/>
      <c r="AN429" s="119"/>
      <c r="AO429" s="119"/>
      <c r="AP429" s="120"/>
      <c r="AQ429" s="120"/>
      <c r="AR429" s="120"/>
      <c r="AS429" s="120"/>
      <c r="AT429" s="120"/>
      <c r="AU429" s="120"/>
      <c r="AV429" s="60"/>
    </row>
    <row r="430" spans="4:157" x14ac:dyDescent="0.25">
      <c r="F430" s="112"/>
      <c r="G430" s="112"/>
      <c r="H430" s="112"/>
      <c r="I430" s="112"/>
      <c r="J430" s="112"/>
      <c r="K430" s="112"/>
      <c r="L430" s="45"/>
      <c r="M430" s="45"/>
      <c r="O430" s="47"/>
      <c r="R430" s="48"/>
      <c r="S430" s="113"/>
      <c r="T430" s="114"/>
      <c r="U430" s="114"/>
      <c r="V430" s="114"/>
      <c r="W430" s="115"/>
      <c r="X430" s="115"/>
      <c r="Y430" s="115"/>
      <c r="AA430" s="53"/>
      <c r="AB430" s="53"/>
      <c r="AC430" s="116"/>
      <c r="AD430" s="116"/>
      <c r="AE430" s="116"/>
      <c r="AF430" s="116"/>
      <c r="AG430" s="117"/>
      <c r="AH430" s="117"/>
      <c r="AI430" s="118"/>
      <c r="AJ430" s="118"/>
      <c r="AK430" s="118"/>
      <c r="AL430" s="118"/>
      <c r="AM430" s="119"/>
      <c r="AN430" s="119"/>
      <c r="AO430" s="119"/>
      <c r="AP430" s="120"/>
      <c r="AQ430" s="120"/>
      <c r="AR430" s="120"/>
      <c r="AS430" s="120"/>
      <c r="AT430" s="120"/>
      <c r="AU430" s="120"/>
      <c r="AV430" s="60"/>
    </row>
    <row r="431" spans="4:157" x14ac:dyDescent="0.25">
      <c r="F431" s="112"/>
      <c r="G431" s="112"/>
      <c r="H431" s="112"/>
      <c r="I431" s="112"/>
      <c r="J431" s="112"/>
      <c r="K431" s="112"/>
      <c r="L431" s="45"/>
      <c r="M431" s="45"/>
      <c r="O431" s="47"/>
      <c r="R431" s="48"/>
      <c r="S431" s="113"/>
      <c r="T431" s="114"/>
      <c r="U431" s="114"/>
      <c r="V431" s="114"/>
      <c r="W431" s="115"/>
      <c r="X431" s="115"/>
      <c r="Y431" s="115"/>
      <c r="AA431" s="53"/>
      <c r="AB431" s="53"/>
      <c r="AC431" s="116"/>
      <c r="AD431" s="116"/>
      <c r="AE431" s="116"/>
      <c r="AF431" s="116"/>
      <c r="AG431" s="117"/>
      <c r="AH431" s="117"/>
      <c r="AI431" s="118"/>
      <c r="AJ431" s="118"/>
      <c r="AK431" s="118"/>
      <c r="AL431" s="118"/>
      <c r="AM431" s="119"/>
      <c r="AN431" s="119"/>
      <c r="AO431" s="119"/>
      <c r="AP431" s="120"/>
      <c r="AQ431" s="120"/>
      <c r="AR431" s="120"/>
      <c r="AS431" s="120"/>
      <c r="AT431" s="120"/>
      <c r="AU431" s="120"/>
      <c r="AV431" s="60"/>
    </row>
    <row r="432" spans="4:157" x14ac:dyDescent="0.25">
      <c r="F432" s="112"/>
      <c r="G432" s="112"/>
      <c r="H432" s="112"/>
      <c r="I432" s="112"/>
      <c r="J432" s="112"/>
      <c r="K432" s="112"/>
      <c r="L432" s="45"/>
      <c r="M432" s="45"/>
      <c r="O432" s="47"/>
      <c r="R432" s="48"/>
      <c r="S432" s="113"/>
      <c r="T432" s="114"/>
      <c r="U432" s="114"/>
      <c r="V432" s="114"/>
      <c r="W432" s="115"/>
      <c r="X432" s="115"/>
      <c r="Y432" s="115"/>
      <c r="AA432" s="53"/>
      <c r="AB432" s="53"/>
      <c r="AC432" s="116"/>
      <c r="AD432" s="116"/>
      <c r="AE432" s="116"/>
      <c r="AF432" s="116"/>
      <c r="AG432" s="117"/>
      <c r="AH432" s="117"/>
      <c r="AI432" s="118"/>
      <c r="AJ432" s="118"/>
      <c r="AK432" s="118"/>
      <c r="AL432" s="118"/>
      <c r="AM432" s="119"/>
      <c r="AN432" s="119"/>
      <c r="AO432" s="119"/>
      <c r="AP432" s="120"/>
      <c r="AQ432" s="120"/>
      <c r="AR432" s="120"/>
      <c r="AS432" s="120"/>
      <c r="AT432" s="120"/>
      <c r="AU432" s="120"/>
      <c r="AV432" s="60"/>
    </row>
    <row r="433" spans="4:157" x14ac:dyDescent="0.25">
      <c r="D433" s="384"/>
      <c r="F433" s="112"/>
      <c r="G433" s="112"/>
      <c r="H433" s="112"/>
      <c r="I433" s="112"/>
      <c r="J433" s="112"/>
      <c r="K433" s="112"/>
      <c r="L433" s="45"/>
      <c r="M433" s="45"/>
      <c r="O433" s="47"/>
      <c r="R433" s="48"/>
      <c r="S433" s="113"/>
      <c r="T433" s="114"/>
      <c r="U433" s="114"/>
      <c r="V433" s="114"/>
      <c r="W433" s="115"/>
      <c r="X433" s="115"/>
      <c r="Y433" s="115"/>
      <c r="AA433" s="53"/>
      <c r="AB433" s="53"/>
      <c r="AC433" s="116"/>
      <c r="AD433" s="116"/>
      <c r="AE433" s="116"/>
      <c r="AF433" s="116"/>
      <c r="AG433" s="117"/>
      <c r="AH433" s="117"/>
      <c r="AI433" s="118"/>
      <c r="AJ433" s="118"/>
      <c r="AK433" s="118"/>
      <c r="AL433" s="118"/>
      <c r="AM433" s="119"/>
      <c r="AN433" s="119"/>
      <c r="AO433" s="119"/>
      <c r="AP433" s="120"/>
      <c r="AQ433" s="120"/>
      <c r="AR433" s="120"/>
      <c r="AS433" s="120"/>
      <c r="AT433" s="120"/>
      <c r="AU433" s="120"/>
      <c r="AV433" s="60"/>
    </row>
    <row r="434" spans="4:157" x14ac:dyDescent="0.25">
      <c r="D434" s="384"/>
      <c r="F434" s="112"/>
      <c r="G434" s="112"/>
      <c r="H434" s="112"/>
      <c r="I434" s="112"/>
      <c r="J434" s="112"/>
      <c r="K434" s="112"/>
      <c r="L434" s="45"/>
      <c r="M434" s="45"/>
      <c r="O434" s="47"/>
      <c r="R434" s="48"/>
      <c r="S434" s="113"/>
      <c r="T434" s="114"/>
      <c r="U434" s="114"/>
      <c r="V434" s="114"/>
      <c r="W434" s="115"/>
      <c r="X434" s="115"/>
      <c r="Y434" s="115"/>
      <c r="AA434" s="53"/>
      <c r="AB434" s="53"/>
      <c r="AC434" s="116"/>
      <c r="AD434" s="116"/>
      <c r="AE434" s="116"/>
      <c r="AF434" s="116"/>
      <c r="AG434" s="117"/>
      <c r="AH434" s="117"/>
      <c r="AI434" s="118"/>
      <c r="AJ434" s="118"/>
      <c r="AK434" s="118"/>
      <c r="AL434" s="118"/>
      <c r="AM434" s="119"/>
      <c r="AN434" s="119"/>
      <c r="AO434" s="119"/>
      <c r="AP434" s="120"/>
      <c r="AQ434" s="120"/>
      <c r="AR434" s="120"/>
      <c r="AS434" s="120"/>
      <c r="AT434" s="120"/>
      <c r="AU434" s="120"/>
      <c r="AV434" s="60"/>
    </row>
    <row r="435" spans="4:157" x14ac:dyDescent="0.25">
      <c r="D435" s="384"/>
      <c r="F435" s="112"/>
      <c r="G435" s="112"/>
      <c r="H435" s="112"/>
      <c r="I435" s="112"/>
      <c r="J435" s="112"/>
      <c r="K435" s="112"/>
      <c r="L435" s="45"/>
      <c r="M435" s="45"/>
      <c r="O435" s="47"/>
      <c r="R435" s="48"/>
      <c r="S435" s="113"/>
      <c r="T435" s="114"/>
      <c r="U435" s="114"/>
      <c r="V435" s="114"/>
      <c r="W435" s="115"/>
      <c r="X435" s="115"/>
      <c r="Y435" s="115"/>
      <c r="AA435" s="53"/>
      <c r="AB435" s="53"/>
      <c r="AC435" s="116"/>
      <c r="AD435" s="116"/>
      <c r="AE435" s="116"/>
      <c r="AF435" s="116"/>
      <c r="AG435" s="117"/>
      <c r="AH435" s="117"/>
      <c r="AI435" s="118"/>
      <c r="AJ435" s="118"/>
      <c r="AK435" s="118"/>
      <c r="AL435" s="118"/>
      <c r="AM435" s="119"/>
      <c r="AN435" s="119"/>
      <c r="AO435" s="119"/>
      <c r="AP435" s="120"/>
      <c r="AQ435" s="120"/>
      <c r="AR435" s="120"/>
      <c r="AS435" s="120"/>
      <c r="AT435" s="120"/>
      <c r="AU435" s="120"/>
      <c r="AV435" s="60"/>
      <c r="EM435" s="384"/>
      <c r="EO435" s="45"/>
      <c r="EP435" s="47"/>
      <c r="ER435" s="113"/>
      <c r="ES435" s="114"/>
      <c r="ET435" s="115"/>
      <c r="EV435" s="116"/>
      <c r="EW435" s="117"/>
      <c r="EX435" s="118"/>
      <c r="EY435" s="119"/>
      <c r="EZ435" s="120"/>
      <c r="FA435" s="392"/>
    </row>
    <row r="436" spans="4:157" x14ac:dyDescent="0.25">
      <c r="D436" s="384"/>
      <c r="F436" s="112"/>
      <c r="G436" s="112"/>
      <c r="H436" s="112"/>
      <c r="I436" s="112"/>
      <c r="J436" s="112"/>
      <c r="K436" s="112"/>
      <c r="L436" s="45"/>
      <c r="M436" s="45"/>
      <c r="O436" s="47"/>
      <c r="R436" s="48"/>
      <c r="S436" s="113"/>
      <c r="T436" s="114"/>
      <c r="U436" s="114"/>
      <c r="V436" s="114"/>
      <c r="W436" s="115"/>
      <c r="X436" s="115"/>
      <c r="Y436" s="115"/>
      <c r="AA436" s="53"/>
      <c r="AB436" s="53"/>
      <c r="AC436" s="116"/>
      <c r="AD436" s="116"/>
      <c r="AE436" s="116"/>
      <c r="AF436" s="116"/>
      <c r="AG436" s="117"/>
      <c r="AH436" s="117"/>
      <c r="AI436" s="118"/>
      <c r="AJ436" s="118"/>
      <c r="AK436" s="118"/>
      <c r="AL436" s="118"/>
      <c r="AM436" s="119"/>
      <c r="AN436" s="119"/>
      <c r="AO436" s="119"/>
      <c r="AP436" s="120"/>
      <c r="AQ436" s="120"/>
      <c r="AR436" s="120"/>
      <c r="AS436" s="120"/>
      <c r="AT436" s="120"/>
      <c r="AU436" s="120"/>
      <c r="AV436" s="60"/>
      <c r="EM436" s="384"/>
      <c r="EO436" s="45"/>
      <c r="EP436" s="47"/>
      <c r="ER436" s="113"/>
      <c r="ES436" s="114"/>
      <c r="ET436" s="115"/>
      <c r="EV436" s="116"/>
      <c r="EW436" s="117"/>
      <c r="EX436" s="118"/>
      <c r="EY436" s="119"/>
      <c r="EZ436" s="120"/>
      <c r="FA436" s="392"/>
    </row>
    <row r="437" spans="4:157" x14ac:dyDescent="0.25">
      <c r="F437" s="112"/>
      <c r="G437" s="112"/>
      <c r="H437" s="112"/>
      <c r="I437" s="112"/>
      <c r="J437" s="112"/>
      <c r="K437" s="112"/>
      <c r="L437" s="45"/>
      <c r="M437" s="45"/>
      <c r="O437" s="47"/>
      <c r="R437" s="48"/>
      <c r="S437" s="113"/>
      <c r="T437" s="114"/>
      <c r="U437" s="114"/>
      <c r="V437" s="114"/>
      <c r="W437" s="115"/>
      <c r="X437" s="115"/>
      <c r="Y437" s="115"/>
      <c r="AA437" s="53"/>
      <c r="AB437" s="53"/>
      <c r="AC437" s="116"/>
      <c r="AD437" s="116"/>
      <c r="AE437" s="116"/>
      <c r="AF437" s="116"/>
      <c r="AG437" s="117"/>
      <c r="AH437" s="117"/>
      <c r="AI437" s="118"/>
      <c r="AJ437" s="118"/>
      <c r="AK437" s="118"/>
      <c r="AL437" s="118"/>
      <c r="AM437" s="119"/>
      <c r="AN437" s="119"/>
      <c r="AO437" s="119"/>
      <c r="AP437" s="120"/>
      <c r="AQ437" s="120"/>
      <c r="AR437" s="120"/>
      <c r="AS437" s="120"/>
      <c r="AT437" s="120"/>
      <c r="AU437" s="120"/>
      <c r="AV437" s="60"/>
      <c r="EM437" s="384"/>
      <c r="EO437" s="45"/>
      <c r="EP437" s="47"/>
      <c r="ER437" s="113"/>
      <c r="ES437" s="114"/>
      <c r="ET437" s="115"/>
      <c r="EV437" s="116"/>
      <c r="EW437" s="117"/>
      <c r="EX437" s="118"/>
      <c r="EY437" s="119"/>
      <c r="EZ437" s="120"/>
      <c r="FA437" s="392"/>
    </row>
    <row r="438" spans="4:157" x14ac:dyDescent="0.25">
      <c r="F438" s="112"/>
      <c r="G438" s="112"/>
      <c r="H438" s="112"/>
      <c r="I438" s="112"/>
      <c r="J438" s="112"/>
      <c r="K438" s="112"/>
      <c r="L438" s="45"/>
      <c r="M438" s="45"/>
      <c r="O438" s="47"/>
      <c r="R438" s="48"/>
      <c r="S438" s="113"/>
      <c r="T438" s="114"/>
      <c r="U438" s="114"/>
      <c r="V438" s="114"/>
      <c r="W438" s="115"/>
      <c r="X438" s="115"/>
      <c r="Y438" s="115"/>
      <c r="AA438" s="53"/>
      <c r="AB438" s="53"/>
      <c r="AC438" s="116"/>
      <c r="AD438" s="116"/>
      <c r="AE438" s="116"/>
      <c r="AF438" s="116"/>
      <c r="AG438" s="117"/>
      <c r="AH438" s="117"/>
      <c r="AI438" s="118"/>
      <c r="AJ438" s="118"/>
      <c r="AK438" s="118"/>
      <c r="AL438" s="118"/>
      <c r="AM438" s="119"/>
      <c r="AN438" s="119"/>
      <c r="AO438" s="119"/>
      <c r="AP438" s="120"/>
      <c r="AQ438" s="120"/>
      <c r="AR438" s="120"/>
      <c r="AS438" s="120"/>
      <c r="AT438" s="120"/>
      <c r="AU438" s="120"/>
      <c r="AV438" s="60"/>
      <c r="EM438" s="384"/>
      <c r="EO438" s="45"/>
      <c r="EP438" s="47"/>
      <c r="ER438" s="113"/>
      <c r="ES438" s="114"/>
      <c r="ET438" s="115"/>
      <c r="EV438" s="116"/>
      <c r="EW438" s="117"/>
      <c r="EX438" s="118"/>
      <c r="EY438" s="119"/>
      <c r="EZ438" s="120"/>
      <c r="FA438" s="392"/>
    </row>
    <row r="439" spans="4:157" x14ac:dyDescent="0.25">
      <c r="F439" s="112"/>
      <c r="G439" s="112"/>
      <c r="H439" s="112"/>
      <c r="I439" s="112"/>
      <c r="J439" s="112"/>
      <c r="K439" s="112"/>
      <c r="L439" s="45"/>
      <c r="M439" s="45"/>
      <c r="O439" s="47"/>
      <c r="R439" s="48"/>
      <c r="S439" s="113"/>
      <c r="T439" s="114"/>
      <c r="U439" s="114"/>
      <c r="V439" s="114"/>
      <c r="W439" s="115"/>
      <c r="X439" s="115"/>
      <c r="Y439" s="115"/>
      <c r="AA439" s="53"/>
      <c r="AB439" s="53"/>
      <c r="AC439" s="116"/>
      <c r="AD439" s="116"/>
      <c r="AE439" s="116"/>
      <c r="AF439" s="116"/>
      <c r="AG439" s="117"/>
      <c r="AH439" s="117"/>
      <c r="AI439" s="118"/>
      <c r="AJ439" s="118"/>
      <c r="AK439" s="118"/>
      <c r="AL439" s="118"/>
      <c r="AM439" s="119"/>
      <c r="AN439" s="119"/>
      <c r="AO439" s="119"/>
      <c r="AP439" s="120"/>
      <c r="AQ439" s="120"/>
      <c r="AR439" s="120"/>
      <c r="AS439" s="120"/>
      <c r="AT439" s="120"/>
      <c r="AU439" s="120"/>
      <c r="AV439" s="60"/>
    </row>
    <row r="440" spans="4:157" x14ac:dyDescent="0.25">
      <c r="F440" s="112"/>
      <c r="G440" s="112"/>
      <c r="H440" s="112"/>
      <c r="I440" s="112"/>
      <c r="J440" s="112"/>
      <c r="K440" s="112"/>
      <c r="L440" s="45"/>
      <c r="M440" s="45"/>
      <c r="O440" s="47"/>
      <c r="R440" s="48"/>
      <c r="S440" s="113"/>
      <c r="T440" s="114"/>
      <c r="U440" s="114"/>
      <c r="V440" s="114"/>
      <c r="W440" s="115"/>
      <c r="X440" s="115"/>
      <c r="Y440" s="115"/>
      <c r="AA440" s="53"/>
      <c r="AB440" s="53"/>
      <c r="AC440" s="116"/>
      <c r="AD440" s="116"/>
      <c r="AE440" s="116"/>
      <c r="AF440" s="116"/>
      <c r="AG440" s="117"/>
      <c r="AH440" s="117"/>
      <c r="AI440" s="118"/>
      <c r="AJ440" s="118"/>
      <c r="AK440" s="118"/>
      <c r="AL440" s="118"/>
      <c r="AM440" s="119"/>
      <c r="AN440" s="119"/>
      <c r="AO440" s="119"/>
      <c r="AP440" s="120"/>
      <c r="AQ440" s="120"/>
      <c r="AR440" s="120"/>
      <c r="AS440" s="120"/>
      <c r="AT440" s="120"/>
      <c r="AU440" s="120"/>
      <c r="AV440" s="60"/>
    </row>
    <row r="441" spans="4:157" x14ac:dyDescent="0.25">
      <c r="F441" s="112"/>
      <c r="G441" s="112"/>
      <c r="H441" s="112"/>
      <c r="I441" s="112"/>
      <c r="J441" s="112"/>
      <c r="K441" s="112"/>
      <c r="L441" s="45"/>
      <c r="M441" s="45"/>
      <c r="O441" s="47"/>
      <c r="R441" s="48"/>
      <c r="S441" s="113"/>
      <c r="T441" s="114"/>
      <c r="U441" s="114"/>
      <c r="V441" s="114"/>
      <c r="W441" s="115"/>
      <c r="X441" s="115"/>
      <c r="Y441" s="115"/>
      <c r="AA441" s="53"/>
      <c r="AB441" s="53"/>
      <c r="AC441" s="116"/>
      <c r="AD441" s="116"/>
      <c r="AE441" s="116"/>
      <c r="AF441" s="116"/>
      <c r="AG441" s="117"/>
      <c r="AH441" s="117"/>
      <c r="AI441" s="118"/>
      <c r="AJ441" s="118"/>
      <c r="AK441" s="118"/>
      <c r="AL441" s="118"/>
      <c r="AM441" s="119"/>
      <c r="AN441" s="119"/>
      <c r="AO441" s="119"/>
      <c r="AP441" s="120"/>
      <c r="AQ441" s="120"/>
      <c r="AR441" s="120"/>
      <c r="AS441" s="120"/>
      <c r="AT441" s="120"/>
      <c r="AU441" s="120"/>
      <c r="AV441" s="60"/>
    </row>
    <row r="442" spans="4:157" x14ac:dyDescent="0.25">
      <c r="F442" s="112"/>
      <c r="G442" s="112"/>
      <c r="H442" s="112"/>
      <c r="I442" s="112"/>
      <c r="J442" s="112"/>
      <c r="K442" s="112"/>
      <c r="L442" s="45"/>
      <c r="M442" s="45"/>
      <c r="O442" s="47"/>
      <c r="R442" s="48"/>
      <c r="S442" s="113"/>
      <c r="T442" s="114"/>
      <c r="U442" s="114"/>
      <c r="V442" s="114"/>
      <c r="W442" s="115"/>
      <c r="X442" s="115"/>
      <c r="Y442" s="115"/>
      <c r="AA442" s="53"/>
      <c r="AB442" s="53"/>
      <c r="AC442" s="116"/>
      <c r="AD442" s="116"/>
      <c r="AE442" s="116"/>
      <c r="AF442" s="116"/>
      <c r="AG442" s="117"/>
      <c r="AH442" s="117"/>
      <c r="AI442" s="118"/>
      <c r="AJ442" s="118"/>
      <c r="AK442" s="118"/>
      <c r="AL442" s="118"/>
      <c r="AM442" s="119"/>
      <c r="AN442" s="119"/>
      <c r="AO442" s="119"/>
      <c r="AP442" s="120"/>
      <c r="AQ442" s="120"/>
      <c r="AR442" s="120"/>
      <c r="AS442" s="120"/>
      <c r="AT442" s="120"/>
      <c r="AU442" s="120"/>
      <c r="AV442" s="60"/>
    </row>
    <row r="443" spans="4:157" x14ac:dyDescent="0.25">
      <c r="F443" s="112"/>
      <c r="G443" s="112"/>
      <c r="H443" s="112"/>
      <c r="I443" s="112"/>
      <c r="J443" s="112"/>
      <c r="K443" s="112"/>
      <c r="L443" s="45"/>
      <c r="M443" s="45"/>
      <c r="O443" s="47"/>
      <c r="R443" s="48"/>
      <c r="S443" s="113"/>
      <c r="T443" s="114"/>
      <c r="U443" s="114"/>
      <c r="V443" s="114"/>
      <c r="W443" s="115"/>
      <c r="X443" s="115"/>
      <c r="Y443" s="115"/>
      <c r="AA443" s="53"/>
      <c r="AB443" s="53"/>
      <c r="AC443" s="116"/>
      <c r="AD443" s="116"/>
      <c r="AE443" s="116"/>
      <c r="AF443" s="116"/>
      <c r="AG443" s="117"/>
      <c r="AH443" s="117"/>
      <c r="AI443" s="118"/>
      <c r="AJ443" s="118"/>
      <c r="AK443" s="118"/>
      <c r="AL443" s="118"/>
      <c r="AM443" s="119"/>
      <c r="AN443" s="119"/>
      <c r="AO443" s="119"/>
      <c r="AP443" s="120"/>
      <c r="AQ443" s="120"/>
      <c r="AR443" s="120"/>
      <c r="AS443" s="120"/>
      <c r="AT443" s="120"/>
      <c r="AU443" s="120"/>
      <c r="AV443" s="60"/>
    </row>
    <row r="444" spans="4:157" x14ac:dyDescent="0.25">
      <c r="F444" s="112"/>
      <c r="G444" s="112"/>
      <c r="H444" s="112"/>
      <c r="I444" s="112"/>
      <c r="J444" s="112"/>
      <c r="K444" s="112"/>
      <c r="L444" s="45"/>
      <c r="M444" s="45"/>
      <c r="O444" s="47"/>
      <c r="R444" s="48"/>
      <c r="S444" s="113"/>
      <c r="T444" s="114"/>
      <c r="U444" s="114"/>
      <c r="V444" s="114"/>
      <c r="W444" s="115"/>
      <c r="X444" s="115"/>
      <c r="Y444" s="115"/>
      <c r="AA444" s="53"/>
      <c r="AB444" s="53"/>
      <c r="AC444" s="116"/>
      <c r="AD444" s="116"/>
      <c r="AE444" s="116"/>
      <c r="AF444" s="116"/>
      <c r="AG444" s="117"/>
      <c r="AH444" s="117"/>
      <c r="AI444" s="118"/>
      <c r="AJ444" s="118"/>
      <c r="AK444" s="118"/>
      <c r="AL444" s="118"/>
      <c r="AM444" s="119"/>
      <c r="AN444" s="119"/>
      <c r="AO444" s="119"/>
      <c r="AP444" s="120"/>
      <c r="AQ444" s="120"/>
      <c r="AR444" s="120"/>
      <c r="AS444" s="120"/>
      <c r="AT444" s="120"/>
      <c r="AU444" s="120"/>
      <c r="AV444" s="60"/>
    </row>
    <row r="445" spans="4:157" x14ac:dyDescent="0.25">
      <c r="F445" s="112"/>
      <c r="G445" s="112"/>
      <c r="H445" s="112"/>
      <c r="I445" s="112"/>
      <c r="J445" s="112"/>
      <c r="K445" s="112"/>
      <c r="L445" s="45"/>
      <c r="M445" s="45"/>
      <c r="O445" s="47"/>
      <c r="R445" s="48"/>
      <c r="S445" s="113"/>
      <c r="T445" s="114"/>
      <c r="U445" s="114"/>
      <c r="V445" s="114"/>
      <c r="W445" s="115"/>
      <c r="X445" s="115"/>
      <c r="Y445" s="115"/>
      <c r="AA445" s="53"/>
      <c r="AB445" s="53"/>
      <c r="AC445" s="116"/>
      <c r="AD445" s="116"/>
      <c r="AE445" s="116"/>
      <c r="AF445" s="116"/>
      <c r="AG445" s="117"/>
      <c r="AH445" s="117"/>
      <c r="AI445" s="118"/>
      <c r="AJ445" s="118"/>
      <c r="AK445" s="118"/>
      <c r="AL445" s="118"/>
      <c r="AM445" s="119"/>
      <c r="AN445" s="119"/>
      <c r="AO445" s="119"/>
      <c r="AP445" s="120"/>
      <c r="AQ445" s="120"/>
      <c r="AR445" s="120"/>
      <c r="AS445" s="120"/>
      <c r="AT445" s="120"/>
      <c r="AU445" s="120"/>
      <c r="AV445" s="60"/>
    </row>
    <row r="446" spans="4:157" x14ac:dyDescent="0.25">
      <c r="F446" s="112"/>
      <c r="G446" s="112"/>
      <c r="H446" s="112"/>
      <c r="I446" s="112"/>
      <c r="J446" s="112"/>
      <c r="K446" s="112"/>
      <c r="L446" s="45"/>
      <c r="M446" s="45"/>
      <c r="O446" s="47"/>
      <c r="R446" s="48"/>
      <c r="S446" s="113"/>
      <c r="T446" s="114"/>
      <c r="U446" s="114"/>
      <c r="V446" s="114"/>
      <c r="W446" s="115"/>
      <c r="X446" s="115"/>
      <c r="Y446" s="115"/>
      <c r="AA446" s="53"/>
      <c r="AB446" s="53"/>
      <c r="AC446" s="116"/>
      <c r="AD446" s="116"/>
      <c r="AE446" s="116"/>
      <c r="AF446" s="116"/>
      <c r="AG446" s="117"/>
      <c r="AH446" s="117"/>
      <c r="AI446" s="118"/>
      <c r="AJ446" s="118"/>
      <c r="AK446" s="118"/>
      <c r="AL446" s="118"/>
      <c r="AM446" s="119"/>
      <c r="AN446" s="119"/>
      <c r="AO446" s="119"/>
      <c r="AP446" s="120"/>
      <c r="AQ446" s="120"/>
      <c r="AR446" s="120"/>
      <c r="AS446" s="120"/>
      <c r="AT446" s="120"/>
      <c r="AU446" s="120"/>
      <c r="AV446" s="60"/>
    </row>
    <row r="447" spans="4:157" x14ac:dyDescent="0.25">
      <c r="F447" s="112"/>
      <c r="G447" s="112"/>
      <c r="H447" s="112"/>
      <c r="I447" s="112"/>
      <c r="J447" s="112"/>
      <c r="K447" s="112"/>
      <c r="L447" s="45"/>
      <c r="M447" s="45"/>
      <c r="O447" s="47"/>
      <c r="R447" s="48"/>
      <c r="S447" s="113"/>
      <c r="T447" s="114"/>
      <c r="U447" s="114"/>
      <c r="V447" s="114"/>
      <c r="W447" s="115"/>
      <c r="X447" s="115"/>
      <c r="Y447" s="115"/>
      <c r="AA447" s="53"/>
      <c r="AB447" s="53"/>
      <c r="AC447" s="116"/>
      <c r="AD447" s="116"/>
      <c r="AE447" s="116"/>
      <c r="AF447" s="116"/>
      <c r="AG447" s="117"/>
      <c r="AH447" s="117"/>
      <c r="AI447" s="118"/>
      <c r="AJ447" s="118"/>
      <c r="AK447" s="118"/>
      <c r="AL447" s="118"/>
      <c r="AM447" s="119"/>
      <c r="AN447" s="119"/>
      <c r="AO447" s="119"/>
      <c r="AP447" s="120"/>
      <c r="AQ447" s="120"/>
      <c r="AR447" s="120"/>
      <c r="AS447" s="120"/>
      <c r="AT447" s="120"/>
      <c r="AU447" s="120"/>
      <c r="AV447" s="60"/>
    </row>
    <row r="448" spans="4:157" x14ac:dyDescent="0.25">
      <c r="F448" s="112"/>
      <c r="G448" s="112"/>
      <c r="H448" s="112"/>
      <c r="I448" s="112"/>
      <c r="J448" s="112"/>
      <c r="K448" s="112"/>
      <c r="L448" s="45"/>
      <c r="M448" s="45"/>
      <c r="O448" s="47"/>
      <c r="R448" s="48"/>
      <c r="S448" s="113"/>
      <c r="T448" s="114"/>
      <c r="U448" s="114"/>
      <c r="V448" s="114"/>
      <c r="W448" s="115"/>
      <c r="X448" s="115"/>
      <c r="Y448" s="115"/>
      <c r="AA448" s="53"/>
      <c r="AB448" s="53"/>
      <c r="AC448" s="116"/>
      <c r="AD448" s="116"/>
      <c r="AE448" s="116"/>
      <c r="AF448" s="116"/>
      <c r="AG448" s="117"/>
      <c r="AH448" s="117"/>
      <c r="AI448" s="118"/>
      <c r="AJ448" s="118"/>
      <c r="AK448" s="118"/>
      <c r="AL448" s="118"/>
      <c r="AM448" s="119"/>
      <c r="AN448" s="119"/>
      <c r="AO448" s="119"/>
      <c r="AP448" s="120"/>
      <c r="AQ448" s="120"/>
      <c r="AR448" s="120"/>
      <c r="AS448" s="120"/>
      <c r="AT448" s="120"/>
      <c r="AU448" s="120"/>
      <c r="AV448" s="60"/>
    </row>
    <row r="449" spans="6:48" x14ac:dyDescent="0.25">
      <c r="F449" s="112"/>
      <c r="G449" s="112"/>
      <c r="H449" s="112"/>
      <c r="I449" s="112"/>
      <c r="J449" s="112"/>
      <c r="K449" s="112"/>
      <c r="L449" s="45"/>
      <c r="M449" s="45"/>
      <c r="O449" s="47"/>
      <c r="R449" s="48"/>
      <c r="S449" s="113"/>
      <c r="T449" s="114"/>
      <c r="U449" s="114"/>
      <c r="V449" s="114"/>
      <c r="W449" s="115"/>
      <c r="X449" s="115"/>
      <c r="Y449" s="115"/>
      <c r="AA449" s="53"/>
      <c r="AB449" s="53"/>
      <c r="AC449" s="116"/>
      <c r="AD449" s="116"/>
      <c r="AE449" s="116"/>
      <c r="AF449" s="116"/>
      <c r="AG449" s="117"/>
      <c r="AH449" s="117"/>
      <c r="AI449" s="118"/>
      <c r="AJ449" s="118"/>
      <c r="AK449" s="118"/>
      <c r="AL449" s="118"/>
      <c r="AM449" s="119"/>
      <c r="AN449" s="119"/>
      <c r="AO449" s="119"/>
      <c r="AP449" s="120"/>
      <c r="AQ449" s="120"/>
      <c r="AR449" s="120"/>
      <c r="AS449" s="120"/>
      <c r="AT449" s="120"/>
      <c r="AU449" s="120"/>
      <c r="AV449" s="60"/>
    </row>
    <row r="450" spans="6:48" x14ac:dyDescent="0.25">
      <c r="F450" s="112"/>
      <c r="G450" s="112"/>
      <c r="H450" s="112"/>
      <c r="I450" s="112"/>
      <c r="J450" s="112"/>
      <c r="K450" s="112"/>
      <c r="L450" s="45"/>
      <c r="M450" s="45"/>
      <c r="O450" s="47"/>
      <c r="R450" s="48"/>
      <c r="S450" s="113"/>
      <c r="T450" s="114"/>
      <c r="U450" s="114"/>
      <c r="V450" s="114"/>
      <c r="W450" s="115"/>
      <c r="X450" s="115"/>
      <c r="Y450" s="115"/>
      <c r="AA450" s="53"/>
      <c r="AB450" s="53"/>
      <c r="AC450" s="116"/>
      <c r="AD450" s="116"/>
      <c r="AE450" s="116"/>
      <c r="AF450" s="116"/>
      <c r="AG450" s="117"/>
      <c r="AH450" s="117"/>
      <c r="AI450" s="118"/>
      <c r="AJ450" s="118"/>
      <c r="AK450" s="118"/>
      <c r="AL450" s="118"/>
      <c r="AM450" s="119"/>
      <c r="AN450" s="119"/>
      <c r="AO450" s="119"/>
      <c r="AP450" s="120"/>
      <c r="AQ450" s="120"/>
      <c r="AR450" s="120"/>
      <c r="AS450" s="120"/>
      <c r="AT450" s="120"/>
      <c r="AU450" s="120"/>
      <c r="AV450" s="60"/>
    </row>
    <row r="451" spans="6:48" x14ac:dyDescent="0.25">
      <c r="F451" s="112"/>
      <c r="G451" s="112"/>
      <c r="H451" s="112"/>
      <c r="I451" s="112"/>
      <c r="J451" s="112"/>
      <c r="K451" s="112"/>
      <c r="L451" s="45"/>
      <c r="M451" s="45"/>
      <c r="O451" s="47"/>
      <c r="R451" s="48"/>
      <c r="S451" s="113"/>
      <c r="T451" s="114"/>
      <c r="U451" s="114"/>
      <c r="V451" s="114"/>
      <c r="W451" s="115"/>
      <c r="X451" s="115"/>
      <c r="Y451" s="115"/>
      <c r="AA451" s="53"/>
      <c r="AB451" s="53"/>
      <c r="AC451" s="116"/>
      <c r="AD451" s="116"/>
      <c r="AE451" s="116"/>
      <c r="AF451" s="116"/>
      <c r="AG451" s="117"/>
      <c r="AH451" s="117"/>
      <c r="AI451" s="118"/>
      <c r="AJ451" s="118"/>
      <c r="AK451" s="118"/>
      <c r="AL451" s="118"/>
      <c r="AM451" s="119"/>
      <c r="AN451" s="119"/>
      <c r="AO451" s="119"/>
      <c r="AP451" s="120"/>
      <c r="AQ451" s="120"/>
      <c r="AR451" s="120"/>
      <c r="AS451" s="120"/>
      <c r="AT451" s="120"/>
      <c r="AU451" s="120"/>
      <c r="AV451" s="60"/>
    </row>
    <row r="452" spans="6:48" x14ac:dyDescent="0.25">
      <c r="F452" s="112"/>
      <c r="G452" s="112"/>
      <c r="H452" s="112"/>
      <c r="I452" s="112"/>
      <c r="J452" s="112"/>
      <c r="K452" s="112"/>
      <c r="L452" s="45"/>
      <c r="M452" s="45"/>
      <c r="O452" s="47"/>
      <c r="R452" s="48"/>
      <c r="S452" s="113"/>
      <c r="T452" s="114"/>
      <c r="U452" s="114"/>
      <c r="V452" s="114"/>
      <c r="W452" s="115"/>
      <c r="X452" s="115"/>
      <c r="Y452" s="115"/>
      <c r="AA452" s="53"/>
      <c r="AB452" s="53"/>
      <c r="AC452" s="116"/>
      <c r="AD452" s="116"/>
      <c r="AE452" s="116"/>
      <c r="AF452" s="116"/>
      <c r="AG452" s="117"/>
      <c r="AH452" s="117"/>
      <c r="AI452" s="118"/>
      <c r="AJ452" s="118"/>
      <c r="AK452" s="118"/>
      <c r="AL452" s="118"/>
      <c r="AM452" s="119"/>
      <c r="AN452" s="119"/>
      <c r="AO452" s="119"/>
      <c r="AP452" s="120"/>
      <c r="AQ452" s="120"/>
      <c r="AR452" s="120"/>
      <c r="AS452" s="120"/>
      <c r="AT452" s="120"/>
      <c r="AU452" s="120"/>
      <c r="AV452" s="60"/>
    </row>
    <row r="453" spans="6:48" x14ac:dyDescent="0.25">
      <c r="F453" s="112"/>
      <c r="G453" s="112"/>
      <c r="H453" s="112"/>
      <c r="I453" s="112"/>
      <c r="J453" s="112"/>
      <c r="K453" s="112"/>
      <c r="L453" s="45"/>
      <c r="M453" s="45"/>
      <c r="O453" s="47"/>
      <c r="R453" s="48"/>
      <c r="S453" s="113"/>
      <c r="T453" s="114"/>
      <c r="U453" s="114"/>
      <c r="V453" s="114"/>
      <c r="W453" s="115"/>
      <c r="X453" s="115"/>
      <c r="Y453" s="115"/>
      <c r="AA453" s="53"/>
      <c r="AB453" s="53"/>
      <c r="AC453" s="116"/>
      <c r="AD453" s="116"/>
      <c r="AE453" s="116"/>
      <c r="AF453" s="116"/>
      <c r="AG453" s="117"/>
      <c r="AH453" s="117"/>
      <c r="AI453" s="118"/>
      <c r="AJ453" s="118"/>
      <c r="AK453" s="118"/>
      <c r="AL453" s="118"/>
      <c r="AM453" s="119"/>
      <c r="AN453" s="119"/>
      <c r="AO453" s="119"/>
      <c r="AP453" s="120"/>
      <c r="AQ453" s="120"/>
      <c r="AR453" s="120"/>
      <c r="AS453" s="120"/>
      <c r="AT453" s="120"/>
      <c r="AU453" s="120"/>
      <c r="AV453" s="60"/>
    </row>
    <row r="454" spans="6:48" x14ac:dyDescent="0.25">
      <c r="F454" s="112"/>
      <c r="G454" s="112"/>
      <c r="H454" s="112"/>
      <c r="I454" s="112"/>
      <c r="J454" s="112"/>
      <c r="K454" s="112"/>
      <c r="L454" s="45"/>
      <c r="M454" s="45"/>
      <c r="O454" s="47"/>
      <c r="R454" s="48"/>
      <c r="S454" s="113"/>
      <c r="T454" s="114"/>
      <c r="U454" s="114"/>
      <c r="V454" s="114"/>
      <c r="W454" s="115"/>
      <c r="X454" s="115"/>
      <c r="Y454" s="115"/>
      <c r="AA454" s="53"/>
      <c r="AB454" s="53"/>
      <c r="AC454" s="116"/>
      <c r="AD454" s="116"/>
      <c r="AE454" s="116"/>
      <c r="AF454" s="116"/>
      <c r="AG454" s="117"/>
      <c r="AH454" s="117"/>
      <c r="AI454" s="118"/>
      <c r="AJ454" s="118"/>
      <c r="AK454" s="118"/>
      <c r="AL454" s="118"/>
      <c r="AM454" s="119"/>
      <c r="AN454" s="119"/>
      <c r="AO454" s="119"/>
      <c r="AP454" s="120"/>
      <c r="AQ454" s="120"/>
      <c r="AR454" s="120"/>
      <c r="AS454" s="120"/>
      <c r="AT454" s="120"/>
      <c r="AU454" s="120"/>
      <c r="AV454" s="60"/>
    </row>
    <row r="455" spans="6:48" x14ac:dyDescent="0.25">
      <c r="F455" s="112"/>
      <c r="G455" s="112"/>
      <c r="H455" s="112"/>
      <c r="I455" s="112"/>
      <c r="J455" s="112"/>
      <c r="K455" s="112"/>
      <c r="L455" s="45"/>
      <c r="M455" s="45"/>
      <c r="O455" s="47"/>
      <c r="R455" s="48"/>
      <c r="S455" s="113"/>
      <c r="T455" s="114"/>
      <c r="U455" s="114"/>
      <c r="V455" s="114"/>
      <c r="W455" s="115"/>
      <c r="X455" s="115"/>
      <c r="Y455" s="115"/>
      <c r="AA455" s="53"/>
      <c r="AB455" s="53"/>
      <c r="AC455" s="116"/>
      <c r="AD455" s="116"/>
      <c r="AE455" s="116"/>
      <c r="AF455" s="116"/>
      <c r="AG455" s="117"/>
      <c r="AH455" s="117"/>
      <c r="AI455" s="118"/>
      <c r="AJ455" s="118"/>
      <c r="AK455" s="118"/>
      <c r="AL455" s="118"/>
      <c r="AM455" s="119"/>
      <c r="AN455" s="119"/>
      <c r="AO455" s="119"/>
      <c r="AP455" s="120"/>
      <c r="AQ455" s="120"/>
      <c r="AR455" s="120"/>
      <c r="AS455" s="120"/>
      <c r="AT455" s="120"/>
      <c r="AU455" s="120"/>
      <c r="AV455" s="60"/>
    </row>
    <row r="456" spans="6:48" x14ac:dyDescent="0.25">
      <c r="F456" s="112"/>
      <c r="G456" s="112"/>
      <c r="H456" s="112"/>
      <c r="I456" s="112"/>
      <c r="J456" s="112"/>
      <c r="K456" s="112"/>
      <c r="L456" s="45"/>
      <c r="M456" s="45"/>
      <c r="O456" s="47"/>
      <c r="R456" s="48"/>
      <c r="S456" s="113"/>
      <c r="T456" s="114"/>
      <c r="U456" s="114"/>
      <c r="V456" s="114"/>
      <c r="W456" s="115"/>
      <c r="X456" s="115"/>
      <c r="Y456" s="115"/>
      <c r="AA456" s="53"/>
      <c r="AB456" s="53"/>
      <c r="AC456" s="116"/>
      <c r="AD456" s="116"/>
      <c r="AE456" s="116"/>
      <c r="AF456" s="116"/>
      <c r="AG456" s="117"/>
      <c r="AH456" s="117"/>
      <c r="AI456" s="118"/>
      <c r="AJ456" s="118"/>
      <c r="AK456" s="118"/>
      <c r="AL456" s="118"/>
      <c r="AM456" s="119"/>
      <c r="AN456" s="119"/>
      <c r="AO456" s="119"/>
      <c r="AP456" s="120"/>
      <c r="AQ456" s="120"/>
      <c r="AR456" s="120"/>
      <c r="AS456" s="120"/>
      <c r="AT456" s="120"/>
      <c r="AU456" s="120"/>
      <c r="AV456" s="60"/>
    </row>
    <row r="457" spans="6:48" x14ac:dyDescent="0.25">
      <c r="F457" s="112"/>
      <c r="G457" s="112"/>
      <c r="H457" s="112"/>
      <c r="I457" s="112"/>
      <c r="J457" s="112"/>
      <c r="K457" s="112"/>
      <c r="L457" s="45"/>
      <c r="M457" s="45"/>
      <c r="O457" s="47"/>
      <c r="R457" s="48"/>
      <c r="S457" s="113"/>
      <c r="T457" s="114"/>
      <c r="U457" s="114"/>
      <c r="V457" s="114"/>
      <c r="W457" s="115"/>
      <c r="X457" s="115"/>
      <c r="Y457" s="115"/>
      <c r="AA457" s="53"/>
      <c r="AB457" s="53"/>
      <c r="AC457" s="116"/>
      <c r="AD457" s="116"/>
      <c r="AE457" s="116"/>
      <c r="AF457" s="116"/>
      <c r="AG457" s="117"/>
      <c r="AH457" s="117"/>
      <c r="AI457" s="118"/>
      <c r="AJ457" s="118"/>
      <c r="AK457" s="118"/>
      <c r="AL457" s="118"/>
      <c r="AM457" s="119"/>
      <c r="AN457" s="119"/>
      <c r="AO457" s="119"/>
      <c r="AP457" s="120"/>
      <c r="AQ457" s="120"/>
      <c r="AR457" s="120"/>
      <c r="AS457" s="120"/>
      <c r="AT457" s="120"/>
      <c r="AU457" s="120"/>
      <c r="AV457" s="60"/>
    </row>
    <row r="458" spans="6:48" x14ac:dyDescent="0.25">
      <c r="F458" s="112"/>
      <c r="G458" s="112"/>
      <c r="H458" s="112"/>
      <c r="I458" s="112"/>
      <c r="J458" s="112"/>
      <c r="K458" s="112"/>
      <c r="L458" s="45"/>
      <c r="M458" s="45"/>
      <c r="O458" s="47"/>
      <c r="R458" s="48"/>
      <c r="S458" s="113"/>
      <c r="T458" s="114"/>
      <c r="U458" s="114"/>
      <c r="V458" s="114"/>
      <c r="W458" s="115"/>
      <c r="X458" s="115"/>
      <c r="Y458" s="115"/>
      <c r="AA458" s="53"/>
      <c r="AB458" s="53"/>
      <c r="AC458" s="116"/>
      <c r="AD458" s="116"/>
      <c r="AE458" s="116"/>
      <c r="AF458" s="116"/>
      <c r="AG458" s="117"/>
      <c r="AH458" s="117"/>
      <c r="AI458" s="118"/>
      <c r="AJ458" s="118"/>
      <c r="AK458" s="118"/>
      <c r="AL458" s="118"/>
      <c r="AM458" s="119"/>
      <c r="AN458" s="119"/>
      <c r="AO458" s="119"/>
      <c r="AP458" s="120"/>
      <c r="AQ458" s="120"/>
      <c r="AR458" s="120"/>
      <c r="AS458" s="120"/>
      <c r="AT458" s="120"/>
      <c r="AU458" s="120"/>
      <c r="AV458" s="60"/>
    </row>
    <row r="459" spans="6:48" x14ac:dyDescent="0.25">
      <c r="F459" s="112"/>
      <c r="G459" s="112"/>
      <c r="H459" s="112"/>
      <c r="I459" s="112"/>
      <c r="J459" s="112"/>
      <c r="K459" s="112"/>
      <c r="L459" s="45"/>
      <c r="M459" s="45"/>
      <c r="O459" s="47"/>
      <c r="R459" s="48"/>
      <c r="S459" s="113"/>
      <c r="T459" s="114"/>
      <c r="U459" s="114"/>
      <c r="V459" s="114"/>
      <c r="W459" s="115"/>
      <c r="X459" s="115"/>
      <c r="Y459" s="115"/>
      <c r="AA459" s="53"/>
      <c r="AB459" s="53"/>
      <c r="AC459" s="116"/>
      <c r="AD459" s="116"/>
      <c r="AE459" s="116"/>
      <c r="AF459" s="116"/>
      <c r="AG459" s="117"/>
      <c r="AH459" s="117"/>
      <c r="AI459" s="118"/>
      <c r="AJ459" s="118"/>
      <c r="AK459" s="118"/>
      <c r="AL459" s="118"/>
      <c r="AM459" s="119"/>
      <c r="AN459" s="119"/>
      <c r="AO459" s="119"/>
      <c r="AP459" s="120"/>
      <c r="AQ459" s="120"/>
      <c r="AR459" s="120"/>
      <c r="AS459" s="120"/>
      <c r="AT459" s="120"/>
      <c r="AU459" s="120"/>
      <c r="AV459" s="60"/>
    </row>
    <row r="460" spans="6:48" x14ac:dyDescent="0.25">
      <c r="F460" s="112"/>
      <c r="G460" s="112"/>
      <c r="H460" s="112"/>
      <c r="I460" s="112"/>
      <c r="J460" s="112"/>
      <c r="K460" s="112"/>
      <c r="L460" s="45"/>
      <c r="M460" s="45"/>
      <c r="O460" s="47"/>
      <c r="R460" s="48"/>
      <c r="S460" s="113"/>
      <c r="T460" s="114"/>
      <c r="U460" s="114"/>
      <c r="V460" s="114"/>
      <c r="W460" s="115"/>
      <c r="X460" s="115"/>
      <c r="Y460" s="115"/>
      <c r="AA460" s="53"/>
      <c r="AB460" s="53"/>
      <c r="AC460" s="116"/>
      <c r="AD460" s="116"/>
      <c r="AE460" s="116"/>
      <c r="AF460" s="116"/>
      <c r="AG460" s="117"/>
      <c r="AH460" s="117"/>
      <c r="AI460" s="118"/>
      <c r="AJ460" s="118"/>
      <c r="AK460" s="118"/>
      <c r="AL460" s="118"/>
      <c r="AM460" s="119"/>
      <c r="AN460" s="119"/>
      <c r="AO460" s="119"/>
      <c r="AP460" s="120"/>
      <c r="AQ460" s="120"/>
      <c r="AR460" s="120"/>
      <c r="AS460" s="120"/>
      <c r="AT460" s="120"/>
      <c r="AU460" s="120"/>
      <c r="AV460" s="60"/>
    </row>
    <row r="461" spans="6:48" x14ac:dyDescent="0.25">
      <c r="F461" s="112"/>
      <c r="G461" s="112"/>
      <c r="H461" s="112"/>
      <c r="I461" s="112"/>
      <c r="J461" s="112"/>
      <c r="K461" s="112"/>
      <c r="L461" s="45"/>
      <c r="M461" s="45"/>
      <c r="O461" s="47"/>
      <c r="R461" s="48"/>
      <c r="S461" s="113"/>
      <c r="T461" s="114"/>
      <c r="U461" s="114"/>
      <c r="V461" s="114"/>
      <c r="W461" s="115"/>
      <c r="X461" s="115"/>
      <c r="Y461" s="115"/>
      <c r="AA461" s="53"/>
      <c r="AB461" s="53"/>
      <c r="AC461" s="116"/>
      <c r="AD461" s="116"/>
      <c r="AE461" s="116"/>
      <c r="AF461" s="116"/>
      <c r="AG461" s="117"/>
      <c r="AH461" s="117"/>
      <c r="AI461" s="118"/>
      <c r="AJ461" s="118"/>
      <c r="AK461" s="118"/>
      <c r="AL461" s="118"/>
      <c r="AM461" s="119"/>
      <c r="AN461" s="119"/>
      <c r="AO461" s="119"/>
      <c r="AP461" s="120"/>
      <c r="AQ461" s="120"/>
      <c r="AR461" s="120"/>
      <c r="AS461" s="120"/>
      <c r="AT461" s="120"/>
      <c r="AU461" s="120"/>
      <c r="AV461" s="60"/>
    </row>
    <row r="462" spans="6:48" x14ac:dyDescent="0.25">
      <c r="F462" s="112"/>
      <c r="G462" s="112"/>
      <c r="H462" s="112"/>
      <c r="I462" s="112"/>
      <c r="J462" s="112"/>
      <c r="K462" s="112"/>
      <c r="L462" s="45"/>
      <c r="M462" s="45"/>
      <c r="O462" s="47"/>
      <c r="R462" s="48"/>
      <c r="S462" s="113"/>
      <c r="T462" s="114"/>
      <c r="U462" s="114"/>
      <c r="V462" s="114"/>
      <c r="W462" s="115"/>
      <c r="X462" s="115"/>
      <c r="Y462" s="115"/>
      <c r="AA462" s="53"/>
      <c r="AB462" s="53"/>
      <c r="AC462" s="116"/>
      <c r="AD462" s="116"/>
      <c r="AE462" s="116"/>
      <c r="AF462" s="116"/>
      <c r="AG462" s="117"/>
      <c r="AH462" s="117"/>
      <c r="AI462" s="118"/>
      <c r="AJ462" s="118"/>
      <c r="AK462" s="118"/>
      <c r="AL462" s="118"/>
      <c r="AM462" s="119"/>
      <c r="AN462" s="119"/>
      <c r="AO462" s="119"/>
      <c r="AP462" s="120"/>
      <c r="AQ462" s="120"/>
      <c r="AR462" s="120"/>
      <c r="AS462" s="120"/>
      <c r="AT462" s="120"/>
      <c r="AU462" s="120"/>
      <c r="AV462" s="60"/>
    </row>
    <row r="463" spans="6:48" x14ac:dyDescent="0.25">
      <c r="F463" s="112"/>
      <c r="G463" s="112"/>
      <c r="H463" s="112"/>
      <c r="I463" s="112"/>
      <c r="J463" s="112"/>
      <c r="K463" s="112"/>
      <c r="L463" s="45"/>
      <c r="M463" s="45"/>
      <c r="O463" s="47"/>
      <c r="R463" s="48"/>
      <c r="S463" s="113"/>
      <c r="T463" s="114"/>
      <c r="U463" s="114"/>
      <c r="V463" s="114"/>
      <c r="W463" s="115"/>
      <c r="X463" s="115"/>
      <c r="Y463" s="115"/>
      <c r="AA463" s="53"/>
      <c r="AB463" s="53"/>
      <c r="AC463" s="116"/>
      <c r="AD463" s="116"/>
      <c r="AE463" s="116"/>
      <c r="AF463" s="116"/>
      <c r="AG463" s="117"/>
      <c r="AH463" s="117"/>
      <c r="AI463" s="118"/>
      <c r="AJ463" s="118"/>
      <c r="AK463" s="118"/>
      <c r="AL463" s="118"/>
      <c r="AM463" s="119"/>
      <c r="AN463" s="119"/>
      <c r="AO463" s="119"/>
      <c r="AP463" s="120"/>
      <c r="AQ463" s="120"/>
      <c r="AR463" s="120"/>
      <c r="AS463" s="120"/>
      <c r="AT463" s="120"/>
      <c r="AU463" s="120"/>
      <c r="AV463" s="60"/>
    </row>
    <row r="464" spans="6:48" x14ac:dyDescent="0.25">
      <c r="F464" s="112"/>
      <c r="G464" s="112"/>
      <c r="H464" s="112"/>
      <c r="I464" s="112"/>
      <c r="J464" s="112"/>
      <c r="K464" s="112"/>
      <c r="L464" s="45"/>
      <c r="M464" s="45"/>
      <c r="O464" s="47"/>
      <c r="R464" s="48"/>
      <c r="S464" s="113"/>
      <c r="T464" s="114"/>
      <c r="U464" s="114"/>
      <c r="V464" s="114"/>
      <c r="W464" s="115"/>
      <c r="X464" s="115"/>
      <c r="Y464" s="115"/>
      <c r="AA464" s="53"/>
      <c r="AB464" s="53"/>
      <c r="AC464" s="116"/>
      <c r="AD464" s="116"/>
      <c r="AE464" s="116"/>
      <c r="AF464" s="116"/>
      <c r="AG464" s="117"/>
      <c r="AH464" s="117"/>
      <c r="AI464" s="118"/>
      <c r="AJ464" s="118"/>
      <c r="AK464" s="118"/>
      <c r="AL464" s="118"/>
      <c r="AM464" s="119"/>
      <c r="AN464" s="119"/>
      <c r="AO464" s="119"/>
      <c r="AP464" s="120"/>
      <c r="AQ464" s="120"/>
      <c r="AR464" s="120"/>
      <c r="AS464" s="120"/>
      <c r="AT464" s="120"/>
      <c r="AU464" s="120"/>
      <c r="AV464" s="60"/>
    </row>
    <row r="465" spans="6:48" x14ac:dyDescent="0.25">
      <c r="F465" s="112"/>
      <c r="G465" s="112"/>
      <c r="H465" s="112"/>
      <c r="I465" s="112"/>
      <c r="J465" s="112"/>
      <c r="K465" s="112"/>
      <c r="L465" s="45"/>
      <c r="M465" s="45"/>
      <c r="O465" s="47"/>
      <c r="R465" s="48"/>
      <c r="S465" s="113"/>
      <c r="T465" s="114"/>
      <c r="U465" s="114"/>
      <c r="V465" s="114"/>
      <c r="W465" s="115"/>
      <c r="X465" s="115"/>
      <c r="Y465" s="115"/>
      <c r="AA465" s="53"/>
      <c r="AB465" s="53"/>
      <c r="AC465" s="116"/>
      <c r="AD465" s="116"/>
      <c r="AE465" s="116"/>
      <c r="AF465" s="116"/>
      <c r="AG465" s="117"/>
      <c r="AH465" s="117"/>
      <c r="AI465" s="118"/>
      <c r="AJ465" s="118"/>
      <c r="AK465" s="118"/>
      <c r="AL465" s="118"/>
      <c r="AM465" s="119"/>
      <c r="AN465" s="119"/>
      <c r="AO465" s="119"/>
      <c r="AP465" s="120"/>
      <c r="AQ465" s="120"/>
      <c r="AR465" s="120"/>
      <c r="AS465" s="120"/>
      <c r="AT465" s="120"/>
      <c r="AU465" s="120"/>
      <c r="AV465" s="60"/>
    </row>
    <row r="466" spans="6:48" x14ac:dyDescent="0.25">
      <c r="F466" s="112"/>
      <c r="G466" s="112"/>
      <c r="H466" s="112"/>
      <c r="I466" s="112"/>
      <c r="J466" s="112"/>
      <c r="K466" s="112"/>
      <c r="L466" s="45"/>
      <c r="M466" s="45"/>
      <c r="O466" s="47"/>
      <c r="R466" s="48"/>
      <c r="S466" s="113"/>
      <c r="T466" s="114"/>
      <c r="U466" s="114"/>
      <c r="V466" s="114"/>
      <c r="W466" s="115"/>
      <c r="X466" s="115"/>
      <c r="Y466" s="115"/>
      <c r="AA466" s="53"/>
      <c r="AB466" s="53"/>
      <c r="AC466" s="116"/>
      <c r="AD466" s="116"/>
      <c r="AE466" s="116"/>
      <c r="AF466" s="116"/>
      <c r="AG466" s="117"/>
      <c r="AH466" s="117"/>
      <c r="AI466" s="118"/>
      <c r="AJ466" s="118"/>
      <c r="AK466" s="118"/>
      <c r="AL466" s="118"/>
      <c r="AM466" s="119"/>
      <c r="AN466" s="119"/>
      <c r="AO466" s="119"/>
      <c r="AP466" s="120"/>
      <c r="AQ466" s="120"/>
      <c r="AR466" s="120"/>
      <c r="AS466" s="120"/>
      <c r="AT466" s="120"/>
      <c r="AU466" s="120"/>
      <c r="AV466" s="60"/>
    </row>
    <row r="467" spans="6:48" x14ac:dyDescent="0.25">
      <c r="F467" s="112"/>
      <c r="G467" s="112"/>
      <c r="H467" s="112"/>
      <c r="I467" s="112"/>
      <c r="J467" s="112"/>
      <c r="K467" s="112"/>
      <c r="L467" s="45"/>
      <c r="M467" s="45"/>
      <c r="O467" s="47"/>
      <c r="R467" s="48"/>
      <c r="S467" s="113"/>
      <c r="T467" s="114"/>
      <c r="U467" s="114"/>
      <c r="V467" s="114"/>
      <c r="W467" s="115"/>
      <c r="X467" s="115"/>
      <c r="Y467" s="115"/>
      <c r="AA467" s="53"/>
      <c r="AB467" s="53"/>
      <c r="AC467" s="116"/>
      <c r="AD467" s="116"/>
      <c r="AE467" s="116"/>
      <c r="AF467" s="116"/>
      <c r="AG467" s="117"/>
      <c r="AH467" s="117"/>
      <c r="AI467" s="118"/>
      <c r="AJ467" s="118"/>
      <c r="AK467" s="118"/>
      <c r="AL467" s="118"/>
      <c r="AM467" s="119"/>
      <c r="AN467" s="119"/>
      <c r="AO467" s="119"/>
      <c r="AP467" s="120"/>
      <c r="AQ467" s="120"/>
      <c r="AR467" s="120"/>
      <c r="AS467" s="120"/>
      <c r="AT467" s="120"/>
      <c r="AU467" s="120"/>
      <c r="AV467" s="60"/>
    </row>
    <row r="468" spans="6:48" x14ac:dyDescent="0.25">
      <c r="F468" s="112"/>
      <c r="G468" s="112"/>
      <c r="H468" s="112"/>
      <c r="I468" s="112"/>
      <c r="J468" s="112"/>
      <c r="K468" s="112"/>
      <c r="L468" s="45"/>
      <c r="M468" s="45"/>
      <c r="O468" s="47"/>
      <c r="R468" s="48"/>
      <c r="S468" s="113"/>
      <c r="T468" s="114"/>
      <c r="U468" s="114"/>
      <c r="V468" s="114"/>
      <c r="W468" s="115"/>
      <c r="X468" s="115"/>
      <c r="Y468" s="115"/>
      <c r="AA468" s="53"/>
      <c r="AB468" s="53"/>
      <c r="AC468" s="116"/>
      <c r="AD468" s="116"/>
      <c r="AE468" s="116"/>
      <c r="AF468" s="116"/>
      <c r="AG468" s="117"/>
      <c r="AH468" s="117"/>
      <c r="AI468" s="118"/>
      <c r="AJ468" s="118"/>
      <c r="AK468" s="118"/>
      <c r="AL468" s="118"/>
      <c r="AM468" s="119"/>
      <c r="AN468" s="119"/>
      <c r="AO468" s="119"/>
      <c r="AP468" s="120"/>
      <c r="AQ468" s="120"/>
      <c r="AR468" s="120"/>
      <c r="AS468" s="120"/>
      <c r="AT468" s="120"/>
      <c r="AU468" s="120"/>
      <c r="AV468" s="60"/>
    </row>
    <row r="469" spans="6:48" x14ac:dyDescent="0.25">
      <c r="F469" s="112"/>
      <c r="G469" s="112"/>
      <c r="H469" s="112"/>
      <c r="I469" s="112"/>
      <c r="J469" s="112"/>
      <c r="K469" s="112"/>
      <c r="L469" s="45"/>
      <c r="M469" s="45"/>
      <c r="O469" s="47"/>
      <c r="R469" s="48"/>
      <c r="S469" s="113"/>
      <c r="T469" s="114"/>
      <c r="U469" s="114"/>
      <c r="V469" s="114"/>
      <c r="W469" s="115"/>
      <c r="X469" s="115"/>
      <c r="Y469" s="115"/>
      <c r="AA469" s="53"/>
      <c r="AB469" s="53"/>
      <c r="AC469" s="116"/>
      <c r="AD469" s="116"/>
      <c r="AE469" s="116"/>
      <c r="AF469" s="116"/>
      <c r="AG469" s="117"/>
      <c r="AH469" s="117"/>
      <c r="AI469" s="118"/>
      <c r="AJ469" s="118"/>
      <c r="AK469" s="118"/>
      <c r="AL469" s="118"/>
      <c r="AM469" s="119"/>
      <c r="AN469" s="119"/>
      <c r="AO469" s="119"/>
      <c r="AP469" s="120"/>
      <c r="AQ469" s="120"/>
      <c r="AR469" s="120"/>
      <c r="AS469" s="120"/>
      <c r="AT469" s="120"/>
      <c r="AU469" s="120"/>
      <c r="AV469" s="60"/>
    </row>
    <row r="470" spans="6:48" x14ac:dyDescent="0.25">
      <c r="F470" s="112"/>
      <c r="G470" s="112"/>
      <c r="H470" s="112"/>
      <c r="I470" s="112"/>
      <c r="J470" s="112"/>
      <c r="K470" s="112"/>
      <c r="L470" s="45"/>
      <c r="M470" s="45"/>
      <c r="O470" s="47"/>
      <c r="R470" s="48"/>
      <c r="S470" s="113"/>
      <c r="T470" s="114"/>
      <c r="U470" s="114"/>
      <c r="V470" s="114"/>
      <c r="W470" s="115"/>
      <c r="X470" s="115"/>
      <c r="Y470" s="115"/>
      <c r="AA470" s="53"/>
      <c r="AB470" s="53"/>
      <c r="AC470" s="116"/>
      <c r="AD470" s="116"/>
      <c r="AE470" s="116"/>
      <c r="AF470" s="116"/>
      <c r="AG470" s="117"/>
      <c r="AH470" s="117"/>
      <c r="AI470" s="118"/>
      <c r="AJ470" s="118"/>
      <c r="AK470" s="118"/>
      <c r="AL470" s="118"/>
      <c r="AM470" s="119"/>
      <c r="AN470" s="119"/>
      <c r="AO470" s="119"/>
      <c r="AP470" s="120"/>
      <c r="AQ470" s="120"/>
      <c r="AR470" s="120"/>
      <c r="AS470" s="120"/>
      <c r="AT470" s="120"/>
      <c r="AU470" s="120"/>
      <c r="AV470" s="60"/>
    </row>
    <row r="471" spans="6:48" x14ac:dyDescent="0.25">
      <c r="F471" s="112"/>
      <c r="G471" s="112"/>
      <c r="H471" s="112"/>
      <c r="I471" s="112"/>
      <c r="J471" s="112"/>
      <c r="K471" s="112"/>
      <c r="L471" s="45"/>
      <c r="M471" s="45"/>
      <c r="O471" s="47"/>
      <c r="R471" s="48"/>
      <c r="S471" s="113"/>
      <c r="T471" s="114"/>
      <c r="U471" s="114"/>
      <c r="V471" s="114"/>
      <c r="W471" s="115"/>
      <c r="X471" s="115"/>
      <c r="Y471" s="115"/>
      <c r="AA471" s="53"/>
      <c r="AB471" s="53"/>
      <c r="AC471" s="116"/>
      <c r="AD471" s="116"/>
      <c r="AE471" s="116"/>
      <c r="AF471" s="116"/>
      <c r="AG471" s="117"/>
      <c r="AH471" s="117"/>
      <c r="AI471" s="118"/>
      <c r="AJ471" s="118"/>
      <c r="AK471" s="118"/>
      <c r="AL471" s="118"/>
      <c r="AM471" s="119"/>
      <c r="AN471" s="119"/>
      <c r="AO471" s="119"/>
      <c r="AP471" s="120"/>
      <c r="AQ471" s="120"/>
      <c r="AR471" s="120"/>
      <c r="AS471" s="120"/>
      <c r="AT471" s="120"/>
      <c r="AU471" s="120"/>
      <c r="AV471" s="60"/>
    </row>
    <row r="472" spans="6:48" x14ac:dyDescent="0.25">
      <c r="F472" s="112"/>
      <c r="G472" s="112"/>
      <c r="H472" s="112"/>
      <c r="I472" s="112"/>
      <c r="J472" s="112"/>
      <c r="K472" s="112"/>
      <c r="L472" s="45"/>
      <c r="M472" s="45"/>
      <c r="O472" s="47"/>
      <c r="R472" s="48"/>
      <c r="S472" s="113"/>
      <c r="T472" s="114"/>
      <c r="U472" s="114"/>
      <c r="V472" s="114"/>
      <c r="W472" s="115"/>
      <c r="X472" s="115"/>
      <c r="Y472" s="115"/>
      <c r="AA472" s="53"/>
      <c r="AB472" s="53"/>
      <c r="AC472" s="116"/>
      <c r="AD472" s="116"/>
      <c r="AE472" s="116"/>
      <c r="AF472" s="116"/>
      <c r="AG472" s="117"/>
      <c r="AH472" s="117"/>
      <c r="AI472" s="118"/>
      <c r="AJ472" s="118"/>
      <c r="AK472" s="118"/>
      <c r="AL472" s="118"/>
      <c r="AM472" s="119"/>
      <c r="AN472" s="119"/>
      <c r="AO472" s="119"/>
      <c r="AP472" s="120"/>
      <c r="AQ472" s="120"/>
      <c r="AR472" s="120"/>
      <c r="AS472" s="120"/>
      <c r="AT472" s="120"/>
      <c r="AU472" s="120"/>
      <c r="AV472" s="60"/>
    </row>
    <row r="473" spans="6:48" x14ac:dyDescent="0.25">
      <c r="F473" s="112"/>
      <c r="G473" s="112"/>
      <c r="H473" s="112"/>
      <c r="I473" s="112"/>
      <c r="J473" s="112"/>
      <c r="K473" s="112"/>
      <c r="L473" s="45"/>
      <c r="M473" s="45"/>
      <c r="O473" s="47"/>
      <c r="R473" s="48"/>
      <c r="S473" s="113"/>
      <c r="T473" s="114"/>
      <c r="U473" s="114"/>
      <c r="V473" s="114"/>
      <c r="W473" s="115"/>
      <c r="X473" s="115"/>
      <c r="Y473" s="115"/>
      <c r="AA473" s="53"/>
      <c r="AB473" s="53"/>
      <c r="AC473" s="116"/>
      <c r="AD473" s="116"/>
      <c r="AE473" s="116"/>
      <c r="AF473" s="116"/>
      <c r="AG473" s="117"/>
      <c r="AH473" s="117"/>
      <c r="AI473" s="118"/>
      <c r="AJ473" s="118"/>
      <c r="AK473" s="118"/>
      <c r="AL473" s="118"/>
      <c r="AM473" s="119"/>
      <c r="AN473" s="119"/>
      <c r="AO473" s="119"/>
      <c r="AP473" s="120"/>
      <c r="AQ473" s="120"/>
      <c r="AR473" s="120"/>
      <c r="AS473" s="120"/>
      <c r="AT473" s="120"/>
      <c r="AU473" s="120"/>
      <c r="AV473" s="60"/>
    </row>
    <row r="474" spans="6:48" x14ac:dyDescent="0.25">
      <c r="F474" s="112"/>
      <c r="G474" s="112"/>
      <c r="H474" s="112"/>
      <c r="I474" s="112"/>
      <c r="J474" s="112"/>
      <c r="K474" s="112"/>
      <c r="L474" s="45"/>
      <c r="M474" s="45"/>
      <c r="O474" s="47"/>
      <c r="R474" s="48"/>
      <c r="S474" s="113"/>
      <c r="T474" s="114"/>
      <c r="U474" s="114"/>
      <c r="V474" s="114"/>
      <c r="W474" s="115"/>
      <c r="X474" s="115"/>
      <c r="Y474" s="115"/>
      <c r="AA474" s="53"/>
      <c r="AB474" s="53"/>
      <c r="AC474" s="116"/>
      <c r="AD474" s="116"/>
      <c r="AE474" s="116"/>
      <c r="AF474" s="116"/>
      <c r="AG474" s="117"/>
      <c r="AH474" s="117"/>
      <c r="AI474" s="118"/>
      <c r="AJ474" s="118"/>
      <c r="AK474" s="118"/>
      <c r="AL474" s="118"/>
      <c r="AM474" s="119"/>
      <c r="AN474" s="119"/>
      <c r="AO474" s="119"/>
      <c r="AP474" s="120"/>
      <c r="AQ474" s="120"/>
      <c r="AR474" s="120"/>
      <c r="AS474" s="120"/>
      <c r="AT474" s="120"/>
      <c r="AU474" s="120"/>
      <c r="AV474" s="60"/>
    </row>
    <row r="475" spans="6:48" x14ac:dyDescent="0.25">
      <c r="F475" s="112"/>
      <c r="G475" s="112"/>
      <c r="H475" s="112"/>
      <c r="I475" s="112"/>
      <c r="J475" s="112"/>
      <c r="K475" s="112"/>
      <c r="L475" s="45"/>
      <c r="M475" s="45"/>
      <c r="O475" s="47"/>
      <c r="R475" s="48"/>
      <c r="S475" s="113"/>
      <c r="T475" s="114"/>
      <c r="U475" s="114"/>
      <c r="V475" s="114"/>
      <c r="W475" s="115"/>
      <c r="X475" s="115"/>
      <c r="Y475" s="115"/>
      <c r="AA475" s="53"/>
      <c r="AB475" s="53"/>
      <c r="AC475" s="116"/>
      <c r="AD475" s="116"/>
      <c r="AE475" s="116"/>
      <c r="AF475" s="116"/>
      <c r="AG475" s="117"/>
      <c r="AH475" s="117"/>
      <c r="AI475" s="118"/>
      <c r="AJ475" s="118"/>
      <c r="AK475" s="118"/>
      <c r="AL475" s="118"/>
      <c r="AM475" s="119"/>
      <c r="AN475" s="119"/>
      <c r="AO475" s="119"/>
      <c r="AP475" s="120"/>
      <c r="AQ475" s="120"/>
      <c r="AR475" s="120"/>
      <c r="AS475" s="120"/>
      <c r="AT475" s="120"/>
      <c r="AU475" s="120"/>
      <c r="AV475" s="60"/>
    </row>
    <row r="476" spans="6:48" x14ac:dyDescent="0.25">
      <c r="F476" s="112"/>
      <c r="G476" s="112"/>
      <c r="H476" s="112"/>
      <c r="I476" s="112"/>
      <c r="J476" s="112"/>
      <c r="K476" s="112"/>
      <c r="L476" s="45"/>
      <c r="M476" s="45"/>
      <c r="O476" s="47"/>
      <c r="R476" s="48"/>
      <c r="S476" s="113"/>
      <c r="T476" s="114"/>
      <c r="U476" s="114"/>
      <c r="V476" s="114"/>
      <c r="W476" s="115"/>
      <c r="X476" s="115"/>
      <c r="Y476" s="115"/>
      <c r="AA476" s="53"/>
      <c r="AB476" s="53"/>
      <c r="AC476" s="116"/>
      <c r="AD476" s="116"/>
      <c r="AE476" s="116"/>
      <c r="AF476" s="116"/>
      <c r="AG476" s="117"/>
      <c r="AH476" s="117"/>
      <c r="AI476" s="118"/>
      <c r="AJ476" s="118"/>
      <c r="AK476" s="118"/>
      <c r="AL476" s="118"/>
      <c r="AM476" s="119"/>
      <c r="AN476" s="119"/>
      <c r="AO476" s="119"/>
      <c r="AP476" s="120"/>
      <c r="AQ476" s="120"/>
      <c r="AR476" s="120"/>
      <c r="AS476" s="120"/>
      <c r="AT476" s="120"/>
      <c r="AU476" s="120"/>
      <c r="AV476" s="60"/>
    </row>
    <row r="477" spans="6:48" x14ac:dyDescent="0.25">
      <c r="F477" s="112"/>
      <c r="G477" s="112"/>
      <c r="H477" s="112"/>
      <c r="I477" s="112"/>
      <c r="J477" s="112"/>
      <c r="K477" s="112"/>
      <c r="L477" s="45"/>
      <c r="M477" s="45"/>
      <c r="O477" s="47"/>
      <c r="R477" s="48"/>
      <c r="S477" s="113"/>
      <c r="T477" s="114"/>
      <c r="U477" s="114"/>
      <c r="V477" s="114"/>
      <c r="W477" s="115"/>
      <c r="X477" s="115"/>
      <c r="Y477" s="115"/>
      <c r="AA477" s="53"/>
      <c r="AB477" s="53"/>
      <c r="AC477" s="116"/>
      <c r="AD477" s="116"/>
      <c r="AE477" s="116"/>
      <c r="AF477" s="116"/>
      <c r="AG477" s="117"/>
      <c r="AH477" s="117"/>
      <c r="AI477" s="118"/>
      <c r="AJ477" s="118"/>
      <c r="AK477" s="118"/>
      <c r="AL477" s="118"/>
      <c r="AM477" s="119"/>
      <c r="AN477" s="119"/>
      <c r="AO477" s="119"/>
      <c r="AP477" s="120"/>
      <c r="AQ477" s="120"/>
      <c r="AR477" s="120"/>
      <c r="AS477" s="120"/>
      <c r="AT477" s="120"/>
      <c r="AU477" s="120"/>
      <c r="AV477" s="60"/>
    </row>
    <row r="478" spans="6:48" x14ac:dyDescent="0.25">
      <c r="F478" s="112"/>
      <c r="G478" s="112"/>
      <c r="H478" s="112"/>
      <c r="I478" s="112"/>
      <c r="J478" s="112"/>
      <c r="K478" s="112"/>
      <c r="L478" s="45"/>
      <c r="M478" s="45"/>
      <c r="O478" s="47"/>
      <c r="R478" s="48"/>
      <c r="S478" s="113"/>
      <c r="T478" s="114"/>
      <c r="U478" s="114"/>
      <c r="V478" s="114"/>
      <c r="W478" s="115"/>
      <c r="X478" s="115"/>
      <c r="Y478" s="115"/>
      <c r="AA478" s="53"/>
      <c r="AB478" s="53"/>
      <c r="AC478" s="116"/>
      <c r="AD478" s="116"/>
      <c r="AE478" s="116"/>
      <c r="AF478" s="116"/>
      <c r="AG478" s="117"/>
      <c r="AH478" s="117"/>
      <c r="AI478" s="118"/>
      <c r="AJ478" s="118"/>
      <c r="AK478" s="118"/>
      <c r="AL478" s="118"/>
      <c r="AM478" s="119"/>
      <c r="AN478" s="119"/>
      <c r="AO478" s="119"/>
      <c r="AP478" s="120"/>
      <c r="AQ478" s="120"/>
      <c r="AR478" s="120"/>
      <c r="AS478" s="120"/>
      <c r="AT478" s="120"/>
      <c r="AU478" s="120"/>
      <c r="AV478" s="60"/>
    </row>
    <row r="479" spans="6:48" x14ac:dyDescent="0.25">
      <c r="F479" s="112"/>
      <c r="G479" s="112"/>
      <c r="H479" s="112"/>
      <c r="I479" s="112"/>
      <c r="J479" s="112"/>
      <c r="K479" s="112"/>
      <c r="L479" s="45"/>
      <c r="M479" s="45"/>
      <c r="O479" s="47"/>
      <c r="R479" s="48"/>
      <c r="S479" s="113"/>
      <c r="T479" s="114"/>
      <c r="U479" s="114"/>
      <c r="V479" s="114"/>
      <c r="W479" s="115"/>
      <c r="X479" s="115"/>
      <c r="Y479" s="115"/>
      <c r="AA479" s="53"/>
      <c r="AB479" s="53"/>
      <c r="AC479" s="116"/>
      <c r="AD479" s="116"/>
      <c r="AE479" s="116"/>
      <c r="AF479" s="116"/>
      <c r="AG479" s="117"/>
      <c r="AH479" s="117"/>
      <c r="AI479" s="118"/>
      <c r="AJ479" s="118"/>
      <c r="AK479" s="118"/>
      <c r="AL479" s="118"/>
      <c r="AM479" s="119"/>
      <c r="AN479" s="119"/>
      <c r="AO479" s="119"/>
      <c r="AP479" s="120"/>
      <c r="AQ479" s="120"/>
      <c r="AR479" s="120"/>
      <c r="AS479" s="120"/>
      <c r="AT479" s="120"/>
      <c r="AU479" s="120"/>
      <c r="AV479" s="60"/>
    </row>
    <row r="480" spans="6:48" x14ac:dyDescent="0.25">
      <c r="F480" s="112"/>
      <c r="G480" s="112"/>
      <c r="H480" s="112"/>
      <c r="I480" s="112"/>
      <c r="J480" s="112"/>
      <c r="K480" s="112"/>
      <c r="L480" s="45"/>
      <c r="M480" s="45"/>
      <c r="O480" s="47"/>
      <c r="R480" s="48"/>
      <c r="S480" s="113"/>
      <c r="T480" s="114"/>
      <c r="U480" s="114"/>
      <c r="V480" s="114"/>
      <c r="W480" s="115"/>
      <c r="X480" s="115"/>
      <c r="Y480" s="115"/>
      <c r="AA480" s="53"/>
      <c r="AB480" s="53"/>
      <c r="AC480" s="116"/>
      <c r="AD480" s="116"/>
      <c r="AE480" s="116"/>
      <c r="AF480" s="116"/>
      <c r="AG480" s="117"/>
      <c r="AH480" s="117"/>
      <c r="AI480" s="118"/>
      <c r="AJ480" s="118"/>
      <c r="AK480" s="118"/>
      <c r="AL480" s="118"/>
      <c r="AM480" s="119"/>
      <c r="AN480" s="119"/>
      <c r="AO480" s="119"/>
      <c r="AP480" s="120"/>
      <c r="AQ480" s="120"/>
      <c r="AR480" s="120"/>
      <c r="AS480" s="120"/>
      <c r="AT480" s="120"/>
      <c r="AU480" s="120"/>
      <c r="AV480" s="60"/>
    </row>
    <row r="481" spans="6:48" x14ac:dyDescent="0.25">
      <c r="F481" s="112"/>
      <c r="G481" s="112"/>
      <c r="H481" s="112"/>
      <c r="I481" s="112"/>
      <c r="J481" s="112"/>
      <c r="K481" s="112"/>
      <c r="L481" s="45"/>
      <c r="M481" s="45"/>
      <c r="O481" s="47"/>
      <c r="R481" s="48"/>
      <c r="S481" s="113"/>
      <c r="T481" s="114"/>
      <c r="U481" s="114"/>
      <c r="V481" s="114"/>
      <c r="W481" s="115"/>
      <c r="X481" s="115"/>
      <c r="Y481" s="115"/>
      <c r="AA481" s="53"/>
      <c r="AB481" s="53"/>
      <c r="AC481" s="116"/>
      <c r="AD481" s="116"/>
      <c r="AE481" s="116"/>
      <c r="AF481" s="116"/>
      <c r="AG481" s="117"/>
      <c r="AH481" s="117"/>
      <c r="AI481" s="118"/>
      <c r="AJ481" s="118"/>
      <c r="AK481" s="118"/>
      <c r="AL481" s="118"/>
      <c r="AM481" s="119"/>
      <c r="AN481" s="119"/>
      <c r="AO481" s="119"/>
      <c r="AP481" s="120"/>
      <c r="AQ481" s="120"/>
      <c r="AR481" s="120"/>
      <c r="AS481" s="120"/>
      <c r="AT481" s="120"/>
      <c r="AU481" s="120"/>
      <c r="AV481" s="60"/>
    </row>
    <row r="482" spans="6:48" x14ac:dyDescent="0.25">
      <c r="F482" s="112"/>
      <c r="G482" s="112"/>
      <c r="H482" s="112"/>
      <c r="I482" s="112"/>
      <c r="J482" s="112"/>
      <c r="K482" s="112"/>
      <c r="L482" s="45"/>
      <c r="M482" s="45"/>
      <c r="O482" s="47"/>
      <c r="R482" s="48"/>
      <c r="S482" s="113"/>
      <c r="T482" s="114"/>
      <c r="U482" s="114"/>
      <c r="V482" s="114"/>
      <c r="W482" s="115"/>
      <c r="X482" s="115"/>
      <c r="Y482" s="115"/>
      <c r="AA482" s="53"/>
      <c r="AB482" s="53"/>
      <c r="AC482" s="116"/>
      <c r="AD482" s="116"/>
      <c r="AE482" s="116"/>
      <c r="AF482" s="116"/>
      <c r="AG482" s="117"/>
      <c r="AH482" s="117"/>
      <c r="AI482" s="118"/>
      <c r="AJ482" s="118"/>
      <c r="AK482" s="118"/>
      <c r="AL482" s="118"/>
      <c r="AM482" s="119"/>
      <c r="AN482" s="119"/>
      <c r="AO482" s="119"/>
      <c r="AP482" s="120"/>
      <c r="AQ482" s="120"/>
      <c r="AR482" s="120"/>
      <c r="AS482" s="120"/>
      <c r="AT482" s="120"/>
      <c r="AU482" s="120"/>
      <c r="AV482" s="60"/>
    </row>
    <row r="483" spans="6:48" x14ac:dyDescent="0.25">
      <c r="F483" s="112"/>
      <c r="G483" s="112"/>
      <c r="H483" s="112"/>
      <c r="I483" s="112"/>
      <c r="J483" s="112"/>
      <c r="K483" s="112"/>
      <c r="L483" s="45"/>
      <c r="M483" s="45"/>
      <c r="O483" s="47"/>
      <c r="R483" s="48"/>
      <c r="S483" s="113"/>
      <c r="T483" s="114"/>
      <c r="U483" s="114"/>
      <c r="V483" s="114"/>
      <c r="W483" s="115"/>
      <c r="X483" s="115"/>
      <c r="Y483" s="115"/>
      <c r="AA483" s="53"/>
      <c r="AB483" s="53"/>
      <c r="AC483" s="116"/>
      <c r="AD483" s="116"/>
      <c r="AE483" s="116"/>
      <c r="AF483" s="116"/>
      <c r="AG483" s="117"/>
      <c r="AH483" s="117"/>
      <c r="AI483" s="118"/>
      <c r="AJ483" s="118"/>
      <c r="AK483" s="118"/>
      <c r="AL483" s="118"/>
      <c r="AM483" s="119"/>
      <c r="AN483" s="119"/>
      <c r="AO483" s="119"/>
      <c r="AP483" s="120"/>
      <c r="AQ483" s="120"/>
      <c r="AR483" s="120"/>
      <c r="AS483" s="120"/>
      <c r="AT483" s="120"/>
      <c r="AU483" s="120"/>
      <c r="AV483" s="60"/>
    </row>
    <row r="484" spans="6:48" x14ac:dyDescent="0.25">
      <c r="F484" s="112"/>
      <c r="G484" s="112"/>
      <c r="H484" s="112"/>
      <c r="I484" s="112"/>
      <c r="J484" s="112"/>
      <c r="K484" s="112"/>
      <c r="L484" s="45"/>
      <c r="M484" s="45"/>
      <c r="O484" s="47"/>
      <c r="R484" s="48"/>
      <c r="S484" s="113"/>
      <c r="T484" s="114"/>
      <c r="U484" s="114"/>
      <c r="V484" s="114"/>
      <c r="W484" s="115"/>
      <c r="X484" s="115"/>
      <c r="Y484" s="115"/>
      <c r="AA484" s="53"/>
      <c r="AB484" s="53"/>
      <c r="AC484" s="116"/>
      <c r="AD484" s="116"/>
      <c r="AE484" s="116"/>
      <c r="AF484" s="116"/>
      <c r="AG484" s="117"/>
      <c r="AH484" s="117"/>
      <c r="AI484" s="118"/>
      <c r="AJ484" s="118"/>
      <c r="AK484" s="118"/>
      <c r="AL484" s="118"/>
      <c r="AM484" s="119"/>
      <c r="AN484" s="119"/>
      <c r="AO484" s="119"/>
      <c r="AP484" s="120"/>
      <c r="AQ484" s="120"/>
      <c r="AR484" s="120"/>
      <c r="AS484" s="120"/>
      <c r="AT484" s="120"/>
      <c r="AU484" s="120"/>
      <c r="AV484" s="60"/>
    </row>
    <row r="485" spans="6:48" x14ac:dyDescent="0.25">
      <c r="F485" s="112"/>
      <c r="G485" s="112"/>
      <c r="H485" s="112"/>
      <c r="I485" s="112"/>
      <c r="J485" s="112"/>
      <c r="K485" s="112"/>
      <c r="L485" s="45"/>
      <c r="M485" s="45"/>
      <c r="O485" s="47"/>
      <c r="R485" s="48"/>
      <c r="S485" s="113"/>
      <c r="T485" s="114"/>
      <c r="U485" s="114"/>
      <c r="V485" s="114"/>
      <c r="W485" s="115"/>
      <c r="X485" s="115"/>
      <c r="Y485" s="115"/>
      <c r="AA485" s="53"/>
      <c r="AB485" s="53"/>
      <c r="AC485" s="116"/>
      <c r="AD485" s="116"/>
      <c r="AE485" s="116"/>
      <c r="AF485" s="116"/>
      <c r="AG485" s="117"/>
      <c r="AH485" s="117"/>
      <c r="AI485" s="118"/>
      <c r="AJ485" s="118"/>
      <c r="AK485" s="118"/>
      <c r="AL485" s="118"/>
      <c r="AM485" s="119"/>
      <c r="AN485" s="119"/>
      <c r="AO485" s="119"/>
      <c r="AP485" s="120"/>
      <c r="AQ485" s="120"/>
      <c r="AR485" s="120"/>
      <c r="AS485" s="120"/>
      <c r="AT485" s="120"/>
      <c r="AU485" s="120"/>
      <c r="AV485" s="60"/>
    </row>
    <row r="486" spans="6:48" x14ac:dyDescent="0.25">
      <c r="F486" s="112"/>
      <c r="G486" s="112"/>
      <c r="H486" s="112"/>
      <c r="I486" s="112"/>
      <c r="J486" s="112"/>
      <c r="K486" s="112"/>
      <c r="L486" s="45"/>
      <c r="M486" s="45"/>
      <c r="O486" s="47"/>
      <c r="R486" s="48"/>
      <c r="S486" s="113"/>
      <c r="T486" s="114"/>
      <c r="U486" s="114"/>
      <c r="V486" s="114"/>
      <c r="W486" s="115"/>
      <c r="X486" s="115"/>
      <c r="Y486" s="115"/>
      <c r="AA486" s="53"/>
      <c r="AB486" s="53"/>
      <c r="AC486" s="116"/>
      <c r="AD486" s="116"/>
      <c r="AE486" s="116"/>
      <c r="AF486" s="116"/>
      <c r="AG486" s="117"/>
      <c r="AH486" s="117"/>
      <c r="AI486" s="118"/>
      <c r="AJ486" s="118"/>
      <c r="AK486" s="118"/>
      <c r="AL486" s="118"/>
      <c r="AM486" s="119"/>
      <c r="AN486" s="119"/>
      <c r="AO486" s="119"/>
      <c r="AP486" s="120"/>
      <c r="AQ486" s="120"/>
      <c r="AR486" s="120"/>
      <c r="AS486" s="120"/>
      <c r="AT486" s="120"/>
      <c r="AU486" s="120"/>
      <c r="AV486" s="60"/>
    </row>
    <row r="487" spans="6:48" x14ac:dyDescent="0.25">
      <c r="F487" s="112"/>
      <c r="G487" s="112"/>
      <c r="H487" s="112"/>
      <c r="I487" s="112"/>
      <c r="J487" s="112"/>
      <c r="K487" s="112"/>
      <c r="L487" s="45"/>
      <c r="M487" s="45"/>
      <c r="O487" s="47"/>
      <c r="R487" s="48"/>
      <c r="S487" s="113"/>
      <c r="T487" s="114"/>
      <c r="U487" s="114"/>
      <c r="V487" s="114"/>
      <c r="W487" s="115"/>
      <c r="X487" s="115"/>
      <c r="Y487" s="115"/>
      <c r="AA487" s="53"/>
      <c r="AB487" s="53"/>
      <c r="AC487" s="116"/>
      <c r="AD487" s="116"/>
      <c r="AE487" s="116"/>
      <c r="AF487" s="116"/>
      <c r="AG487" s="117"/>
      <c r="AH487" s="117"/>
      <c r="AI487" s="118"/>
      <c r="AJ487" s="118"/>
      <c r="AK487" s="118"/>
      <c r="AL487" s="118"/>
      <c r="AM487" s="119"/>
      <c r="AN487" s="119"/>
      <c r="AO487" s="119"/>
      <c r="AP487" s="120"/>
      <c r="AQ487" s="120"/>
      <c r="AR487" s="120"/>
      <c r="AS487" s="120"/>
      <c r="AT487" s="120"/>
      <c r="AU487" s="120"/>
      <c r="AV487" s="60"/>
    </row>
    <row r="488" spans="6:48" x14ac:dyDescent="0.25">
      <c r="F488" s="112"/>
      <c r="G488" s="112"/>
      <c r="H488" s="112"/>
      <c r="I488" s="112"/>
      <c r="J488" s="112"/>
      <c r="K488" s="112"/>
      <c r="L488" s="45"/>
      <c r="M488" s="45"/>
      <c r="O488" s="47"/>
      <c r="R488" s="48"/>
      <c r="S488" s="113"/>
      <c r="T488" s="114"/>
      <c r="U488" s="114"/>
      <c r="V488" s="114"/>
      <c r="W488" s="115"/>
      <c r="X488" s="115"/>
      <c r="Y488" s="115"/>
      <c r="AA488" s="53"/>
      <c r="AB488" s="53"/>
      <c r="AC488" s="116"/>
      <c r="AD488" s="116"/>
      <c r="AE488" s="116"/>
      <c r="AF488" s="116"/>
      <c r="AG488" s="117"/>
      <c r="AH488" s="117"/>
      <c r="AI488" s="118"/>
      <c r="AJ488" s="118"/>
      <c r="AK488" s="118"/>
      <c r="AL488" s="118"/>
      <c r="AM488" s="119"/>
      <c r="AN488" s="119"/>
      <c r="AO488" s="119"/>
      <c r="AP488" s="120"/>
      <c r="AQ488" s="120"/>
      <c r="AR488" s="120"/>
      <c r="AS488" s="120"/>
      <c r="AT488" s="120"/>
      <c r="AU488" s="120"/>
      <c r="AV488" s="60"/>
    </row>
    <row r="489" spans="6:48" x14ac:dyDescent="0.25">
      <c r="F489" s="112"/>
      <c r="G489" s="112"/>
      <c r="H489" s="112"/>
      <c r="I489" s="112"/>
      <c r="J489" s="112"/>
      <c r="K489" s="112"/>
      <c r="L489" s="45"/>
      <c r="M489" s="45"/>
      <c r="O489" s="47"/>
      <c r="R489" s="48"/>
      <c r="S489" s="113"/>
      <c r="T489" s="114"/>
      <c r="U489" s="114"/>
      <c r="V489" s="114"/>
      <c r="W489" s="115"/>
      <c r="X489" s="115"/>
      <c r="Y489" s="115"/>
      <c r="AA489" s="53"/>
      <c r="AB489" s="53"/>
      <c r="AC489" s="116"/>
      <c r="AD489" s="116"/>
      <c r="AE489" s="116"/>
      <c r="AF489" s="116"/>
      <c r="AG489" s="117"/>
      <c r="AH489" s="117"/>
      <c r="AI489" s="118"/>
      <c r="AJ489" s="118"/>
      <c r="AK489" s="118"/>
      <c r="AL489" s="118"/>
      <c r="AM489" s="119"/>
      <c r="AN489" s="119"/>
      <c r="AO489" s="119"/>
      <c r="AP489" s="120"/>
      <c r="AQ489" s="120"/>
      <c r="AR489" s="120"/>
      <c r="AS489" s="120"/>
      <c r="AT489" s="120"/>
      <c r="AU489" s="120"/>
      <c r="AV489" s="60"/>
    </row>
    <row r="490" spans="6:48" x14ac:dyDescent="0.25">
      <c r="F490" s="112"/>
      <c r="G490" s="112"/>
      <c r="H490" s="112"/>
      <c r="I490" s="112"/>
      <c r="J490" s="112"/>
      <c r="K490" s="112"/>
      <c r="L490" s="45"/>
      <c r="M490" s="45"/>
      <c r="O490" s="47"/>
      <c r="R490" s="48"/>
      <c r="S490" s="113"/>
      <c r="T490" s="114"/>
      <c r="U490" s="114"/>
      <c r="V490" s="114"/>
      <c r="W490" s="115"/>
      <c r="X490" s="115"/>
      <c r="Y490" s="115"/>
      <c r="AA490" s="53"/>
      <c r="AB490" s="53"/>
      <c r="AC490" s="116"/>
      <c r="AD490" s="116"/>
      <c r="AE490" s="116"/>
      <c r="AF490" s="116"/>
      <c r="AG490" s="117"/>
      <c r="AH490" s="117"/>
      <c r="AI490" s="118"/>
      <c r="AJ490" s="118"/>
      <c r="AK490" s="118"/>
      <c r="AL490" s="118"/>
      <c r="AM490" s="119"/>
      <c r="AN490" s="119"/>
      <c r="AO490" s="119"/>
      <c r="AP490" s="120"/>
      <c r="AQ490" s="120"/>
      <c r="AR490" s="120"/>
      <c r="AS490" s="120"/>
      <c r="AT490" s="120"/>
      <c r="AU490" s="120"/>
      <c r="AV490" s="60"/>
    </row>
    <row r="491" spans="6:48" x14ac:dyDescent="0.25">
      <c r="F491" s="112"/>
      <c r="G491" s="112"/>
      <c r="H491" s="112"/>
      <c r="I491" s="112"/>
      <c r="J491" s="112"/>
      <c r="K491" s="112"/>
      <c r="L491" s="45"/>
      <c r="M491" s="45"/>
      <c r="O491" s="47"/>
      <c r="R491" s="48"/>
      <c r="S491" s="113"/>
      <c r="T491" s="114"/>
      <c r="U491" s="114"/>
      <c r="V491" s="114"/>
      <c r="W491" s="115"/>
      <c r="X491" s="115"/>
      <c r="Y491" s="115"/>
      <c r="AA491" s="53"/>
      <c r="AB491" s="53"/>
      <c r="AC491" s="116"/>
      <c r="AD491" s="116"/>
      <c r="AE491" s="116"/>
      <c r="AF491" s="116"/>
      <c r="AG491" s="117"/>
      <c r="AH491" s="117"/>
      <c r="AI491" s="118"/>
      <c r="AJ491" s="118"/>
      <c r="AK491" s="118"/>
      <c r="AL491" s="118"/>
      <c r="AM491" s="119"/>
      <c r="AN491" s="119"/>
      <c r="AO491" s="119"/>
      <c r="AP491" s="120"/>
      <c r="AQ491" s="120"/>
      <c r="AR491" s="120"/>
      <c r="AS491" s="120"/>
      <c r="AT491" s="120"/>
      <c r="AU491" s="120"/>
      <c r="AV491" s="60"/>
    </row>
    <row r="492" spans="6:48" x14ac:dyDescent="0.25">
      <c r="F492" s="112"/>
      <c r="G492" s="112"/>
      <c r="H492" s="112"/>
      <c r="I492" s="112"/>
      <c r="J492" s="112"/>
      <c r="K492" s="112"/>
      <c r="L492" s="45"/>
      <c r="M492" s="45"/>
      <c r="O492" s="47"/>
      <c r="R492" s="48"/>
      <c r="S492" s="113"/>
      <c r="T492" s="114"/>
      <c r="U492" s="114"/>
      <c r="V492" s="114"/>
      <c r="W492" s="115"/>
      <c r="X492" s="115"/>
      <c r="Y492" s="115"/>
      <c r="AA492" s="53"/>
      <c r="AB492" s="53"/>
      <c r="AC492" s="116"/>
      <c r="AD492" s="116"/>
      <c r="AE492" s="116"/>
      <c r="AF492" s="116"/>
      <c r="AG492" s="117"/>
      <c r="AH492" s="117"/>
      <c r="AI492" s="118"/>
      <c r="AJ492" s="118"/>
      <c r="AK492" s="118"/>
      <c r="AL492" s="118"/>
      <c r="AM492" s="119"/>
      <c r="AN492" s="119"/>
      <c r="AO492" s="119"/>
      <c r="AP492" s="120"/>
      <c r="AQ492" s="120"/>
      <c r="AR492" s="120"/>
      <c r="AS492" s="120"/>
      <c r="AT492" s="120"/>
      <c r="AU492" s="120"/>
      <c r="AV492" s="60"/>
    </row>
    <row r="493" spans="6:48" x14ac:dyDescent="0.25">
      <c r="F493" s="112"/>
      <c r="G493" s="112"/>
      <c r="H493" s="112"/>
      <c r="I493" s="112"/>
      <c r="J493" s="112"/>
      <c r="K493" s="112"/>
      <c r="L493" s="45"/>
      <c r="M493" s="45"/>
      <c r="O493" s="47"/>
      <c r="R493" s="48"/>
      <c r="S493" s="113"/>
      <c r="T493" s="114"/>
      <c r="U493" s="114"/>
      <c r="V493" s="114"/>
      <c r="W493" s="115"/>
      <c r="X493" s="115"/>
      <c r="Y493" s="115"/>
      <c r="AA493" s="53"/>
      <c r="AB493" s="53"/>
      <c r="AC493" s="116"/>
      <c r="AD493" s="116"/>
      <c r="AE493" s="116"/>
      <c r="AF493" s="116"/>
      <c r="AG493" s="117"/>
      <c r="AH493" s="117"/>
      <c r="AI493" s="118"/>
      <c r="AJ493" s="118"/>
      <c r="AK493" s="118"/>
      <c r="AL493" s="118"/>
      <c r="AM493" s="119"/>
      <c r="AN493" s="119"/>
      <c r="AO493" s="119"/>
      <c r="AP493" s="120"/>
      <c r="AQ493" s="120"/>
      <c r="AR493" s="120"/>
      <c r="AS493" s="120"/>
      <c r="AT493" s="120"/>
      <c r="AU493" s="120"/>
      <c r="AV493" s="60"/>
    </row>
    <row r="494" spans="6:48" x14ac:dyDescent="0.25">
      <c r="F494" s="112"/>
      <c r="G494" s="112"/>
      <c r="H494" s="112"/>
      <c r="I494" s="112"/>
      <c r="J494" s="112"/>
      <c r="K494" s="112"/>
      <c r="L494" s="45"/>
      <c r="M494" s="45"/>
      <c r="O494" s="47"/>
      <c r="R494" s="48"/>
      <c r="S494" s="113"/>
      <c r="T494" s="114"/>
      <c r="U494" s="114"/>
      <c r="V494" s="114"/>
      <c r="W494" s="115"/>
      <c r="X494" s="115"/>
      <c r="Y494" s="115"/>
      <c r="AA494" s="53"/>
      <c r="AB494" s="53"/>
      <c r="AC494" s="116"/>
      <c r="AD494" s="116"/>
      <c r="AE494" s="116"/>
      <c r="AF494" s="116"/>
      <c r="AG494" s="117"/>
      <c r="AH494" s="117"/>
      <c r="AI494" s="118"/>
      <c r="AJ494" s="118"/>
      <c r="AK494" s="118"/>
      <c r="AL494" s="118"/>
      <c r="AM494" s="119"/>
      <c r="AN494" s="119"/>
      <c r="AO494" s="119"/>
      <c r="AP494" s="120"/>
      <c r="AQ494" s="120"/>
      <c r="AR494" s="120"/>
      <c r="AS494" s="120"/>
      <c r="AT494" s="120"/>
      <c r="AU494" s="120"/>
      <c r="AV494" s="60"/>
    </row>
    <row r="495" spans="6:48" x14ac:dyDescent="0.25">
      <c r="F495" s="112"/>
      <c r="G495" s="112"/>
      <c r="H495" s="112"/>
      <c r="I495" s="112"/>
      <c r="J495" s="112"/>
      <c r="K495" s="112"/>
      <c r="L495" s="45"/>
      <c r="M495" s="45"/>
      <c r="O495" s="47"/>
      <c r="R495" s="48"/>
      <c r="S495" s="113"/>
      <c r="T495" s="114"/>
      <c r="U495" s="114"/>
      <c r="V495" s="114"/>
      <c r="W495" s="115"/>
      <c r="X495" s="115"/>
      <c r="Y495" s="115"/>
      <c r="AA495" s="53"/>
      <c r="AB495" s="53"/>
      <c r="AC495" s="116"/>
      <c r="AD495" s="116"/>
      <c r="AE495" s="116"/>
      <c r="AF495" s="116"/>
      <c r="AG495" s="117"/>
      <c r="AH495" s="117"/>
      <c r="AI495" s="118"/>
      <c r="AJ495" s="118"/>
      <c r="AK495" s="118"/>
      <c r="AL495" s="118"/>
      <c r="AM495" s="119"/>
      <c r="AN495" s="119"/>
      <c r="AO495" s="119"/>
      <c r="AP495" s="120"/>
      <c r="AQ495" s="120"/>
      <c r="AR495" s="120"/>
      <c r="AS495" s="120"/>
      <c r="AT495" s="120"/>
      <c r="AU495" s="120"/>
      <c r="AV495" s="60"/>
    </row>
    <row r="496" spans="6:48" x14ac:dyDescent="0.25">
      <c r="F496" s="112"/>
      <c r="G496" s="112"/>
      <c r="H496" s="112"/>
      <c r="I496" s="112"/>
      <c r="J496" s="112"/>
      <c r="K496" s="112"/>
      <c r="L496" s="45"/>
      <c r="M496" s="45"/>
      <c r="O496" s="47"/>
      <c r="R496" s="48"/>
      <c r="S496" s="113"/>
      <c r="T496" s="114"/>
      <c r="U496" s="114"/>
      <c r="V496" s="114"/>
      <c r="W496" s="115"/>
      <c r="X496" s="115"/>
      <c r="Y496" s="115"/>
      <c r="AA496" s="53"/>
      <c r="AB496" s="53"/>
      <c r="AC496" s="116"/>
      <c r="AD496" s="116"/>
      <c r="AE496" s="116"/>
      <c r="AF496" s="116"/>
      <c r="AG496" s="117"/>
      <c r="AH496" s="117"/>
      <c r="AI496" s="118"/>
      <c r="AJ496" s="118"/>
      <c r="AK496" s="118"/>
      <c r="AL496" s="118"/>
      <c r="AM496" s="119"/>
      <c r="AN496" s="119"/>
      <c r="AO496" s="119"/>
      <c r="AP496" s="120"/>
      <c r="AQ496" s="120"/>
      <c r="AR496" s="120"/>
      <c r="AS496" s="120"/>
      <c r="AT496" s="120"/>
      <c r="AU496" s="120"/>
      <c r="AV496" s="60"/>
    </row>
    <row r="497" spans="6:48" x14ac:dyDescent="0.25">
      <c r="F497" s="112"/>
      <c r="G497" s="112"/>
      <c r="H497" s="112"/>
      <c r="I497" s="112"/>
      <c r="J497" s="112"/>
      <c r="K497" s="112"/>
      <c r="L497" s="45"/>
      <c r="M497" s="45"/>
      <c r="O497" s="47"/>
      <c r="R497" s="48"/>
      <c r="S497" s="113"/>
      <c r="T497" s="114"/>
      <c r="U497" s="114"/>
      <c r="V497" s="114"/>
      <c r="W497" s="115"/>
      <c r="X497" s="115"/>
      <c r="Y497" s="115"/>
      <c r="AA497" s="53"/>
      <c r="AB497" s="53"/>
      <c r="AC497" s="116"/>
      <c r="AD497" s="116"/>
      <c r="AE497" s="116"/>
      <c r="AF497" s="116"/>
      <c r="AG497" s="117"/>
      <c r="AH497" s="117"/>
      <c r="AI497" s="118"/>
      <c r="AJ497" s="118"/>
      <c r="AK497" s="118"/>
      <c r="AL497" s="118"/>
      <c r="AM497" s="119"/>
      <c r="AN497" s="119"/>
      <c r="AO497" s="119"/>
      <c r="AP497" s="120"/>
      <c r="AQ497" s="120"/>
      <c r="AR497" s="120"/>
      <c r="AS497" s="120"/>
      <c r="AT497" s="120"/>
      <c r="AU497" s="120"/>
      <c r="AV497" s="60"/>
    </row>
    <row r="498" spans="6:48" x14ac:dyDescent="0.25">
      <c r="F498" s="112"/>
      <c r="G498" s="112"/>
      <c r="H498" s="112"/>
      <c r="I498" s="112"/>
      <c r="J498" s="112"/>
      <c r="K498" s="112"/>
      <c r="L498" s="45"/>
      <c r="M498" s="45"/>
      <c r="O498" s="47"/>
      <c r="R498" s="48"/>
      <c r="S498" s="113"/>
      <c r="T498" s="114"/>
      <c r="U498" s="114"/>
      <c r="V498" s="114"/>
      <c r="W498" s="115"/>
      <c r="X498" s="115"/>
      <c r="Y498" s="115"/>
      <c r="AA498" s="53"/>
      <c r="AB498" s="53"/>
      <c r="AC498" s="116"/>
      <c r="AD498" s="116"/>
      <c r="AE498" s="116"/>
      <c r="AF498" s="116"/>
      <c r="AG498" s="117"/>
      <c r="AH498" s="117"/>
      <c r="AI498" s="118"/>
      <c r="AJ498" s="118"/>
      <c r="AK498" s="118"/>
      <c r="AL498" s="118"/>
      <c r="AM498" s="119"/>
      <c r="AN498" s="119"/>
      <c r="AO498" s="119"/>
      <c r="AP498" s="120"/>
      <c r="AQ498" s="120"/>
      <c r="AR498" s="120"/>
      <c r="AS498" s="120"/>
      <c r="AT498" s="120"/>
      <c r="AU498" s="120"/>
      <c r="AV498" s="60"/>
    </row>
    <row r="499" spans="6:48" x14ac:dyDescent="0.25">
      <c r="F499" s="112"/>
      <c r="G499" s="112"/>
      <c r="H499" s="112"/>
      <c r="I499" s="112"/>
      <c r="J499" s="112"/>
      <c r="K499" s="112"/>
      <c r="L499" s="45"/>
      <c r="M499" s="45"/>
      <c r="O499" s="47"/>
      <c r="R499" s="48"/>
      <c r="S499" s="113"/>
      <c r="T499" s="114"/>
      <c r="U499" s="114"/>
      <c r="V499" s="114"/>
      <c r="W499" s="115"/>
      <c r="X499" s="115"/>
      <c r="Y499" s="115"/>
      <c r="AA499" s="53"/>
      <c r="AB499" s="53"/>
      <c r="AC499" s="116"/>
      <c r="AD499" s="116"/>
      <c r="AE499" s="116"/>
      <c r="AF499" s="116"/>
      <c r="AG499" s="117"/>
      <c r="AH499" s="117"/>
      <c r="AI499" s="118"/>
      <c r="AJ499" s="118"/>
      <c r="AK499" s="118"/>
      <c r="AL499" s="118"/>
      <c r="AM499" s="119"/>
      <c r="AN499" s="119"/>
      <c r="AO499" s="119"/>
      <c r="AP499" s="120"/>
      <c r="AQ499" s="120"/>
      <c r="AR499" s="120"/>
      <c r="AS499" s="120"/>
      <c r="AT499" s="120"/>
      <c r="AU499" s="120"/>
      <c r="AV499" s="60"/>
    </row>
    <row r="500" spans="6:48" x14ac:dyDescent="0.25">
      <c r="F500" s="112"/>
      <c r="G500" s="112"/>
      <c r="H500" s="112"/>
      <c r="I500" s="112"/>
      <c r="J500" s="112"/>
      <c r="K500" s="112"/>
      <c r="L500" s="45"/>
      <c r="M500" s="45"/>
      <c r="O500" s="47"/>
      <c r="R500" s="48"/>
      <c r="S500" s="113"/>
      <c r="T500" s="114"/>
      <c r="U500" s="114"/>
      <c r="V500" s="114"/>
      <c r="W500" s="115"/>
      <c r="X500" s="115"/>
      <c r="Y500" s="115"/>
      <c r="AA500" s="53"/>
      <c r="AB500" s="53"/>
      <c r="AC500" s="116"/>
      <c r="AD500" s="116"/>
      <c r="AE500" s="116"/>
      <c r="AF500" s="116"/>
      <c r="AG500" s="117"/>
      <c r="AH500" s="117"/>
      <c r="AI500" s="118"/>
      <c r="AJ500" s="118"/>
      <c r="AK500" s="118"/>
      <c r="AL500" s="118"/>
      <c r="AM500" s="119"/>
      <c r="AN500" s="119"/>
      <c r="AO500" s="119"/>
      <c r="AP500" s="120"/>
      <c r="AQ500" s="120"/>
      <c r="AR500" s="120"/>
      <c r="AS500" s="120"/>
      <c r="AT500" s="120"/>
      <c r="AU500" s="120"/>
      <c r="AV500" s="60"/>
    </row>
    <row r="501" spans="6:48" x14ac:dyDescent="0.25">
      <c r="F501" s="112"/>
      <c r="G501" s="112"/>
      <c r="H501" s="112"/>
      <c r="I501" s="112"/>
      <c r="J501" s="112"/>
      <c r="K501" s="112"/>
      <c r="L501" s="45"/>
      <c r="M501" s="45"/>
      <c r="O501" s="47"/>
      <c r="R501" s="48"/>
      <c r="S501" s="113"/>
      <c r="T501" s="114"/>
      <c r="U501" s="114"/>
      <c r="V501" s="114"/>
      <c r="W501" s="115"/>
      <c r="X501" s="115"/>
      <c r="Y501" s="115"/>
      <c r="AA501" s="53"/>
      <c r="AB501" s="53"/>
      <c r="AC501" s="116"/>
      <c r="AD501" s="116"/>
      <c r="AE501" s="116"/>
      <c r="AF501" s="116"/>
      <c r="AG501" s="117"/>
      <c r="AH501" s="117"/>
      <c r="AI501" s="118"/>
      <c r="AJ501" s="118"/>
      <c r="AK501" s="118"/>
      <c r="AL501" s="118"/>
      <c r="AM501" s="119"/>
      <c r="AN501" s="119"/>
      <c r="AO501" s="119"/>
      <c r="AP501" s="120"/>
      <c r="AQ501" s="120"/>
      <c r="AR501" s="120"/>
      <c r="AS501" s="120"/>
      <c r="AT501" s="120"/>
      <c r="AU501" s="120"/>
      <c r="AV501" s="60"/>
    </row>
    <row r="502" spans="6:48" x14ac:dyDescent="0.25">
      <c r="F502" s="112"/>
      <c r="G502" s="112"/>
      <c r="H502" s="112"/>
      <c r="I502" s="112"/>
      <c r="J502" s="112"/>
      <c r="K502" s="112"/>
      <c r="L502" s="45"/>
      <c r="M502" s="45"/>
      <c r="O502" s="47"/>
      <c r="R502" s="48"/>
      <c r="S502" s="113"/>
      <c r="T502" s="114"/>
      <c r="U502" s="114"/>
      <c r="V502" s="114"/>
      <c r="W502" s="115"/>
      <c r="X502" s="115"/>
      <c r="Y502" s="115"/>
      <c r="AA502" s="53"/>
      <c r="AB502" s="53"/>
      <c r="AC502" s="116"/>
      <c r="AD502" s="116"/>
      <c r="AE502" s="116"/>
      <c r="AF502" s="116"/>
      <c r="AG502" s="117"/>
      <c r="AH502" s="117"/>
      <c r="AI502" s="118"/>
      <c r="AJ502" s="118"/>
      <c r="AK502" s="118"/>
      <c r="AL502" s="118"/>
      <c r="AM502" s="119"/>
      <c r="AN502" s="119"/>
      <c r="AO502" s="119"/>
      <c r="AP502" s="120"/>
      <c r="AQ502" s="120"/>
      <c r="AR502" s="120"/>
      <c r="AS502" s="120"/>
      <c r="AT502" s="120"/>
      <c r="AU502" s="120"/>
      <c r="AV502" s="60"/>
    </row>
    <row r="503" spans="6:48" x14ac:dyDescent="0.25">
      <c r="F503" s="112"/>
      <c r="G503" s="112"/>
      <c r="H503" s="112"/>
      <c r="I503" s="112"/>
      <c r="J503" s="112"/>
      <c r="K503" s="112"/>
      <c r="L503" s="45"/>
      <c r="M503" s="45"/>
      <c r="O503" s="47"/>
      <c r="R503" s="48"/>
      <c r="S503" s="113"/>
      <c r="T503" s="114"/>
      <c r="U503" s="114"/>
      <c r="V503" s="114"/>
      <c r="W503" s="115"/>
      <c r="X503" s="115"/>
      <c r="Y503" s="115"/>
      <c r="AA503" s="53"/>
      <c r="AB503" s="53"/>
      <c r="AC503" s="116"/>
      <c r="AD503" s="116"/>
      <c r="AE503" s="116"/>
      <c r="AF503" s="116"/>
      <c r="AG503" s="117"/>
      <c r="AH503" s="117"/>
      <c r="AI503" s="118"/>
      <c r="AJ503" s="118"/>
      <c r="AK503" s="118"/>
      <c r="AL503" s="118"/>
      <c r="AM503" s="119"/>
      <c r="AN503" s="119"/>
      <c r="AO503" s="119"/>
      <c r="AP503" s="120"/>
      <c r="AQ503" s="120"/>
      <c r="AR503" s="120"/>
      <c r="AS503" s="120"/>
      <c r="AT503" s="120"/>
      <c r="AU503" s="120"/>
      <c r="AV503" s="60"/>
    </row>
    <row r="504" spans="6:48" x14ac:dyDescent="0.25">
      <c r="F504" s="112"/>
      <c r="G504" s="112"/>
      <c r="H504" s="112"/>
      <c r="I504" s="112"/>
      <c r="J504" s="112"/>
      <c r="K504" s="112"/>
      <c r="L504" s="45"/>
      <c r="M504" s="45"/>
      <c r="O504" s="47"/>
      <c r="R504" s="48"/>
      <c r="S504" s="113"/>
      <c r="T504" s="114"/>
      <c r="U504" s="114"/>
      <c r="V504" s="114"/>
      <c r="W504" s="115"/>
      <c r="X504" s="115"/>
      <c r="Y504" s="115"/>
      <c r="AA504" s="53"/>
      <c r="AB504" s="53"/>
      <c r="AC504" s="116"/>
      <c r="AD504" s="116"/>
      <c r="AE504" s="116"/>
      <c r="AF504" s="116"/>
      <c r="AG504" s="117"/>
      <c r="AH504" s="117"/>
      <c r="AI504" s="118"/>
      <c r="AJ504" s="118"/>
      <c r="AK504" s="118"/>
      <c r="AL504" s="118"/>
      <c r="AM504" s="119"/>
      <c r="AN504" s="119"/>
      <c r="AO504" s="119"/>
      <c r="AP504" s="120"/>
      <c r="AQ504" s="120"/>
      <c r="AR504" s="120"/>
      <c r="AS504" s="120"/>
      <c r="AT504" s="120"/>
      <c r="AU504" s="120"/>
      <c r="AV504" s="60"/>
    </row>
    <row r="505" spans="6:48" x14ac:dyDescent="0.25">
      <c r="F505" s="112"/>
      <c r="G505" s="112"/>
      <c r="H505" s="112"/>
      <c r="I505" s="112"/>
      <c r="J505" s="112"/>
      <c r="K505" s="112"/>
      <c r="L505" s="45"/>
      <c r="M505" s="45"/>
      <c r="O505" s="47"/>
      <c r="R505" s="48"/>
      <c r="S505" s="113"/>
      <c r="T505" s="114"/>
      <c r="U505" s="114"/>
      <c r="V505" s="114"/>
      <c r="W505" s="115"/>
      <c r="X505" s="115"/>
      <c r="Y505" s="115"/>
      <c r="AA505" s="53"/>
      <c r="AB505" s="53"/>
      <c r="AC505" s="116"/>
      <c r="AD505" s="116"/>
      <c r="AE505" s="116"/>
      <c r="AF505" s="116"/>
      <c r="AG505" s="117"/>
      <c r="AH505" s="117"/>
      <c r="AI505" s="118"/>
      <c r="AJ505" s="118"/>
      <c r="AK505" s="118"/>
      <c r="AL505" s="118"/>
      <c r="AM505" s="119"/>
      <c r="AN505" s="119"/>
      <c r="AO505" s="119"/>
      <c r="AP505" s="120"/>
      <c r="AQ505" s="120"/>
      <c r="AR505" s="120"/>
      <c r="AS505" s="120"/>
      <c r="AT505" s="120"/>
      <c r="AU505" s="120"/>
      <c r="AV505" s="60"/>
    </row>
    <row r="506" spans="6:48" x14ac:dyDescent="0.25">
      <c r="F506" s="112"/>
      <c r="G506" s="112"/>
      <c r="H506" s="112"/>
      <c r="I506" s="112"/>
      <c r="J506" s="112"/>
      <c r="K506" s="112"/>
      <c r="L506" s="45"/>
      <c r="M506" s="45"/>
      <c r="O506" s="47"/>
      <c r="R506" s="48"/>
      <c r="S506" s="113"/>
      <c r="T506" s="114"/>
      <c r="U506" s="114"/>
      <c r="V506" s="114"/>
      <c r="W506" s="115"/>
      <c r="X506" s="115"/>
      <c r="Y506" s="115"/>
      <c r="AA506" s="53"/>
      <c r="AB506" s="53"/>
      <c r="AC506" s="116"/>
      <c r="AD506" s="116"/>
      <c r="AE506" s="116"/>
      <c r="AF506" s="116"/>
      <c r="AG506" s="117"/>
      <c r="AH506" s="117"/>
      <c r="AI506" s="118"/>
      <c r="AJ506" s="118"/>
      <c r="AK506" s="118"/>
      <c r="AL506" s="118"/>
      <c r="AM506" s="119"/>
      <c r="AN506" s="119"/>
      <c r="AO506" s="119"/>
      <c r="AP506" s="120"/>
      <c r="AQ506" s="120"/>
      <c r="AR506" s="120"/>
      <c r="AS506" s="120"/>
      <c r="AT506" s="120"/>
      <c r="AU506" s="120"/>
      <c r="AV506" s="60"/>
    </row>
    <row r="507" spans="6:48" x14ac:dyDescent="0.25">
      <c r="F507" s="112"/>
      <c r="G507" s="112"/>
      <c r="H507" s="112"/>
      <c r="I507" s="112"/>
      <c r="J507" s="112"/>
      <c r="K507" s="112"/>
      <c r="L507" s="45"/>
      <c r="M507" s="45"/>
      <c r="O507" s="47"/>
      <c r="R507" s="48"/>
      <c r="S507" s="113"/>
      <c r="T507" s="114"/>
      <c r="U507" s="114"/>
      <c r="V507" s="114"/>
      <c r="W507" s="115"/>
      <c r="X507" s="115"/>
      <c r="Y507" s="115"/>
      <c r="AA507" s="53"/>
      <c r="AB507" s="53"/>
      <c r="AC507" s="116"/>
      <c r="AD507" s="116"/>
      <c r="AE507" s="116"/>
      <c r="AF507" s="116"/>
      <c r="AG507" s="117"/>
      <c r="AH507" s="117"/>
      <c r="AI507" s="118"/>
      <c r="AJ507" s="118"/>
      <c r="AK507" s="118"/>
      <c r="AL507" s="118"/>
      <c r="AM507" s="119"/>
      <c r="AN507" s="119"/>
      <c r="AO507" s="119"/>
      <c r="AP507" s="120"/>
      <c r="AQ507" s="120"/>
      <c r="AR507" s="120"/>
      <c r="AS507" s="120"/>
      <c r="AT507" s="120"/>
      <c r="AU507" s="120"/>
      <c r="AV507" s="60"/>
    </row>
    <row r="508" spans="6:48" x14ac:dyDescent="0.25">
      <c r="F508" s="112"/>
      <c r="G508" s="112"/>
      <c r="H508" s="112"/>
      <c r="I508" s="112"/>
      <c r="J508" s="112"/>
      <c r="K508" s="112"/>
      <c r="L508" s="45"/>
      <c r="M508" s="45"/>
      <c r="O508" s="47"/>
      <c r="R508" s="48"/>
      <c r="S508" s="113"/>
      <c r="T508" s="114"/>
      <c r="U508" s="114"/>
      <c r="V508" s="114"/>
      <c r="W508" s="115"/>
      <c r="X508" s="115"/>
      <c r="Y508" s="115"/>
      <c r="AA508" s="53"/>
      <c r="AB508" s="53"/>
      <c r="AC508" s="116"/>
      <c r="AD508" s="116"/>
      <c r="AE508" s="116"/>
      <c r="AF508" s="116"/>
      <c r="AG508" s="117"/>
      <c r="AH508" s="117"/>
      <c r="AI508" s="118"/>
      <c r="AJ508" s="118"/>
      <c r="AK508" s="118"/>
      <c r="AL508" s="118"/>
      <c r="AM508" s="119"/>
      <c r="AN508" s="119"/>
      <c r="AO508" s="119"/>
      <c r="AP508" s="120"/>
      <c r="AQ508" s="120"/>
      <c r="AR508" s="120"/>
      <c r="AS508" s="120"/>
      <c r="AT508" s="120"/>
      <c r="AU508" s="120"/>
      <c r="AV508" s="60"/>
    </row>
    <row r="509" spans="6:48" x14ac:dyDescent="0.25">
      <c r="F509" s="112"/>
      <c r="G509" s="112"/>
      <c r="H509" s="112"/>
      <c r="I509" s="112"/>
      <c r="J509" s="112"/>
      <c r="K509" s="112"/>
      <c r="L509" s="45"/>
      <c r="M509" s="45"/>
      <c r="O509" s="47"/>
      <c r="R509" s="48"/>
      <c r="S509" s="113"/>
      <c r="T509" s="114"/>
      <c r="U509" s="114"/>
      <c r="V509" s="114"/>
      <c r="W509" s="115"/>
      <c r="X509" s="115"/>
      <c r="Y509" s="115"/>
      <c r="AA509" s="53"/>
      <c r="AB509" s="53"/>
      <c r="AC509" s="116"/>
      <c r="AD509" s="116"/>
      <c r="AE509" s="116"/>
      <c r="AF509" s="116"/>
      <c r="AG509" s="117"/>
      <c r="AH509" s="117"/>
      <c r="AI509" s="118"/>
      <c r="AJ509" s="118"/>
      <c r="AK509" s="118"/>
      <c r="AL509" s="118"/>
      <c r="AM509" s="119"/>
      <c r="AN509" s="119"/>
      <c r="AO509" s="119"/>
      <c r="AP509" s="120"/>
      <c r="AQ509" s="120"/>
      <c r="AR509" s="120"/>
      <c r="AS509" s="120"/>
      <c r="AT509" s="120"/>
      <c r="AU509" s="120"/>
      <c r="AV509" s="60"/>
    </row>
    <row r="510" spans="6:48" x14ac:dyDescent="0.25">
      <c r="F510" s="112"/>
      <c r="G510" s="112"/>
      <c r="H510" s="112"/>
      <c r="I510" s="112"/>
      <c r="J510" s="112"/>
      <c r="K510" s="112"/>
      <c r="L510" s="45"/>
      <c r="M510" s="45"/>
      <c r="O510" s="47"/>
      <c r="R510" s="48"/>
      <c r="S510" s="113"/>
      <c r="T510" s="114"/>
      <c r="U510" s="114"/>
      <c r="V510" s="114"/>
      <c r="W510" s="115"/>
      <c r="X510" s="115"/>
      <c r="Y510" s="115"/>
      <c r="AA510" s="53"/>
      <c r="AB510" s="53"/>
      <c r="AC510" s="116"/>
      <c r="AD510" s="116"/>
      <c r="AE510" s="116"/>
      <c r="AF510" s="116"/>
      <c r="AG510" s="117"/>
      <c r="AH510" s="117"/>
      <c r="AI510" s="118"/>
      <c r="AJ510" s="118"/>
      <c r="AK510" s="118"/>
      <c r="AL510" s="118"/>
      <c r="AM510" s="119"/>
      <c r="AN510" s="119"/>
      <c r="AO510" s="119"/>
      <c r="AP510" s="120"/>
      <c r="AQ510" s="120"/>
      <c r="AR510" s="120"/>
      <c r="AS510" s="120"/>
      <c r="AT510" s="120"/>
      <c r="AU510" s="120"/>
      <c r="AV510" s="60"/>
    </row>
    <row r="511" spans="6:48" x14ac:dyDescent="0.25">
      <c r="F511" s="112"/>
      <c r="G511" s="112"/>
      <c r="H511" s="112"/>
      <c r="I511" s="112"/>
      <c r="J511" s="112"/>
      <c r="K511" s="112"/>
      <c r="L511" s="45"/>
      <c r="M511" s="45"/>
      <c r="O511" s="47"/>
      <c r="R511" s="48"/>
      <c r="S511" s="113"/>
      <c r="T511" s="114"/>
      <c r="U511" s="114"/>
      <c r="V511" s="114"/>
      <c r="W511" s="115"/>
      <c r="X511" s="115"/>
      <c r="Y511" s="115"/>
      <c r="AA511" s="53"/>
      <c r="AB511" s="53"/>
      <c r="AC511" s="116"/>
      <c r="AD511" s="116"/>
      <c r="AE511" s="116"/>
      <c r="AF511" s="116"/>
      <c r="AG511" s="117"/>
      <c r="AH511" s="117"/>
      <c r="AI511" s="118"/>
      <c r="AJ511" s="118"/>
      <c r="AK511" s="118"/>
      <c r="AL511" s="118"/>
      <c r="AM511" s="119"/>
      <c r="AN511" s="119"/>
      <c r="AO511" s="119"/>
      <c r="AP511" s="120"/>
      <c r="AQ511" s="120"/>
      <c r="AR511" s="120"/>
      <c r="AS511" s="120"/>
      <c r="AT511" s="120"/>
      <c r="AU511" s="120"/>
      <c r="AV511" s="60"/>
    </row>
    <row r="512" spans="6:48" x14ac:dyDescent="0.25">
      <c r="F512" s="112"/>
      <c r="G512" s="112"/>
      <c r="H512" s="112"/>
      <c r="I512" s="112"/>
      <c r="J512" s="112"/>
      <c r="K512" s="112"/>
      <c r="L512" s="45"/>
      <c r="M512" s="45"/>
      <c r="O512" s="47"/>
      <c r="R512" s="48"/>
      <c r="S512" s="113"/>
      <c r="T512" s="114"/>
      <c r="U512" s="114"/>
      <c r="V512" s="114"/>
      <c r="W512" s="115"/>
      <c r="X512" s="115"/>
      <c r="Y512" s="115"/>
      <c r="AA512" s="53"/>
      <c r="AB512" s="53"/>
      <c r="AC512" s="116"/>
      <c r="AD512" s="116"/>
      <c r="AE512" s="116"/>
      <c r="AF512" s="116"/>
      <c r="AG512" s="117"/>
      <c r="AH512" s="117"/>
      <c r="AI512" s="118"/>
      <c r="AJ512" s="118"/>
      <c r="AK512" s="118"/>
      <c r="AL512" s="118"/>
      <c r="AM512" s="119"/>
      <c r="AN512" s="119"/>
      <c r="AO512" s="119"/>
      <c r="AP512" s="120"/>
      <c r="AQ512" s="120"/>
      <c r="AR512" s="120"/>
      <c r="AS512" s="120"/>
      <c r="AT512" s="120"/>
      <c r="AU512" s="120"/>
      <c r="AV512" s="60"/>
    </row>
    <row r="513" spans="6:48" x14ac:dyDescent="0.25">
      <c r="F513" s="112"/>
      <c r="G513" s="112"/>
      <c r="H513" s="112"/>
      <c r="I513" s="112"/>
      <c r="J513" s="112"/>
      <c r="K513" s="112"/>
      <c r="L513" s="45"/>
      <c r="M513" s="45"/>
      <c r="O513" s="47"/>
      <c r="R513" s="48"/>
      <c r="S513" s="113"/>
      <c r="T513" s="114"/>
      <c r="U513" s="114"/>
      <c r="V513" s="114"/>
      <c r="W513" s="115"/>
      <c r="X513" s="115"/>
      <c r="Y513" s="115"/>
      <c r="AA513" s="53"/>
      <c r="AB513" s="53"/>
      <c r="AC513" s="116"/>
      <c r="AD513" s="116"/>
      <c r="AE513" s="116"/>
      <c r="AF513" s="116"/>
      <c r="AG513" s="117"/>
      <c r="AH513" s="117"/>
      <c r="AI513" s="118"/>
      <c r="AJ513" s="118"/>
      <c r="AK513" s="118"/>
      <c r="AL513" s="118"/>
      <c r="AM513" s="119"/>
      <c r="AN513" s="119"/>
      <c r="AO513" s="119"/>
      <c r="AP513" s="120"/>
      <c r="AQ513" s="120"/>
      <c r="AR513" s="120"/>
      <c r="AS513" s="120"/>
      <c r="AT513" s="120"/>
      <c r="AU513" s="120"/>
      <c r="AV513" s="60"/>
    </row>
    <row r="514" spans="6:48" x14ac:dyDescent="0.25">
      <c r="F514" s="112"/>
      <c r="G514" s="112"/>
      <c r="H514" s="112"/>
      <c r="I514" s="112"/>
      <c r="J514" s="112"/>
      <c r="K514" s="112"/>
      <c r="L514" s="45"/>
      <c r="M514" s="45"/>
      <c r="O514" s="47"/>
      <c r="R514" s="48"/>
      <c r="S514" s="113"/>
      <c r="T514" s="114"/>
      <c r="U514" s="114"/>
      <c r="V514" s="114"/>
      <c r="W514" s="115"/>
      <c r="X514" s="115"/>
      <c r="Y514" s="115"/>
      <c r="AA514" s="53"/>
      <c r="AB514" s="53"/>
      <c r="AC514" s="116"/>
      <c r="AD514" s="116"/>
      <c r="AE514" s="116"/>
      <c r="AF514" s="116"/>
      <c r="AG514" s="117"/>
      <c r="AH514" s="117"/>
      <c r="AI514" s="118"/>
      <c r="AJ514" s="118"/>
      <c r="AK514" s="118"/>
      <c r="AL514" s="118"/>
      <c r="AM514" s="119"/>
      <c r="AN514" s="119"/>
      <c r="AO514" s="119"/>
      <c r="AP514" s="120"/>
      <c r="AQ514" s="120"/>
      <c r="AR514" s="120"/>
      <c r="AS514" s="120"/>
      <c r="AT514" s="120"/>
      <c r="AU514" s="120"/>
      <c r="AV514" s="60"/>
    </row>
    <row r="515" spans="6:48" x14ac:dyDescent="0.25">
      <c r="F515" s="112"/>
      <c r="G515" s="112"/>
      <c r="H515" s="112"/>
      <c r="I515" s="112"/>
      <c r="J515" s="112"/>
      <c r="K515" s="112"/>
      <c r="L515" s="45"/>
      <c r="M515" s="45"/>
      <c r="O515" s="47"/>
      <c r="R515" s="48"/>
      <c r="S515" s="113"/>
      <c r="T515" s="114"/>
      <c r="U515" s="114"/>
      <c r="V515" s="114"/>
      <c r="W515" s="115"/>
      <c r="X515" s="115"/>
      <c r="Y515" s="115"/>
      <c r="AA515" s="53"/>
      <c r="AB515" s="53"/>
      <c r="AC515" s="116"/>
      <c r="AD515" s="116"/>
      <c r="AE515" s="116"/>
      <c r="AF515" s="116"/>
      <c r="AG515" s="117"/>
      <c r="AH515" s="117"/>
      <c r="AI515" s="118"/>
      <c r="AJ515" s="118"/>
      <c r="AK515" s="118"/>
      <c r="AL515" s="118"/>
      <c r="AM515" s="119"/>
      <c r="AN515" s="119"/>
      <c r="AO515" s="119"/>
      <c r="AP515" s="120"/>
      <c r="AQ515" s="120"/>
      <c r="AR515" s="120"/>
      <c r="AS515" s="120"/>
      <c r="AT515" s="120"/>
      <c r="AU515" s="120"/>
      <c r="AV515" s="60"/>
    </row>
    <row r="516" spans="6:48" x14ac:dyDescent="0.25">
      <c r="F516" s="112"/>
      <c r="G516" s="112"/>
      <c r="H516" s="112"/>
      <c r="I516" s="112"/>
      <c r="J516" s="112"/>
      <c r="K516" s="112"/>
      <c r="L516" s="45"/>
      <c r="M516" s="45"/>
      <c r="O516" s="47"/>
      <c r="R516" s="48"/>
      <c r="S516" s="113"/>
      <c r="T516" s="114"/>
      <c r="U516" s="114"/>
      <c r="V516" s="114"/>
      <c r="W516" s="115"/>
      <c r="X516" s="115"/>
      <c r="Y516" s="115"/>
      <c r="AA516" s="53"/>
      <c r="AB516" s="53"/>
      <c r="AC516" s="116"/>
      <c r="AD516" s="116"/>
      <c r="AE516" s="116"/>
      <c r="AF516" s="116"/>
      <c r="AG516" s="117"/>
      <c r="AH516" s="117"/>
      <c r="AI516" s="118"/>
      <c r="AJ516" s="118"/>
      <c r="AK516" s="118"/>
      <c r="AL516" s="118"/>
      <c r="AM516" s="119"/>
      <c r="AN516" s="119"/>
      <c r="AO516" s="119"/>
      <c r="AP516" s="120"/>
      <c r="AQ516" s="120"/>
      <c r="AR516" s="120"/>
      <c r="AS516" s="120"/>
      <c r="AT516" s="120"/>
      <c r="AU516" s="120"/>
      <c r="AV516" s="60"/>
    </row>
    <row r="517" spans="6:48" x14ac:dyDescent="0.25">
      <c r="F517" s="112"/>
      <c r="G517" s="112"/>
      <c r="H517" s="112"/>
      <c r="I517" s="112"/>
      <c r="J517" s="112"/>
      <c r="K517" s="112"/>
      <c r="L517" s="45"/>
      <c r="M517" s="45"/>
      <c r="O517" s="47"/>
      <c r="R517" s="48"/>
      <c r="S517" s="113"/>
      <c r="T517" s="114"/>
      <c r="U517" s="114"/>
      <c r="V517" s="114"/>
      <c r="W517" s="115"/>
      <c r="X517" s="115"/>
      <c r="Y517" s="115"/>
      <c r="AA517" s="53"/>
      <c r="AB517" s="53"/>
      <c r="AC517" s="116"/>
      <c r="AD517" s="116"/>
      <c r="AE517" s="116"/>
      <c r="AF517" s="116"/>
      <c r="AG517" s="117"/>
      <c r="AH517" s="117"/>
      <c r="AI517" s="118"/>
      <c r="AJ517" s="118"/>
      <c r="AK517" s="118"/>
      <c r="AL517" s="118"/>
      <c r="AM517" s="119"/>
      <c r="AN517" s="119"/>
      <c r="AO517" s="119"/>
      <c r="AP517" s="120"/>
      <c r="AQ517" s="120"/>
      <c r="AR517" s="120"/>
      <c r="AS517" s="120"/>
      <c r="AT517" s="120"/>
      <c r="AU517" s="120"/>
      <c r="AV517" s="60"/>
    </row>
    <row r="518" spans="6:48" x14ac:dyDescent="0.25">
      <c r="F518" s="112"/>
      <c r="G518" s="112"/>
      <c r="H518" s="112"/>
      <c r="I518" s="112"/>
      <c r="J518" s="112"/>
      <c r="K518" s="112"/>
      <c r="L518" s="45"/>
      <c r="M518" s="45"/>
      <c r="O518" s="47"/>
      <c r="R518" s="48"/>
      <c r="S518" s="113"/>
      <c r="T518" s="114"/>
      <c r="U518" s="114"/>
      <c r="V518" s="114"/>
      <c r="W518" s="115"/>
      <c r="X518" s="115"/>
      <c r="Y518" s="115"/>
      <c r="AA518" s="53"/>
      <c r="AB518" s="53"/>
      <c r="AC518" s="116"/>
      <c r="AD518" s="116"/>
      <c r="AE518" s="116"/>
      <c r="AF518" s="116"/>
      <c r="AG518" s="117"/>
      <c r="AH518" s="117"/>
      <c r="AI518" s="118"/>
      <c r="AJ518" s="118"/>
      <c r="AK518" s="118"/>
      <c r="AL518" s="118"/>
      <c r="AM518" s="119"/>
      <c r="AN518" s="119"/>
      <c r="AO518" s="119"/>
      <c r="AP518" s="120"/>
      <c r="AQ518" s="120"/>
      <c r="AR518" s="120"/>
      <c r="AS518" s="120"/>
      <c r="AT518" s="120"/>
      <c r="AU518" s="120"/>
      <c r="AV518" s="60"/>
    </row>
    <row r="519" spans="6:48" x14ac:dyDescent="0.25">
      <c r="F519" s="112"/>
      <c r="G519" s="112"/>
      <c r="H519" s="112"/>
      <c r="I519" s="112"/>
      <c r="J519" s="112"/>
      <c r="K519" s="112"/>
      <c r="L519" s="45"/>
      <c r="M519" s="45"/>
      <c r="O519" s="47"/>
      <c r="R519" s="48"/>
      <c r="S519" s="113"/>
      <c r="T519" s="114"/>
      <c r="U519" s="114"/>
      <c r="V519" s="114"/>
      <c r="W519" s="115"/>
      <c r="X519" s="115"/>
      <c r="Y519" s="115"/>
      <c r="AA519" s="53"/>
      <c r="AB519" s="53"/>
      <c r="AC519" s="116"/>
      <c r="AD519" s="116"/>
      <c r="AE519" s="116"/>
      <c r="AF519" s="116"/>
      <c r="AG519" s="117"/>
      <c r="AH519" s="117"/>
      <c r="AI519" s="118"/>
      <c r="AJ519" s="118"/>
      <c r="AK519" s="118"/>
      <c r="AL519" s="118"/>
      <c r="AM519" s="119"/>
      <c r="AN519" s="119"/>
      <c r="AO519" s="119"/>
      <c r="AP519" s="120"/>
      <c r="AQ519" s="120"/>
      <c r="AR519" s="120"/>
      <c r="AS519" s="120"/>
      <c r="AT519" s="120"/>
      <c r="AU519" s="120"/>
      <c r="AV519" s="60"/>
    </row>
    <row r="520" spans="6:48" x14ac:dyDescent="0.25">
      <c r="F520" s="112"/>
      <c r="G520" s="112"/>
      <c r="H520" s="112"/>
      <c r="I520" s="112"/>
      <c r="J520" s="112"/>
      <c r="K520" s="112"/>
      <c r="L520" s="45"/>
      <c r="M520" s="45"/>
      <c r="O520" s="47"/>
      <c r="R520" s="48"/>
      <c r="S520" s="113"/>
      <c r="T520" s="114"/>
      <c r="U520" s="114"/>
      <c r="V520" s="114"/>
      <c r="W520" s="115"/>
      <c r="X520" s="115"/>
      <c r="Y520" s="115"/>
      <c r="AA520" s="53"/>
      <c r="AB520" s="53"/>
      <c r="AC520" s="116"/>
      <c r="AD520" s="116"/>
      <c r="AE520" s="116"/>
      <c r="AF520" s="116"/>
      <c r="AG520" s="117"/>
      <c r="AH520" s="117"/>
      <c r="AI520" s="118"/>
      <c r="AJ520" s="118"/>
      <c r="AK520" s="118"/>
      <c r="AL520" s="118"/>
      <c r="AM520" s="119"/>
      <c r="AN520" s="119"/>
      <c r="AO520" s="119"/>
      <c r="AP520" s="120"/>
      <c r="AQ520" s="120"/>
      <c r="AR520" s="120"/>
      <c r="AS520" s="120"/>
      <c r="AT520" s="120"/>
      <c r="AU520" s="120"/>
      <c r="AV520" s="60"/>
    </row>
    <row r="521" spans="6:48" x14ac:dyDescent="0.25">
      <c r="F521" s="112"/>
      <c r="G521" s="112"/>
      <c r="H521" s="112"/>
      <c r="I521" s="112"/>
      <c r="J521" s="112"/>
      <c r="K521" s="112"/>
      <c r="L521" s="45"/>
      <c r="M521" s="45"/>
      <c r="O521" s="47"/>
      <c r="R521" s="48"/>
      <c r="S521" s="113"/>
      <c r="T521" s="114"/>
      <c r="U521" s="114"/>
      <c r="V521" s="114"/>
      <c r="W521" s="115"/>
      <c r="X521" s="115"/>
      <c r="Y521" s="115"/>
      <c r="AA521" s="53"/>
      <c r="AB521" s="53"/>
      <c r="AC521" s="116"/>
      <c r="AD521" s="116"/>
      <c r="AE521" s="116"/>
      <c r="AF521" s="116"/>
      <c r="AG521" s="117"/>
      <c r="AH521" s="117"/>
      <c r="AI521" s="118"/>
      <c r="AJ521" s="118"/>
      <c r="AK521" s="118"/>
      <c r="AL521" s="118"/>
      <c r="AM521" s="119"/>
      <c r="AN521" s="119"/>
      <c r="AO521" s="119"/>
      <c r="AP521" s="120"/>
      <c r="AQ521" s="120"/>
      <c r="AR521" s="120"/>
      <c r="AS521" s="120"/>
      <c r="AT521" s="120"/>
      <c r="AU521" s="120"/>
      <c r="AV521" s="60"/>
    </row>
    <row r="522" spans="6:48" x14ac:dyDescent="0.25">
      <c r="F522" s="112"/>
      <c r="G522" s="112"/>
      <c r="H522" s="112"/>
      <c r="I522" s="112"/>
      <c r="J522" s="112"/>
      <c r="K522" s="112"/>
      <c r="L522" s="45"/>
      <c r="M522" s="45"/>
      <c r="O522" s="47"/>
      <c r="R522" s="48"/>
      <c r="S522" s="113"/>
      <c r="T522" s="114"/>
      <c r="U522" s="114"/>
      <c r="V522" s="114"/>
      <c r="W522" s="115"/>
      <c r="X522" s="115"/>
      <c r="Y522" s="115"/>
      <c r="AA522" s="53"/>
      <c r="AB522" s="53"/>
      <c r="AC522" s="116"/>
      <c r="AD522" s="116"/>
      <c r="AE522" s="116"/>
      <c r="AF522" s="116"/>
      <c r="AG522" s="117"/>
      <c r="AH522" s="117"/>
      <c r="AI522" s="118"/>
      <c r="AJ522" s="118"/>
      <c r="AK522" s="118"/>
      <c r="AL522" s="118"/>
      <c r="AM522" s="119"/>
      <c r="AN522" s="119"/>
      <c r="AO522" s="119"/>
      <c r="AP522" s="120"/>
      <c r="AQ522" s="120"/>
      <c r="AR522" s="120"/>
      <c r="AS522" s="120"/>
      <c r="AT522" s="120"/>
      <c r="AU522" s="120"/>
      <c r="AV522" s="60"/>
    </row>
    <row r="523" spans="6:48" x14ac:dyDescent="0.25">
      <c r="F523" s="112"/>
      <c r="G523" s="112"/>
      <c r="H523" s="112"/>
      <c r="I523" s="112"/>
      <c r="J523" s="112"/>
      <c r="K523" s="112"/>
      <c r="L523" s="45"/>
      <c r="M523" s="45"/>
      <c r="O523" s="47"/>
      <c r="R523" s="48"/>
      <c r="S523" s="113"/>
      <c r="T523" s="114"/>
      <c r="U523" s="114"/>
      <c r="V523" s="114"/>
      <c r="W523" s="115"/>
      <c r="X523" s="115"/>
      <c r="Y523" s="115"/>
      <c r="AA523" s="53"/>
      <c r="AB523" s="53"/>
      <c r="AC523" s="116"/>
      <c r="AD523" s="116"/>
      <c r="AE523" s="116"/>
      <c r="AF523" s="116"/>
      <c r="AG523" s="117"/>
      <c r="AH523" s="117"/>
      <c r="AI523" s="118"/>
      <c r="AJ523" s="118"/>
      <c r="AK523" s="118"/>
      <c r="AL523" s="118"/>
      <c r="AM523" s="119"/>
      <c r="AN523" s="119"/>
      <c r="AO523" s="119"/>
      <c r="AP523" s="120"/>
      <c r="AQ523" s="120"/>
      <c r="AR523" s="120"/>
      <c r="AS523" s="120"/>
      <c r="AT523" s="120"/>
      <c r="AU523" s="120"/>
      <c r="AV523" s="60"/>
    </row>
    <row r="524" spans="6:48" x14ac:dyDescent="0.25">
      <c r="F524" s="112"/>
      <c r="G524" s="112"/>
      <c r="H524" s="112"/>
      <c r="I524" s="112"/>
      <c r="J524" s="112"/>
      <c r="K524" s="112"/>
      <c r="L524" s="45"/>
      <c r="M524" s="45"/>
      <c r="O524" s="47"/>
      <c r="R524" s="48"/>
      <c r="S524" s="113"/>
      <c r="T524" s="114"/>
      <c r="U524" s="114"/>
      <c r="V524" s="114"/>
      <c r="W524" s="115"/>
      <c r="X524" s="115"/>
      <c r="Y524" s="115"/>
      <c r="AA524" s="53"/>
      <c r="AB524" s="53"/>
      <c r="AC524" s="116"/>
      <c r="AD524" s="116"/>
      <c r="AE524" s="116"/>
      <c r="AF524" s="116"/>
      <c r="AG524" s="117"/>
      <c r="AH524" s="117"/>
      <c r="AI524" s="118"/>
      <c r="AJ524" s="118"/>
      <c r="AK524" s="118"/>
      <c r="AL524" s="118"/>
      <c r="AM524" s="119"/>
      <c r="AN524" s="119"/>
      <c r="AO524" s="119"/>
      <c r="AP524" s="120"/>
      <c r="AQ524" s="120"/>
      <c r="AR524" s="120"/>
      <c r="AS524" s="120"/>
      <c r="AT524" s="120"/>
      <c r="AU524" s="120"/>
      <c r="AV524" s="60"/>
    </row>
    <row r="525" spans="6:48" x14ac:dyDescent="0.25">
      <c r="F525" s="112"/>
      <c r="G525" s="112"/>
      <c r="H525" s="112"/>
      <c r="I525" s="112"/>
      <c r="J525" s="112"/>
      <c r="K525" s="112"/>
      <c r="L525" s="45"/>
      <c r="M525" s="45"/>
      <c r="O525" s="47"/>
      <c r="R525" s="48"/>
      <c r="S525" s="113"/>
      <c r="T525" s="114"/>
      <c r="U525" s="114"/>
      <c r="V525" s="114"/>
      <c r="W525" s="115"/>
      <c r="X525" s="115"/>
      <c r="Y525" s="115"/>
      <c r="AA525" s="53"/>
      <c r="AB525" s="53"/>
      <c r="AC525" s="116"/>
      <c r="AD525" s="116"/>
      <c r="AE525" s="116"/>
      <c r="AF525" s="116"/>
      <c r="AG525" s="117"/>
      <c r="AH525" s="117"/>
      <c r="AI525" s="118"/>
      <c r="AJ525" s="118"/>
      <c r="AK525" s="118"/>
      <c r="AL525" s="118"/>
      <c r="AM525" s="119"/>
      <c r="AN525" s="119"/>
      <c r="AO525" s="119"/>
      <c r="AP525" s="120"/>
      <c r="AQ525" s="120"/>
      <c r="AR525" s="120"/>
      <c r="AS525" s="120"/>
      <c r="AT525" s="120"/>
      <c r="AU525" s="120"/>
      <c r="AV525" s="60"/>
    </row>
    <row r="526" spans="6:48" x14ac:dyDescent="0.25">
      <c r="F526" s="112"/>
      <c r="G526" s="112"/>
      <c r="H526" s="112"/>
      <c r="I526" s="112"/>
      <c r="J526" s="112"/>
      <c r="K526" s="112"/>
      <c r="L526" s="45"/>
      <c r="M526" s="45"/>
      <c r="O526" s="47"/>
      <c r="R526" s="48"/>
      <c r="S526" s="113"/>
      <c r="T526" s="114"/>
      <c r="U526" s="114"/>
      <c r="V526" s="114"/>
      <c r="W526" s="115"/>
      <c r="X526" s="115"/>
      <c r="Y526" s="115"/>
      <c r="AA526" s="53"/>
      <c r="AB526" s="53"/>
      <c r="AC526" s="116"/>
      <c r="AD526" s="116"/>
      <c r="AE526" s="116"/>
      <c r="AF526" s="116"/>
      <c r="AG526" s="117"/>
      <c r="AH526" s="117"/>
      <c r="AI526" s="118"/>
      <c r="AJ526" s="118"/>
      <c r="AK526" s="118"/>
      <c r="AL526" s="118"/>
      <c r="AM526" s="119"/>
      <c r="AN526" s="119"/>
      <c r="AO526" s="119"/>
      <c r="AP526" s="120"/>
      <c r="AQ526" s="120"/>
      <c r="AR526" s="120"/>
      <c r="AS526" s="120"/>
      <c r="AT526" s="120"/>
      <c r="AU526" s="120"/>
      <c r="AV526" s="60"/>
    </row>
    <row r="527" spans="6:48" x14ac:dyDescent="0.25">
      <c r="F527" s="112"/>
      <c r="G527" s="112"/>
      <c r="H527" s="112"/>
      <c r="I527" s="112"/>
      <c r="J527" s="112"/>
      <c r="K527" s="112"/>
      <c r="L527" s="45"/>
      <c r="M527" s="45"/>
      <c r="O527" s="47"/>
      <c r="R527" s="48"/>
      <c r="S527" s="113"/>
      <c r="T527" s="114"/>
      <c r="U527" s="114"/>
      <c r="V527" s="114"/>
      <c r="W527" s="115"/>
      <c r="X527" s="115"/>
      <c r="Y527" s="115"/>
      <c r="AA527" s="53"/>
      <c r="AB527" s="53"/>
      <c r="AC527" s="116"/>
      <c r="AD527" s="116"/>
      <c r="AE527" s="116"/>
      <c r="AF527" s="116"/>
      <c r="AG527" s="117"/>
      <c r="AH527" s="117"/>
      <c r="AI527" s="118"/>
      <c r="AJ527" s="118"/>
      <c r="AK527" s="118"/>
      <c r="AL527" s="118"/>
      <c r="AM527" s="119"/>
      <c r="AN527" s="119"/>
      <c r="AO527" s="119"/>
      <c r="AP527" s="120"/>
      <c r="AQ527" s="120"/>
      <c r="AR527" s="120"/>
      <c r="AS527" s="120"/>
      <c r="AT527" s="120"/>
      <c r="AU527" s="120"/>
      <c r="AV527" s="60"/>
    </row>
    <row r="528" spans="6:48" x14ac:dyDescent="0.25">
      <c r="F528" s="112"/>
      <c r="G528" s="112"/>
      <c r="H528" s="112"/>
      <c r="I528" s="112"/>
      <c r="J528" s="112"/>
      <c r="K528" s="112"/>
      <c r="L528" s="45"/>
      <c r="M528" s="45"/>
      <c r="O528" s="47"/>
      <c r="R528" s="48"/>
      <c r="S528" s="113"/>
      <c r="T528" s="114"/>
      <c r="U528" s="114"/>
      <c r="V528" s="114"/>
      <c r="W528" s="115"/>
      <c r="X528" s="115"/>
      <c r="Y528" s="115"/>
      <c r="AA528" s="53"/>
      <c r="AB528" s="53"/>
      <c r="AC528" s="116"/>
      <c r="AD528" s="116"/>
      <c r="AE528" s="116"/>
      <c r="AF528" s="116"/>
      <c r="AG528" s="117"/>
      <c r="AH528" s="117"/>
      <c r="AI528" s="118"/>
      <c r="AJ528" s="118"/>
      <c r="AK528" s="118"/>
      <c r="AL528" s="118"/>
      <c r="AM528" s="119"/>
      <c r="AN528" s="119"/>
      <c r="AO528" s="119"/>
      <c r="AP528" s="120"/>
      <c r="AQ528" s="120"/>
      <c r="AR528" s="120"/>
      <c r="AS528" s="120"/>
      <c r="AT528" s="120"/>
      <c r="AU528" s="120"/>
      <c r="AV528" s="60"/>
    </row>
    <row r="529" spans="6:48" x14ac:dyDescent="0.25">
      <c r="F529" s="112"/>
      <c r="G529" s="112"/>
      <c r="H529" s="112"/>
      <c r="I529" s="112"/>
      <c r="J529" s="112"/>
      <c r="K529" s="112"/>
      <c r="L529" s="45"/>
      <c r="M529" s="45"/>
      <c r="O529" s="47"/>
      <c r="R529" s="48"/>
      <c r="S529" s="113"/>
      <c r="T529" s="114"/>
      <c r="U529" s="114"/>
      <c r="V529" s="114"/>
      <c r="W529" s="115"/>
      <c r="X529" s="115"/>
      <c r="Y529" s="115"/>
      <c r="AA529" s="53"/>
      <c r="AB529" s="53"/>
      <c r="AC529" s="116"/>
      <c r="AD529" s="116"/>
      <c r="AE529" s="116"/>
      <c r="AF529" s="116"/>
      <c r="AG529" s="117"/>
      <c r="AH529" s="117"/>
      <c r="AI529" s="118"/>
      <c r="AJ529" s="118"/>
      <c r="AK529" s="118"/>
      <c r="AL529" s="118"/>
      <c r="AM529" s="119"/>
      <c r="AN529" s="119"/>
      <c r="AO529" s="119"/>
      <c r="AP529" s="120"/>
      <c r="AQ529" s="120"/>
      <c r="AR529" s="120"/>
      <c r="AS529" s="120"/>
      <c r="AT529" s="120"/>
      <c r="AU529" s="120"/>
      <c r="AV529" s="60"/>
    </row>
    <row r="530" spans="6:48" x14ac:dyDescent="0.25">
      <c r="F530" s="112"/>
      <c r="G530" s="112"/>
      <c r="H530" s="112"/>
      <c r="I530" s="112"/>
      <c r="J530" s="112"/>
      <c r="K530" s="112"/>
      <c r="L530" s="45"/>
      <c r="M530" s="45"/>
      <c r="O530" s="47"/>
      <c r="R530" s="48"/>
      <c r="S530" s="113"/>
      <c r="T530" s="114"/>
      <c r="U530" s="114"/>
      <c r="V530" s="114"/>
      <c r="W530" s="115"/>
      <c r="X530" s="115"/>
      <c r="Y530" s="115"/>
      <c r="AA530" s="53"/>
      <c r="AB530" s="53"/>
      <c r="AC530" s="116"/>
      <c r="AD530" s="116"/>
      <c r="AE530" s="116"/>
      <c r="AF530" s="116"/>
      <c r="AG530" s="117"/>
      <c r="AH530" s="117"/>
      <c r="AI530" s="118"/>
      <c r="AJ530" s="118"/>
      <c r="AK530" s="118"/>
      <c r="AL530" s="118"/>
      <c r="AM530" s="119"/>
      <c r="AN530" s="119"/>
      <c r="AO530" s="119"/>
      <c r="AP530" s="120"/>
      <c r="AQ530" s="120"/>
      <c r="AR530" s="120"/>
      <c r="AS530" s="120"/>
      <c r="AT530" s="120"/>
      <c r="AU530" s="120"/>
      <c r="AV530" s="60"/>
    </row>
    <row r="531" spans="6:48" x14ac:dyDescent="0.25">
      <c r="F531" s="112"/>
      <c r="G531" s="112"/>
      <c r="H531" s="112"/>
      <c r="I531" s="112"/>
      <c r="J531" s="112"/>
      <c r="K531" s="112"/>
      <c r="L531" s="45"/>
      <c r="M531" s="45"/>
      <c r="O531" s="47"/>
      <c r="R531" s="48"/>
      <c r="S531" s="113"/>
      <c r="T531" s="114"/>
      <c r="U531" s="114"/>
      <c r="V531" s="114"/>
      <c r="W531" s="115"/>
      <c r="X531" s="115"/>
      <c r="Y531" s="115"/>
      <c r="AA531" s="53"/>
      <c r="AB531" s="53"/>
      <c r="AC531" s="116"/>
      <c r="AD531" s="116"/>
      <c r="AE531" s="116"/>
      <c r="AF531" s="116"/>
      <c r="AG531" s="117"/>
      <c r="AH531" s="117"/>
      <c r="AI531" s="118"/>
      <c r="AJ531" s="118"/>
      <c r="AK531" s="118"/>
      <c r="AL531" s="118"/>
      <c r="AM531" s="119"/>
      <c r="AN531" s="119"/>
      <c r="AO531" s="119"/>
      <c r="AP531" s="120"/>
      <c r="AQ531" s="120"/>
      <c r="AR531" s="120"/>
      <c r="AS531" s="120"/>
      <c r="AT531" s="120"/>
      <c r="AU531" s="120"/>
      <c r="AV531" s="60"/>
    </row>
    <row r="532" spans="6:48" x14ac:dyDescent="0.25">
      <c r="F532" s="112"/>
      <c r="G532" s="112"/>
      <c r="H532" s="112"/>
      <c r="I532" s="112"/>
      <c r="J532" s="112"/>
      <c r="K532" s="112"/>
      <c r="L532" s="45"/>
      <c r="M532" s="45"/>
      <c r="O532" s="47"/>
      <c r="R532" s="48"/>
      <c r="S532" s="113"/>
      <c r="T532" s="114"/>
      <c r="U532" s="114"/>
      <c r="V532" s="114"/>
      <c r="W532" s="115"/>
      <c r="X532" s="115"/>
      <c r="Y532" s="115"/>
      <c r="AA532" s="53"/>
      <c r="AB532" s="53"/>
      <c r="AC532" s="116"/>
      <c r="AD532" s="116"/>
      <c r="AE532" s="116"/>
      <c r="AF532" s="116"/>
      <c r="AG532" s="117"/>
      <c r="AH532" s="117"/>
      <c r="AI532" s="118"/>
      <c r="AJ532" s="118"/>
      <c r="AK532" s="118"/>
      <c r="AL532" s="118"/>
      <c r="AM532" s="119"/>
      <c r="AN532" s="119"/>
      <c r="AO532" s="119"/>
      <c r="AP532" s="120"/>
      <c r="AQ532" s="120"/>
      <c r="AR532" s="120"/>
      <c r="AS532" s="120"/>
      <c r="AT532" s="120"/>
      <c r="AU532" s="120"/>
      <c r="AV532" s="60"/>
    </row>
    <row r="533" spans="6:48" x14ac:dyDescent="0.25">
      <c r="F533" s="112"/>
      <c r="G533" s="112"/>
      <c r="H533" s="112"/>
      <c r="I533" s="112"/>
      <c r="J533" s="112"/>
      <c r="K533" s="112"/>
      <c r="L533" s="45"/>
      <c r="M533" s="45"/>
      <c r="O533" s="47"/>
      <c r="R533" s="48"/>
      <c r="S533" s="113"/>
      <c r="T533" s="114"/>
      <c r="U533" s="114"/>
      <c r="V533" s="114"/>
      <c r="W533" s="115"/>
      <c r="X533" s="115"/>
      <c r="Y533" s="115"/>
      <c r="AA533" s="53"/>
      <c r="AB533" s="53"/>
      <c r="AC533" s="116"/>
      <c r="AD533" s="116"/>
      <c r="AE533" s="116"/>
      <c r="AF533" s="116"/>
      <c r="AG533" s="117"/>
      <c r="AH533" s="117"/>
      <c r="AI533" s="118"/>
      <c r="AJ533" s="118"/>
      <c r="AK533" s="118"/>
      <c r="AL533" s="118"/>
      <c r="AM533" s="119"/>
      <c r="AN533" s="119"/>
      <c r="AO533" s="119"/>
      <c r="AP533" s="120"/>
      <c r="AQ533" s="120"/>
      <c r="AR533" s="120"/>
      <c r="AS533" s="120"/>
      <c r="AT533" s="120"/>
      <c r="AU533" s="120"/>
      <c r="AV533" s="60"/>
    </row>
    <row r="534" spans="6:48" x14ac:dyDescent="0.25">
      <c r="F534" s="112"/>
      <c r="G534" s="112"/>
      <c r="H534" s="112"/>
      <c r="I534" s="112"/>
      <c r="J534" s="112"/>
      <c r="K534" s="112"/>
      <c r="L534" s="45"/>
      <c r="M534" s="45"/>
      <c r="O534" s="47"/>
      <c r="R534" s="48"/>
      <c r="S534" s="113"/>
      <c r="T534" s="114"/>
      <c r="U534" s="114"/>
      <c r="V534" s="114"/>
      <c r="W534" s="115"/>
      <c r="X534" s="115"/>
      <c r="Y534" s="115"/>
      <c r="AA534" s="53"/>
      <c r="AB534" s="53"/>
      <c r="AC534" s="116"/>
      <c r="AD534" s="116"/>
      <c r="AE534" s="116"/>
      <c r="AF534" s="116"/>
      <c r="AG534" s="117"/>
      <c r="AH534" s="117"/>
      <c r="AI534" s="118"/>
      <c r="AJ534" s="118"/>
      <c r="AK534" s="118"/>
      <c r="AL534" s="118"/>
      <c r="AM534" s="119"/>
      <c r="AN534" s="119"/>
      <c r="AO534" s="119"/>
      <c r="AP534" s="120"/>
      <c r="AQ534" s="120"/>
      <c r="AR534" s="120"/>
      <c r="AS534" s="120"/>
      <c r="AT534" s="120"/>
      <c r="AU534" s="120"/>
      <c r="AV534" s="60"/>
    </row>
    <row r="535" spans="6:48" x14ac:dyDescent="0.25">
      <c r="F535" s="112"/>
      <c r="G535" s="112"/>
      <c r="H535" s="112"/>
      <c r="I535" s="112"/>
      <c r="J535" s="112"/>
      <c r="K535" s="112"/>
      <c r="L535" s="45"/>
      <c r="M535" s="45"/>
      <c r="O535" s="47"/>
      <c r="R535" s="48"/>
      <c r="S535" s="113"/>
      <c r="T535" s="114"/>
      <c r="U535" s="114"/>
      <c r="V535" s="114"/>
      <c r="W535" s="115"/>
      <c r="X535" s="115"/>
      <c r="Y535" s="115"/>
      <c r="AA535" s="53"/>
      <c r="AB535" s="53"/>
      <c r="AC535" s="116"/>
      <c r="AD535" s="116"/>
      <c r="AE535" s="116"/>
      <c r="AF535" s="116"/>
      <c r="AG535" s="117"/>
      <c r="AH535" s="117"/>
      <c r="AI535" s="118"/>
      <c r="AJ535" s="118"/>
      <c r="AK535" s="118"/>
      <c r="AL535" s="118"/>
      <c r="AM535" s="119"/>
      <c r="AN535" s="119"/>
      <c r="AO535" s="119"/>
      <c r="AP535" s="120"/>
      <c r="AQ535" s="120"/>
      <c r="AR535" s="120"/>
      <c r="AS535" s="120"/>
      <c r="AT535" s="120"/>
      <c r="AU535" s="120"/>
      <c r="AV535" s="60"/>
    </row>
    <row r="536" spans="6:48" x14ac:dyDescent="0.25">
      <c r="F536" s="112"/>
      <c r="G536" s="112"/>
      <c r="H536" s="112"/>
      <c r="I536" s="112"/>
      <c r="J536" s="112"/>
      <c r="K536" s="112"/>
      <c r="L536" s="45"/>
      <c r="M536" s="45"/>
      <c r="O536" s="47"/>
      <c r="R536" s="48"/>
      <c r="S536" s="113"/>
      <c r="T536" s="114"/>
      <c r="U536" s="114"/>
      <c r="V536" s="114"/>
      <c r="W536" s="115"/>
      <c r="X536" s="115"/>
      <c r="Y536" s="115"/>
      <c r="AA536" s="53"/>
      <c r="AB536" s="53"/>
      <c r="AC536" s="116"/>
      <c r="AD536" s="116"/>
      <c r="AE536" s="116"/>
      <c r="AF536" s="116"/>
      <c r="AG536" s="117"/>
      <c r="AH536" s="117"/>
      <c r="AI536" s="118"/>
      <c r="AJ536" s="118"/>
      <c r="AK536" s="118"/>
      <c r="AL536" s="118"/>
      <c r="AM536" s="119"/>
      <c r="AN536" s="119"/>
      <c r="AO536" s="119"/>
      <c r="AP536" s="120"/>
      <c r="AQ536" s="120"/>
      <c r="AR536" s="120"/>
      <c r="AS536" s="120"/>
      <c r="AT536" s="120"/>
      <c r="AU536" s="120"/>
      <c r="AV536" s="60"/>
    </row>
    <row r="537" spans="6:48" x14ac:dyDescent="0.25">
      <c r="F537" s="112"/>
      <c r="G537" s="112"/>
      <c r="H537" s="112"/>
      <c r="I537" s="112"/>
      <c r="J537" s="112"/>
      <c r="K537" s="112"/>
      <c r="L537" s="45"/>
      <c r="M537" s="45"/>
      <c r="O537" s="47"/>
      <c r="R537" s="48"/>
      <c r="S537" s="113"/>
      <c r="T537" s="114"/>
      <c r="U537" s="114"/>
      <c r="V537" s="114"/>
      <c r="W537" s="115"/>
      <c r="X537" s="115"/>
      <c r="Y537" s="115"/>
      <c r="AA537" s="53"/>
      <c r="AB537" s="53"/>
      <c r="AC537" s="116"/>
      <c r="AD537" s="116"/>
      <c r="AE537" s="116"/>
      <c r="AF537" s="116"/>
      <c r="AG537" s="117"/>
      <c r="AH537" s="117"/>
      <c r="AI537" s="118"/>
      <c r="AJ537" s="118"/>
      <c r="AK537" s="118"/>
      <c r="AL537" s="118"/>
      <c r="AM537" s="119"/>
      <c r="AN537" s="119"/>
      <c r="AO537" s="119"/>
      <c r="AP537" s="120"/>
      <c r="AQ537" s="120"/>
      <c r="AR537" s="120"/>
      <c r="AS537" s="120"/>
      <c r="AT537" s="120"/>
      <c r="AU537" s="120"/>
      <c r="AV537" s="60"/>
    </row>
    <row r="538" spans="6:48" x14ac:dyDescent="0.25">
      <c r="F538" s="112"/>
      <c r="G538" s="112"/>
      <c r="H538" s="112"/>
      <c r="I538" s="112"/>
      <c r="J538" s="112"/>
      <c r="K538" s="112"/>
      <c r="L538" s="45"/>
      <c r="M538" s="45"/>
      <c r="O538" s="47"/>
      <c r="R538" s="48"/>
      <c r="S538" s="113"/>
      <c r="T538" s="114"/>
      <c r="U538" s="114"/>
      <c r="V538" s="114"/>
      <c r="W538" s="115"/>
      <c r="X538" s="115"/>
      <c r="Y538" s="115"/>
      <c r="AA538" s="53"/>
      <c r="AB538" s="53"/>
      <c r="AC538" s="116"/>
      <c r="AD538" s="116"/>
      <c r="AE538" s="116"/>
      <c r="AF538" s="116"/>
      <c r="AG538" s="117"/>
      <c r="AH538" s="117"/>
      <c r="AI538" s="118"/>
      <c r="AJ538" s="118"/>
      <c r="AK538" s="118"/>
      <c r="AL538" s="118"/>
      <c r="AM538" s="119"/>
      <c r="AN538" s="119"/>
      <c r="AO538" s="119"/>
      <c r="AP538" s="120"/>
      <c r="AQ538" s="120"/>
      <c r="AR538" s="120"/>
      <c r="AS538" s="120"/>
      <c r="AT538" s="120"/>
      <c r="AU538" s="120"/>
      <c r="AV538" s="60"/>
    </row>
    <row r="539" spans="6:48" x14ac:dyDescent="0.25">
      <c r="F539" s="112"/>
      <c r="G539" s="112"/>
      <c r="H539" s="112"/>
      <c r="I539" s="112"/>
      <c r="J539" s="112"/>
      <c r="K539" s="112"/>
      <c r="L539" s="45"/>
      <c r="M539" s="45"/>
      <c r="O539" s="47"/>
      <c r="R539" s="48"/>
      <c r="S539" s="113"/>
      <c r="T539" s="114"/>
      <c r="U539" s="114"/>
      <c r="V539" s="114"/>
      <c r="W539" s="115"/>
      <c r="X539" s="115"/>
      <c r="Y539" s="115"/>
      <c r="AA539" s="53"/>
      <c r="AB539" s="53"/>
      <c r="AC539" s="116"/>
      <c r="AD539" s="116"/>
      <c r="AE539" s="116"/>
      <c r="AF539" s="116"/>
      <c r="AG539" s="117"/>
      <c r="AH539" s="117"/>
      <c r="AI539" s="118"/>
      <c r="AJ539" s="118"/>
      <c r="AK539" s="118"/>
      <c r="AL539" s="118"/>
      <c r="AM539" s="119"/>
      <c r="AN539" s="119"/>
      <c r="AO539" s="119"/>
      <c r="AP539" s="120"/>
      <c r="AQ539" s="120"/>
      <c r="AR539" s="120"/>
      <c r="AS539" s="120"/>
      <c r="AT539" s="120"/>
      <c r="AU539" s="120"/>
      <c r="AV539" s="60"/>
    </row>
    <row r="540" spans="6:48" x14ac:dyDescent="0.25">
      <c r="F540" s="112"/>
      <c r="G540" s="112"/>
      <c r="H540" s="112"/>
      <c r="I540" s="112"/>
      <c r="J540" s="112"/>
      <c r="K540" s="112"/>
      <c r="L540" s="45"/>
      <c r="M540" s="45"/>
      <c r="O540" s="47"/>
      <c r="R540" s="48"/>
      <c r="S540" s="113"/>
      <c r="T540" s="114"/>
      <c r="U540" s="114"/>
      <c r="V540" s="114"/>
      <c r="W540" s="115"/>
      <c r="X540" s="115"/>
      <c r="Y540" s="115"/>
      <c r="AA540" s="53"/>
      <c r="AB540" s="53"/>
      <c r="AC540" s="116"/>
      <c r="AD540" s="116"/>
      <c r="AE540" s="116"/>
      <c r="AF540" s="116"/>
      <c r="AG540" s="117"/>
      <c r="AH540" s="117"/>
      <c r="AI540" s="118"/>
      <c r="AJ540" s="118"/>
      <c r="AK540" s="118"/>
      <c r="AL540" s="118"/>
      <c r="AM540" s="119"/>
      <c r="AN540" s="119"/>
      <c r="AO540" s="119"/>
      <c r="AP540" s="120"/>
      <c r="AQ540" s="120"/>
      <c r="AR540" s="120"/>
      <c r="AS540" s="120"/>
      <c r="AT540" s="120"/>
      <c r="AU540" s="120"/>
      <c r="AV540" s="60"/>
    </row>
    <row r="541" spans="6:48" x14ac:dyDescent="0.25">
      <c r="F541" s="112"/>
      <c r="G541" s="112"/>
      <c r="H541" s="112"/>
      <c r="I541" s="112"/>
      <c r="J541" s="112"/>
      <c r="K541" s="112"/>
      <c r="L541" s="45"/>
      <c r="M541" s="45"/>
      <c r="O541" s="47"/>
      <c r="R541" s="48"/>
      <c r="S541" s="113"/>
      <c r="T541" s="114"/>
      <c r="U541" s="114"/>
      <c r="V541" s="114"/>
      <c r="W541" s="115"/>
      <c r="X541" s="115"/>
      <c r="Y541" s="115"/>
      <c r="AA541" s="53"/>
      <c r="AB541" s="53"/>
      <c r="AC541" s="116"/>
      <c r="AD541" s="116"/>
      <c r="AE541" s="116"/>
      <c r="AF541" s="116"/>
      <c r="AG541" s="117"/>
      <c r="AH541" s="117"/>
      <c r="AI541" s="118"/>
      <c r="AJ541" s="118"/>
      <c r="AK541" s="118"/>
      <c r="AL541" s="118"/>
      <c r="AM541" s="119"/>
      <c r="AN541" s="119"/>
      <c r="AO541" s="119"/>
      <c r="AP541" s="120"/>
      <c r="AQ541" s="120"/>
      <c r="AR541" s="120"/>
      <c r="AS541" s="120"/>
      <c r="AT541" s="120"/>
      <c r="AU541" s="120"/>
      <c r="AV541" s="60"/>
    </row>
    <row r="542" spans="6:48" x14ac:dyDescent="0.25">
      <c r="F542" s="112"/>
      <c r="G542" s="112"/>
      <c r="H542" s="112"/>
      <c r="I542" s="112"/>
      <c r="J542" s="112"/>
      <c r="K542" s="112"/>
      <c r="L542" s="45"/>
      <c r="M542" s="45"/>
      <c r="O542" s="47"/>
      <c r="R542" s="48"/>
      <c r="S542" s="113"/>
      <c r="T542" s="114"/>
      <c r="U542" s="114"/>
      <c r="V542" s="114"/>
      <c r="W542" s="115"/>
      <c r="X542" s="115"/>
      <c r="Y542" s="115"/>
      <c r="AA542" s="53"/>
      <c r="AB542" s="53"/>
      <c r="AC542" s="116"/>
      <c r="AD542" s="116"/>
      <c r="AE542" s="116"/>
      <c r="AF542" s="116"/>
      <c r="AG542" s="117"/>
      <c r="AH542" s="117"/>
      <c r="AI542" s="118"/>
      <c r="AJ542" s="118"/>
      <c r="AK542" s="118"/>
      <c r="AL542" s="118"/>
      <c r="AM542" s="119"/>
      <c r="AN542" s="119"/>
      <c r="AO542" s="119"/>
      <c r="AP542" s="120"/>
      <c r="AQ542" s="120"/>
      <c r="AR542" s="120"/>
      <c r="AS542" s="120"/>
      <c r="AT542" s="120"/>
      <c r="AU542" s="120"/>
      <c r="AV542" s="60"/>
    </row>
    <row r="543" spans="6:48" x14ac:dyDescent="0.25">
      <c r="F543" s="112"/>
      <c r="G543" s="112"/>
      <c r="H543" s="112"/>
      <c r="I543" s="112"/>
      <c r="J543" s="112"/>
      <c r="K543" s="112"/>
      <c r="L543" s="45"/>
      <c r="M543" s="45"/>
      <c r="O543" s="47"/>
      <c r="R543" s="48"/>
      <c r="S543" s="113"/>
      <c r="T543" s="114"/>
      <c r="U543" s="114"/>
      <c r="V543" s="114"/>
      <c r="W543" s="115"/>
      <c r="X543" s="115"/>
      <c r="Y543" s="115"/>
      <c r="AA543" s="53"/>
      <c r="AB543" s="53"/>
      <c r="AC543" s="116"/>
      <c r="AD543" s="116"/>
      <c r="AE543" s="116"/>
      <c r="AF543" s="116"/>
      <c r="AG543" s="117"/>
      <c r="AH543" s="117"/>
      <c r="AI543" s="118"/>
      <c r="AJ543" s="118"/>
      <c r="AK543" s="118"/>
      <c r="AL543" s="118"/>
      <c r="AM543" s="119"/>
      <c r="AN543" s="119"/>
      <c r="AO543" s="119"/>
      <c r="AP543" s="120"/>
      <c r="AQ543" s="120"/>
      <c r="AR543" s="120"/>
      <c r="AS543" s="120"/>
      <c r="AT543" s="120"/>
      <c r="AU543" s="120"/>
      <c r="AV543" s="60"/>
    </row>
    <row r="544" spans="6:48" x14ac:dyDescent="0.25">
      <c r="F544" s="112"/>
      <c r="G544" s="112"/>
      <c r="H544" s="112"/>
      <c r="I544" s="112"/>
      <c r="J544" s="112"/>
      <c r="K544" s="112"/>
      <c r="L544" s="45"/>
      <c r="M544" s="45"/>
      <c r="O544" s="47"/>
      <c r="R544" s="48"/>
      <c r="S544" s="113"/>
      <c r="T544" s="114"/>
      <c r="U544" s="114"/>
      <c r="V544" s="114"/>
      <c r="W544" s="115"/>
      <c r="X544" s="115"/>
      <c r="Y544" s="115"/>
      <c r="AA544" s="53"/>
      <c r="AB544" s="53"/>
      <c r="AC544" s="116"/>
      <c r="AD544" s="116"/>
      <c r="AE544" s="116"/>
      <c r="AF544" s="116"/>
      <c r="AG544" s="117"/>
      <c r="AH544" s="117"/>
      <c r="AI544" s="118"/>
      <c r="AJ544" s="118"/>
      <c r="AK544" s="118"/>
      <c r="AL544" s="118"/>
      <c r="AM544" s="119"/>
      <c r="AN544" s="119"/>
      <c r="AO544" s="119"/>
      <c r="AP544" s="120"/>
      <c r="AQ544" s="120"/>
      <c r="AR544" s="120"/>
      <c r="AS544" s="120"/>
      <c r="AT544" s="120"/>
      <c r="AU544" s="120"/>
      <c r="AV544" s="60"/>
    </row>
    <row r="545" spans="6:48" x14ac:dyDescent="0.25">
      <c r="F545" s="112"/>
      <c r="G545" s="112"/>
      <c r="H545" s="112"/>
      <c r="I545" s="112"/>
      <c r="J545" s="112"/>
      <c r="K545" s="112"/>
      <c r="L545" s="45"/>
      <c r="M545" s="45"/>
      <c r="O545" s="47"/>
      <c r="R545" s="48"/>
      <c r="S545" s="113"/>
      <c r="T545" s="114"/>
      <c r="U545" s="114"/>
      <c r="V545" s="114"/>
      <c r="W545" s="115"/>
      <c r="X545" s="115"/>
      <c r="Y545" s="115"/>
      <c r="AA545" s="53"/>
      <c r="AB545" s="53"/>
      <c r="AC545" s="116"/>
      <c r="AD545" s="116"/>
      <c r="AE545" s="116"/>
      <c r="AF545" s="116"/>
      <c r="AG545" s="117"/>
      <c r="AH545" s="117"/>
      <c r="AI545" s="118"/>
      <c r="AJ545" s="118"/>
      <c r="AK545" s="118"/>
      <c r="AL545" s="118"/>
      <c r="AM545" s="119"/>
      <c r="AN545" s="119"/>
      <c r="AO545" s="119"/>
      <c r="AP545" s="120"/>
      <c r="AQ545" s="120"/>
      <c r="AR545" s="120"/>
      <c r="AS545" s="120"/>
      <c r="AT545" s="120"/>
      <c r="AU545" s="120"/>
      <c r="AV545" s="60"/>
    </row>
    <row r="546" spans="6:48" x14ac:dyDescent="0.25">
      <c r="F546" s="112"/>
      <c r="G546" s="112"/>
      <c r="H546" s="112"/>
      <c r="I546" s="112"/>
      <c r="J546" s="112"/>
      <c r="K546" s="112"/>
      <c r="L546" s="45"/>
      <c r="M546" s="45"/>
      <c r="O546" s="47"/>
      <c r="R546" s="48"/>
      <c r="S546" s="113"/>
      <c r="T546" s="114"/>
      <c r="U546" s="114"/>
      <c r="V546" s="114"/>
      <c r="W546" s="115"/>
      <c r="X546" s="115"/>
      <c r="Y546" s="115"/>
      <c r="AA546" s="53"/>
      <c r="AB546" s="53"/>
      <c r="AC546" s="116"/>
      <c r="AD546" s="116"/>
      <c r="AE546" s="116"/>
      <c r="AF546" s="116"/>
      <c r="AG546" s="117"/>
      <c r="AH546" s="117"/>
      <c r="AI546" s="118"/>
      <c r="AJ546" s="118"/>
      <c r="AK546" s="118"/>
      <c r="AL546" s="118"/>
      <c r="AM546" s="119"/>
      <c r="AN546" s="119"/>
      <c r="AO546" s="119"/>
      <c r="AP546" s="120"/>
      <c r="AQ546" s="120"/>
      <c r="AR546" s="120"/>
      <c r="AS546" s="120"/>
      <c r="AT546" s="120"/>
      <c r="AU546" s="120"/>
      <c r="AV546" s="60"/>
    </row>
    <row r="547" spans="6:48" x14ac:dyDescent="0.25">
      <c r="F547" s="112"/>
      <c r="G547" s="112"/>
      <c r="H547" s="112"/>
      <c r="I547" s="112"/>
      <c r="J547" s="112"/>
      <c r="K547" s="112"/>
      <c r="L547" s="45"/>
      <c r="M547" s="45"/>
      <c r="O547" s="47"/>
      <c r="R547" s="48"/>
      <c r="S547" s="113"/>
      <c r="T547" s="114"/>
      <c r="U547" s="114"/>
      <c r="V547" s="114"/>
      <c r="W547" s="115"/>
      <c r="X547" s="115"/>
      <c r="Y547" s="115"/>
      <c r="AA547" s="53"/>
      <c r="AB547" s="53"/>
      <c r="AC547" s="116"/>
      <c r="AD547" s="116"/>
      <c r="AE547" s="116"/>
      <c r="AF547" s="116"/>
      <c r="AG547" s="117"/>
      <c r="AH547" s="117"/>
      <c r="AI547" s="118"/>
      <c r="AJ547" s="118"/>
      <c r="AK547" s="118"/>
      <c r="AL547" s="118"/>
      <c r="AM547" s="119"/>
      <c r="AN547" s="119"/>
      <c r="AO547" s="119"/>
      <c r="AP547" s="120"/>
      <c r="AQ547" s="120"/>
      <c r="AR547" s="120"/>
      <c r="AS547" s="120"/>
      <c r="AT547" s="120"/>
      <c r="AU547" s="120"/>
      <c r="AV547" s="60"/>
    </row>
    <row r="548" spans="6:48" x14ac:dyDescent="0.25">
      <c r="F548" s="112"/>
      <c r="G548" s="112"/>
      <c r="H548" s="112"/>
      <c r="I548" s="112"/>
      <c r="J548" s="112"/>
      <c r="K548" s="112"/>
      <c r="L548" s="45"/>
      <c r="M548" s="45"/>
      <c r="O548" s="47"/>
      <c r="R548" s="48"/>
      <c r="S548" s="113"/>
      <c r="T548" s="114"/>
      <c r="U548" s="114"/>
      <c r="V548" s="114"/>
      <c r="W548" s="115"/>
      <c r="X548" s="115"/>
      <c r="Y548" s="115"/>
      <c r="AA548" s="53"/>
      <c r="AB548" s="53"/>
      <c r="AC548" s="116"/>
      <c r="AD548" s="116"/>
      <c r="AE548" s="116"/>
      <c r="AF548" s="116"/>
      <c r="AG548" s="117"/>
      <c r="AH548" s="117"/>
      <c r="AI548" s="118"/>
      <c r="AJ548" s="118"/>
      <c r="AK548" s="118"/>
      <c r="AL548" s="118"/>
      <c r="AM548" s="119"/>
      <c r="AN548" s="119"/>
      <c r="AO548" s="119"/>
      <c r="AP548" s="120"/>
      <c r="AQ548" s="120"/>
      <c r="AR548" s="120"/>
      <c r="AS548" s="120"/>
      <c r="AT548" s="120"/>
      <c r="AU548" s="120"/>
      <c r="AV548" s="60"/>
    </row>
    <row r="549" spans="6:48" x14ac:dyDescent="0.25">
      <c r="F549" s="112"/>
      <c r="G549" s="112"/>
      <c r="H549" s="112"/>
      <c r="I549" s="112"/>
      <c r="J549" s="112"/>
      <c r="K549" s="112"/>
      <c r="L549" s="45"/>
      <c r="M549" s="45"/>
      <c r="O549" s="47"/>
      <c r="R549" s="48"/>
      <c r="S549" s="113"/>
      <c r="T549" s="114"/>
      <c r="U549" s="114"/>
      <c r="V549" s="114"/>
      <c r="W549" s="115"/>
      <c r="X549" s="115"/>
      <c r="Y549" s="115"/>
      <c r="AA549" s="53"/>
      <c r="AB549" s="53"/>
      <c r="AC549" s="116"/>
      <c r="AD549" s="116"/>
      <c r="AE549" s="116"/>
      <c r="AF549" s="116"/>
      <c r="AG549" s="117"/>
      <c r="AH549" s="117"/>
      <c r="AI549" s="118"/>
      <c r="AJ549" s="118"/>
      <c r="AK549" s="118"/>
      <c r="AL549" s="118"/>
      <c r="AM549" s="119"/>
      <c r="AN549" s="119"/>
      <c r="AO549" s="119"/>
      <c r="AP549" s="120"/>
      <c r="AQ549" s="120"/>
      <c r="AR549" s="120"/>
      <c r="AS549" s="120"/>
      <c r="AT549" s="120"/>
      <c r="AU549" s="120"/>
      <c r="AV549" s="60"/>
    </row>
    <row r="550" spans="6:48" x14ac:dyDescent="0.25">
      <c r="F550" s="112"/>
      <c r="G550" s="112"/>
      <c r="H550" s="112"/>
      <c r="I550" s="112"/>
      <c r="J550" s="112"/>
      <c r="K550" s="112"/>
      <c r="L550" s="45"/>
      <c r="M550" s="45"/>
      <c r="O550" s="47"/>
      <c r="R550" s="48"/>
      <c r="S550" s="113"/>
      <c r="T550" s="114"/>
      <c r="U550" s="114"/>
      <c r="V550" s="114"/>
      <c r="W550" s="115"/>
      <c r="X550" s="115"/>
      <c r="Y550" s="115"/>
      <c r="AA550" s="53"/>
      <c r="AB550" s="53"/>
      <c r="AC550" s="116"/>
      <c r="AD550" s="116"/>
      <c r="AE550" s="116"/>
      <c r="AF550" s="116"/>
      <c r="AG550" s="117"/>
      <c r="AH550" s="117"/>
      <c r="AI550" s="118"/>
      <c r="AJ550" s="118"/>
      <c r="AK550" s="118"/>
      <c r="AL550" s="118"/>
      <c r="AM550" s="119"/>
      <c r="AN550" s="119"/>
      <c r="AO550" s="119"/>
      <c r="AP550" s="120"/>
      <c r="AQ550" s="120"/>
      <c r="AR550" s="120"/>
      <c r="AS550" s="120"/>
      <c r="AT550" s="120"/>
      <c r="AU550" s="120"/>
      <c r="AV550" s="60"/>
    </row>
    <row r="551" spans="6:48" x14ac:dyDescent="0.25">
      <c r="F551" s="112"/>
      <c r="G551" s="112"/>
      <c r="H551" s="112"/>
      <c r="I551" s="112"/>
      <c r="J551" s="112"/>
      <c r="K551" s="112"/>
      <c r="L551" s="45"/>
      <c r="M551" s="45"/>
      <c r="O551" s="47"/>
      <c r="R551" s="48"/>
      <c r="S551" s="113"/>
      <c r="T551" s="114"/>
      <c r="U551" s="114"/>
      <c r="V551" s="114"/>
      <c r="W551" s="115"/>
      <c r="X551" s="115"/>
      <c r="Y551" s="115"/>
      <c r="AA551" s="53"/>
      <c r="AB551" s="53"/>
      <c r="AC551" s="116"/>
      <c r="AD551" s="116"/>
      <c r="AE551" s="116"/>
      <c r="AF551" s="116"/>
      <c r="AG551" s="117"/>
      <c r="AH551" s="117"/>
      <c r="AI551" s="118"/>
      <c r="AJ551" s="118"/>
      <c r="AK551" s="118"/>
      <c r="AL551" s="118"/>
      <c r="AM551" s="119"/>
      <c r="AN551" s="119"/>
      <c r="AO551" s="119"/>
      <c r="AP551" s="120"/>
      <c r="AQ551" s="120"/>
      <c r="AR551" s="120"/>
      <c r="AS551" s="120"/>
      <c r="AT551" s="120"/>
      <c r="AU551" s="120"/>
      <c r="AV551" s="60"/>
    </row>
    <row r="552" spans="6:48" x14ac:dyDescent="0.25">
      <c r="F552" s="112"/>
      <c r="G552" s="112"/>
      <c r="H552" s="112"/>
      <c r="I552" s="112"/>
      <c r="J552" s="112"/>
      <c r="K552" s="112"/>
      <c r="L552" s="45"/>
      <c r="M552" s="45"/>
      <c r="O552" s="47"/>
      <c r="R552" s="48"/>
      <c r="S552" s="113"/>
      <c r="T552" s="114"/>
      <c r="U552" s="114"/>
      <c r="V552" s="114"/>
      <c r="W552" s="115"/>
      <c r="X552" s="115"/>
      <c r="Y552" s="115"/>
      <c r="AA552" s="53"/>
      <c r="AB552" s="53"/>
      <c r="AC552" s="116"/>
      <c r="AD552" s="116"/>
      <c r="AE552" s="116"/>
      <c r="AF552" s="116"/>
      <c r="AG552" s="117"/>
      <c r="AH552" s="117"/>
      <c r="AI552" s="118"/>
      <c r="AJ552" s="118"/>
      <c r="AK552" s="118"/>
      <c r="AL552" s="118"/>
      <c r="AM552" s="119"/>
      <c r="AN552" s="119"/>
      <c r="AO552" s="119"/>
      <c r="AP552" s="120"/>
      <c r="AQ552" s="120"/>
      <c r="AR552" s="120"/>
      <c r="AS552" s="120"/>
      <c r="AT552" s="120"/>
      <c r="AU552" s="120"/>
      <c r="AV552" s="60"/>
    </row>
    <row r="553" spans="6:48" x14ac:dyDescent="0.25">
      <c r="F553" s="112"/>
      <c r="G553" s="112"/>
      <c r="H553" s="112"/>
      <c r="I553" s="112"/>
      <c r="J553" s="112"/>
      <c r="K553" s="112"/>
      <c r="L553" s="45"/>
      <c r="M553" s="45"/>
      <c r="O553" s="47"/>
      <c r="R553" s="48"/>
      <c r="S553" s="113"/>
      <c r="T553" s="114"/>
      <c r="U553" s="114"/>
      <c r="V553" s="114"/>
      <c r="W553" s="115"/>
      <c r="X553" s="115"/>
      <c r="Y553" s="115"/>
      <c r="AA553" s="53"/>
      <c r="AB553" s="53"/>
      <c r="AC553" s="116"/>
      <c r="AD553" s="116"/>
      <c r="AE553" s="116"/>
      <c r="AF553" s="116"/>
      <c r="AG553" s="117"/>
      <c r="AH553" s="117"/>
      <c r="AI553" s="118"/>
      <c r="AJ553" s="118"/>
      <c r="AK553" s="118"/>
      <c r="AL553" s="118"/>
      <c r="AM553" s="119"/>
      <c r="AN553" s="119"/>
      <c r="AO553" s="119"/>
      <c r="AP553" s="120"/>
      <c r="AQ553" s="120"/>
      <c r="AR553" s="120"/>
      <c r="AS553" s="120"/>
      <c r="AT553" s="120"/>
      <c r="AU553" s="120"/>
      <c r="AV553" s="60"/>
    </row>
    <row r="554" spans="6:48" x14ac:dyDescent="0.25">
      <c r="F554" s="112"/>
      <c r="G554" s="112"/>
      <c r="H554" s="112"/>
      <c r="I554" s="112"/>
      <c r="J554" s="112"/>
      <c r="K554" s="112"/>
      <c r="L554" s="45"/>
      <c r="M554" s="45"/>
      <c r="O554" s="47"/>
      <c r="R554" s="48"/>
      <c r="S554" s="113"/>
      <c r="T554" s="114"/>
      <c r="U554" s="114"/>
      <c r="V554" s="114"/>
      <c r="W554" s="115"/>
      <c r="X554" s="115"/>
      <c r="Y554" s="115"/>
      <c r="AA554" s="53"/>
      <c r="AB554" s="53"/>
      <c r="AC554" s="116"/>
      <c r="AD554" s="116"/>
      <c r="AE554" s="116"/>
      <c r="AF554" s="116"/>
      <c r="AG554" s="117"/>
      <c r="AH554" s="117"/>
      <c r="AI554" s="118"/>
      <c r="AJ554" s="118"/>
      <c r="AK554" s="118"/>
      <c r="AL554" s="118"/>
      <c r="AM554" s="119"/>
      <c r="AN554" s="119"/>
      <c r="AO554" s="119"/>
      <c r="AP554" s="120"/>
      <c r="AQ554" s="120"/>
      <c r="AR554" s="120"/>
      <c r="AS554" s="120"/>
      <c r="AT554" s="120"/>
      <c r="AU554" s="120"/>
      <c r="AV554" s="60"/>
    </row>
    <row r="555" spans="6:48" x14ac:dyDescent="0.25">
      <c r="F555" s="112"/>
      <c r="G555" s="112"/>
      <c r="H555" s="112"/>
      <c r="I555" s="112"/>
      <c r="J555" s="112"/>
      <c r="K555" s="112"/>
      <c r="L555" s="45"/>
      <c r="M555" s="45"/>
      <c r="O555" s="47"/>
      <c r="R555" s="48"/>
      <c r="S555" s="113"/>
      <c r="T555" s="114"/>
      <c r="U555" s="114"/>
      <c r="V555" s="114"/>
      <c r="W555" s="115"/>
      <c r="X555" s="115"/>
      <c r="Y555" s="115"/>
      <c r="AA555" s="53"/>
      <c r="AB555" s="53"/>
      <c r="AC555" s="116"/>
      <c r="AD555" s="116"/>
      <c r="AE555" s="116"/>
      <c r="AF555" s="116"/>
      <c r="AG555" s="117"/>
      <c r="AH555" s="117"/>
      <c r="AI555" s="118"/>
      <c r="AJ555" s="118"/>
      <c r="AK555" s="118"/>
      <c r="AL555" s="118"/>
      <c r="AM555" s="119"/>
      <c r="AN555" s="119"/>
      <c r="AO555" s="119"/>
      <c r="AP555" s="120"/>
      <c r="AQ555" s="120"/>
      <c r="AR555" s="120"/>
      <c r="AS555" s="120"/>
      <c r="AT555" s="120"/>
      <c r="AU555" s="120"/>
      <c r="AV555" s="60"/>
    </row>
    <row r="556" spans="6:48" x14ac:dyDescent="0.25">
      <c r="F556" s="112"/>
      <c r="G556" s="112"/>
      <c r="H556" s="112"/>
      <c r="I556" s="112"/>
      <c r="J556" s="112"/>
      <c r="K556" s="112"/>
      <c r="L556" s="45"/>
      <c r="M556" s="45"/>
      <c r="O556" s="47"/>
      <c r="R556" s="48"/>
      <c r="S556" s="113"/>
      <c r="T556" s="114"/>
      <c r="U556" s="114"/>
      <c r="V556" s="114"/>
      <c r="W556" s="115"/>
      <c r="X556" s="115"/>
      <c r="Y556" s="115"/>
      <c r="AA556" s="53"/>
      <c r="AB556" s="53"/>
      <c r="AC556" s="116"/>
      <c r="AD556" s="116"/>
      <c r="AE556" s="116"/>
      <c r="AF556" s="116"/>
      <c r="AG556" s="117"/>
      <c r="AH556" s="117"/>
      <c r="AI556" s="118"/>
      <c r="AJ556" s="118"/>
      <c r="AK556" s="118"/>
      <c r="AL556" s="118"/>
      <c r="AM556" s="119"/>
      <c r="AN556" s="119"/>
      <c r="AO556" s="119"/>
      <c r="AP556" s="120"/>
      <c r="AQ556" s="120"/>
      <c r="AR556" s="120"/>
      <c r="AS556" s="120"/>
      <c r="AT556" s="120"/>
      <c r="AU556" s="120"/>
      <c r="AV556" s="60"/>
    </row>
    <row r="557" spans="6:48" x14ac:dyDescent="0.25">
      <c r="F557" s="112"/>
      <c r="G557" s="112"/>
      <c r="H557" s="112"/>
      <c r="I557" s="112"/>
      <c r="J557" s="112"/>
      <c r="K557" s="112"/>
      <c r="L557" s="45"/>
      <c r="M557" s="45"/>
      <c r="O557" s="47"/>
      <c r="R557" s="48"/>
      <c r="S557" s="113"/>
      <c r="T557" s="114"/>
      <c r="U557" s="114"/>
      <c r="V557" s="114"/>
      <c r="W557" s="115"/>
      <c r="X557" s="115"/>
      <c r="Y557" s="115"/>
      <c r="AA557" s="53"/>
      <c r="AB557" s="53"/>
      <c r="AC557" s="116"/>
      <c r="AD557" s="116"/>
      <c r="AE557" s="116"/>
      <c r="AF557" s="116"/>
      <c r="AG557" s="117"/>
      <c r="AH557" s="117"/>
      <c r="AI557" s="118"/>
      <c r="AJ557" s="118"/>
      <c r="AK557" s="118"/>
      <c r="AL557" s="118"/>
      <c r="AM557" s="119"/>
      <c r="AN557" s="119"/>
      <c r="AO557" s="119"/>
      <c r="AP557" s="120"/>
      <c r="AQ557" s="120"/>
      <c r="AR557" s="120"/>
      <c r="AS557" s="120"/>
      <c r="AT557" s="120"/>
      <c r="AU557" s="120"/>
      <c r="AV557" s="60"/>
    </row>
    <row r="558" spans="6:48" x14ac:dyDescent="0.25">
      <c r="F558" s="112"/>
      <c r="G558" s="112"/>
      <c r="H558" s="112"/>
      <c r="I558" s="112"/>
      <c r="J558" s="112"/>
      <c r="K558" s="112"/>
      <c r="L558" s="45"/>
      <c r="M558" s="45"/>
      <c r="O558" s="47"/>
      <c r="R558" s="48"/>
      <c r="S558" s="113"/>
      <c r="T558" s="114"/>
      <c r="U558" s="114"/>
      <c r="V558" s="114"/>
      <c r="W558" s="115"/>
      <c r="X558" s="115"/>
      <c r="Y558" s="115"/>
      <c r="AA558" s="53"/>
      <c r="AB558" s="53"/>
      <c r="AC558" s="116"/>
      <c r="AD558" s="116"/>
      <c r="AE558" s="116"/>
      <c r="AF558" s="116"/>
      <c r="AG558" s="117"/>
      <c r="AH558" s="117"/>
      <c r="AI558" s="118"/>
      <c r="AJ558" s="118"/>
      <c r="AK558" s="118"/>
      <c r="AL558" s="118"/>
      <c r="AM558" s="119"/>
      <c r="AN558" s="119"/>
      <c r="AO558" s="119"/>
      <c r="AP558" s="120"/>
      <c r="AQ558" s="120"/>
      <c r="AR558" s="120"/>
      <c r="AS558" s="120"/>
      <c r="AT558" s="120"/>
      <c r="AU558" s="120"/>
      <c r="AV558" s="60"/>
    </row>
    <row r="559" spans="6:48" x14ac:dyDescent="0.25">
      <c r="F559" s="112"/>
      <c r="G559" s="112"/>
      <c r="H559" s="112"/>
      <c r="I559" s="112"/>
      <c r="J559" s="112"/>
      <c r="K559" s="112"/>
      <c r="L559" s="45"/>
      <c r="M559" s="45"/>
      <c r="O559" s="47"/>
      <c r="R559" s="48"/>
      <c r="S559" s="113"/>
      <c r="T559" s="114"/>
      <c r="U559" s="114"/>
      <c r="V559" s="114"/>
      <c r="W559" s="115"/>
      <c r="X559" s="115"/>
      <c r="Y559" s="115"/>
      <c r="AA559" s="53"/>
      <c r="AB559" s="53"/>
      <c r="AC559" s="116"/>
      <c r="AD559" s="116"/>
      <c r="AE559" s="116"/>
      <c r="AF559" s="116"/>
      <c r="AG559" s="117"/>
      <c r="AH559" s="117"/>
      <c r="AI559" s="118"/>
      <c r="AJ559" s="118"/>
      <c r="AK559" s="118"/>
      <c r="AL559" s="118"/>
      <c r="AM559" s="119"/>
      <c r="AN559" s="119"/>
      <c r="AO559" s="119"/>
      <c r="AP559" s="120"/>
      <c r="AQ559" s="120"/>
      <c r="AR559" s="120"/>
      <c r="AS559" s="120"/>
      <c r="AT559" s="120"/>
      <c r="AU559" s="120"/>
      <c r="AV559" s="60"/>
    </row>
    <row r="560" spans="6:48" x14ac:dyDescent="0.25">
      <c r="F560" s="112"/>
      <c r="G560" s="112"/>
      <c r="H560" s="112"/>
      <c r="I560" s="112"/>
      <c r="J560" s="112"/>
      <c r="K560" s="112"/>
      <c r="L560" s="45"/>
      <c r="M560" s="45"/>
      <c r="O560" s="47"/>
      <c r="R560" s="48"/>
      <c r="S560" s="113"/>
      <c r="T560" s="114"/>
      <c r="U560" s="114"/>
      <c r="V560" s="114"/>
      <c r="W560" s="115"/>
      <c r="X560" s="115"/>
      <c r="Y560" s="115"/>
      <c r="AA560" s="53"/>
      <c r="AB560" s="53"/>
      <c r="AC560" s="116"/>
      <c r="AD560" s="116"/>
      <c r="AE560" s="116"/>
      <c r="AF560" s="116"/>
      <c r="AG560" s="117"/>
      <c r="AH560" s="117"/>
      <c r="AI560" s="118"/>
      <c r="AJ560" s="118"/>
      <c r="AK560" s="118"/>
      <c r="AL560" s="118"/>
      <c r="AM560" s="119"/>
      <c r="AN560" s="119"/>
      <c r="AO560" s="119"/>
      <c r="AP560" s="120"/>
      <c r="AQ560" s="120"/>
      <c r="AR560" s="120"/>
      <c r="AS560" s="120"/>
      <c r="AT560" s="120"/>
      <c r="AU560" s="120"/>
      <c r="AV560" s="60"/>
    </row>
    <row r="561" spans="6:48" x14ac:dyDescent="0.25">
      <c r="F561" s="112"/>
      <c r="G561" s="112"/>
      <c r="H561" s="112"/>
      <c r="I561" s="112"/>
      <c r="J561" s="112"/>
      <c r="K561" s="112"/>
      <c r="L561" s="45"/>
      <c r="M561" s="45"/>
      <c r="O561" s="47"/>
      <c r="R561" s="48"/>
      <c r="S561" s="113"/>
      <c r="T561" s="114"/>
      <c r="U561" s="114"/>
      <c r="V561" s="114"/>
      <c r="W561" s="115"/>
      <c r="X561" s="115"/>
      <c r="Y561" s="115"/>
      <c r="AA561" s="53"/>
      <c r="AB561" s="53"/>
      <c r="AC561" s="116"/>
      <c r="AD561" s="116"/>
      <c r="AE561" s="116"/>
      <c r="AF561" s="116"/>
      <c r="AG561" s="117"/>
      <c r="AH561" s="117"/>
      <c r="AI561" s="118"/>
      <c r="AJ561" s="118"/>
      <c r="AK561" s="118"/>
      <c r="AL561" s="118"/>
      <c r="AM561" s="119"/>
      <c r="AN561" s="119"/>
      <c r="AO561" s="119"/>
      <c r="AP561" s="120"/>
      <c r="AQ561" s="120"/>
      <c r="AR561" s="120"/>
      <c r="AS561" s="120"/>
      <c r="AT561" s="120"/>
      <c r="AU561" s="120"/>
      <c r="AV561" s="60"/>
    </row>
    <row r="562" spans="6:48" x14ac:dyDescent="0.25">
      <c r="F562" s="112"/>
      <c r="G562" s="112"/>
      <c r="H562" s="112"/>
      <c r="I562" s="112"/>
      <c r="J562" s="112"/>
      <c r="K562" s="112"/>
      <c r="L562" s="45"/>
      <c r="M562" s="45"/>
      <c r="O562" s="47"/>
      <c r="R562" s="48"/>
      <c r="S562" s="113"/>
      <c r="T562" s="114"/>
      <c r="U562" s="114"/>
      <c r="V562" s="114"/>
      <c r="W562" s="115"/>
      <c r="X562" s="115"/>
      <c r="Y562" s="115"/>
      <c r="AA562" s="53"/>
      <c r="AB562" s="53"/>
      <c r="AC562" s="116"/>
      <c r="AD562" s="116"/>
      <c r="AE562" s="116"/>
      <c r="AF562" s="116"/>
      <c r="AG562" s="117"/>
      <c r="AH562" s="117"/>
      <c r="AI562" s="118"/>
      <c r="AJ562" s="118"/>
      <c r="AK562" s="118"/>
      <c r="AL562" s="118"/>
      <c r="AM562" s="119"/>
      <c r="AN562" s="119"/>
      <c r="AO562" s="119"/>
      <c r="AP562" s="120"/>
      <c r="AQ562" s="120"/>
      <c r="AR562" s="120"/>
      <c r="AS562" s="120"/>
      <c r="AT562" s="120"/>
      <c r="AU562" s="120"/>
      <c r="AV562" s="60"/>
    </row>
    <row r="563" spans="6:48" x14ac:dyDescent="0.25">
      <c r="F563" s="112"/>
      <c r="G563" s="112"/>
      <c r="H563" s="112"/>
      <c r="I563" s="112"/>
      <c r="J563" s="112"/>
      <c r="K563" s="112"/>
      <c r="L563" s="45"/>
      <c r="M563" s="45"/>
      <c r="O563" s="47"/>
      <c r="R563" s="48"/>
      <c r="S563" s="113"/>
      <c r="T563" s="114"/>
      <c r="U563" s="114"/>
      <c r="V563" s="114"/>
      <c r="W563" s="115"/>
      <c r="X563" s="115"/>
      <c r="Y563" s="115"/>
      <c r="AA563" s="53"/>
      <c r="AB563" s="53"/>
      <c r="AC563" s="116"/>
      <c r="AD563" s="116"/>
      <c r="AE563" s="116"/>
      <c r="AF563" s="116"/>
      <c r="AG563" s="117"/>
      <c r="AH563" s="117"/>
      <c r="AI563" s="118"/>
      <c r="AJ563" s="118"/>
      <c r="AK563" s="118"/>
      <c r="AL563" s="118"/>
      <c r="AM563" s="119"/>
      <c r="AN563" s="119"/>
      <c r="AO563" s="119"/>
      <c r="AP563" s="120"/>
      <c r="AQ563" s="120"/>
      <c r="AR563" s="120"/>
      <c r="AS563" s="120"/>
      <c r="AT563" s="120"/>
      <c r="AU563" s="120"/>
      <c r="AV563" s="60"/>
    </row>
    <row r="564" spans="6:48" x14ac:dyDescent="0.25">
      <c r="F564" s="112"/>
      <c r="G564" s="112"/>
      <c r="H564" s="112"/>
      <c r="I564" s="112"/>
      <c r="J564" s="112"/>
      <c r="K564" s="112"/>
      <c r="L564" s="45"/>
      <c r="M564" s="45"/>
      <c r="O564" s="47"/>
      <c r="R564" s="48"/>
      <c r="S564" s="113"/>
      <c r="T564" s="114"/>
      <c r="U564" s="114"/>
      <c r="V564" s="114"/>
      <c r="W564" s="115"/>
      <c r="X564" s="115"/>
      <c r="Y564" s="115"/>
      <c r="AA564" s="53"/>
      <c r="AB564" s="53"/>
      <c r="AC564" s="116"/>
      <c r="AD564" s="116"/>
      <c r="AE564" s="116"/>
      <c r="AF564" s="116"/>
      <c r="AG564" s="117"/>
      <c r="AH564" s="117"/>
      <c r="AI564" s="118"/>
      <c r="AJ564" s="118"/>
      <c r="AK564" s="118"/>
      <c r="AL564" s="118"/>
      <c r="AM564" s="119"/>
      <c r="AN564" s="119"/>
      <c r="AO564" s="119"/>
      <c r="AP564" s="120"/>
      <c r="AQ564" s="120"/>
      <c r="AR564" s="120"/>
      <c r="AS564" s="120"/>
      <c r="AT564" s="120"/>
      <c r="AU564" s="120"/>
      <c r="AV564" s="60"/>
    </row>
    <row r="565" spans="6:48" x14ac:dyDescent="0.25">
      <c r="F565" s="112"/>
      <c r="G565" s="112"/>
      <c r="H565" s="112"/>
      <c r="I565" s="112"/>
      <c r="J565" s="112"/>
      <c r="K565" s="112"/>
      <c r="L565" s="45"/>
      <c r="M565" s="45"/>
      <c r="O565" s="47"/>
      <c r="R565" s="48"/>
      <c r="S565" s="113"/>
      <c r="T565" s="114"/>
      <c r="U565" s="114"/>
      <c r="V565" s="114"/>
      <c r="W565" s="115"/>
      <c r="X565" s="115"/>
      <c r="Y565" s="115"/>
      <c r="AA565" s="53"/>
      <c r="AB565" s="53"/>
      <c r="AC565" s="116"/>
      <c r="AD565" s="116"/>
      <c r="AE565" s="116"/>
      <c r="AF565" s="116"/>
      <c r="AG565" s="117"/>
      <c r="AH565" s="117"/>
      <c r="AI565" s="118"/>
      <c r="AJ565" s="118"/>
      <c r="AK565" s="118"/>
      <c r="AL565" s="118"/>
      <c r="AM565" s="119"/>
      <c r="AN565" s="119"/>
      <c r="AO565" s="119"/>
      <c r="AP565" s="120"/>
      <c r="AQ565" s="120"/>
      <c r="AR565" s="120"/>
      <c r="AS565" s="120"/>
      <c r="AT565" s="120"/>
      <c r="AU565" s="120"/>
      <c r="AV565" s="60"/>
    </row>
    <row r="566" spans="6:48" x14ac:dyDescent="0.25">
      <c r="F566" s="112"/>
      <c r="G566" s="112"/>
      <c r="H566" s="112"/>
      <c r="I566" s="112"/>
      <c r="J566" s="112"/>
      <c r="K566" s="112"/>
      <c r="L566" s="45"/>
      <c r="M566" s="45"/>
      <c r="O566" s="47"/>
      <c r="R566" s="48"/>
      <c r="S566" s="113"/>
      <c r="T566" s="114"/>
      <c r="U566" s="114"/>
      <c r="V566" s="114"/>
      <c r="W566" s="115"/>
      <c r="X566" s="115"/>
      <c r="Y566" s="115"/>
      <c r="AA566" s="53"/>
      <c r="AB566" s="53"/>
      <c r="AC566" s="116"/>
      <c r="AD566" s="116"/>
      <c r="AE566" s="116"/>
      <c r="AF566" s="116"/>
      <c r="AG566" s="117"/>
      <c r="AH566" s="117"/>
      <c r="AI566" s="118"/>
      <c r="AJ566" s="118"/>
      <c r="AK566" s="118"/>
      <c r="AL566" s="118"/>
      <c r="AM566" s="119"/>
      <c r="AN566" s="119"/>
      <c r="AO566" s="119"/>
      <c r="AP566" s="120"/>
      <c r="AQ566" s="120"/>
      <c r="AR566" s="120"/>
      <c r="AS566" s="120"/>
      <c r="AT566" s="120"/>
      <c r="AU566" s="120"/>
      <c r="AV566" s="60"/>
    </row>
    <row r="567" spans="6:48" x14ac:dyDescent="0.25">
      <c r="F567" s="112"/>
      <c r="G567" s="112"/>
      <c r="H567" s="112"/>
      <c r="I567" s="112"/>
      <c r="J567" s="112"/>
      <c r="K567" s="112"/>
      <c r="L567" s="45"/>
      <c r="M567" s="45"/>
      <c r="O567" s="47"/>
      <c r="R567" s="48"/>
      <c r="S567" s="113"/>
      <c r="T567" s="114"/>
      <c r="U567" s="114"/>
      <c r="V567" s="114"/>
      <c r="W567" s="115"/>
      <c r="X567" s="115"/>
      <c r="Y567" s="115"/>
      <c r="AA567" s="53"/>
      <c r="AB567" s="53"/>
      <c r="AC567" s="116"/>
      <c r="AD567" s="116"/>
      <c r="AE567" s="116"/>
      <c r="AF567" s="116"/>
      <c r="AG567" s="117"/>
      <c r="AH567" s="117"/>
      <c r="AI567" s="118"/>
      <c r="AJ567" s="118"/>
      <c r="AK567" s="118"/>
      <c r="AL567" s="118"/>
      <c r="AM567" s="119"/>
      <c r="AN567" s="119"/>
      <c r="AO567" s="119"/>
      <c r="AP567" s="120"/>
      <c r="AQ567" s="120"/>
      <c r="AR567" s="120"/>
      <c r="AS567" s="120"/>
      <c r="AT567" s="120"/>
      <c r="AU567" s="120"/>
      <c r="AV567" s="60"/>
    </row>
    <row r="568" spans="6:48" x14ac:dyDescent="0.25">
      <c r="F568" s="112"/>
      <c r="G568" s="112"/>
      <c r="H568" s="112"/>
      <c r="I568" s="112"/>
      <c r="J568" s="112"/>
      <c r="K568" s="112"/>
      <c r="L568" s="45"/>
      <c r="M568" s="45"/>
      <c r="O568" s="47"/>
      <c r="R568" s="48"/>
      <c r="S568" s="113"/>
      <c r="T568" s="114"/>
      <c r="U568" s="114"/>
      <c r="V568" s="114"/>
      <c r="W568" s="115"/>
      <c r="X568" s="115"/>
      <c r="Y568" s="115"/>
      <c r="AA568" s="53"/>
      <c r="AB568" s="53"/>
      <c r="AC568" s="116"/>
      <c r="AD568" s="116"/>
      <c r="AE568" s="116"/>
      <c r="AF568" s="116"/>
      <c r="AG568" s="117"/>
      <c r="AH568" s="117"/>
      <c r="AI568" s="118"/>
      <c r="AJ568" s="118"/>
      <c r="AK568" s="118"/>
      <c r="AL568" s="118"/>
      <c r="AM568" s="119"/>
      <c r="AN568" s="119"/>
      <c r="AO568" s="119"/>
      <c r="AP568" s="120"/>
      <c r="AQ568" s="120"/>
      <c r="AR568" s="120"/>
      <c r="AS568" s="120"/>
      <c r="AT568" s="120"/>
      <c r="AU568" s="120"/>
      <c r="AV568" s="60"/>
    </row>
    <row r="569" spans="6:48" x14ac:dyDescent="0.25">
      <c r="F569" s="112"/>
      <c r="G569" s="112"/>
      <c r="H569" s="112"/>
      <c r="I569" s="112"/>
      <c r="J569" s="112"/>
      <c r="K569" s="112"/>
      <c r="L569" s="45"/>
      <c r="M569" s="45"/>
      <c r="O569" s="47"/>
      <c r="R569" s="48"/>
      <c r="S569" s="113"/>
      <c r="T569" s="114"/>
      <c r="U569" s="114"/>
      <c r="V569" s="114"/>
      <c r="W569" s="115"/>
      <c r="X569" s="115"/>
      <c r="Y569" s="115"/>
      <c r="AA569" s="53"/>
      <c r="AB569" s="53"/>
      <c r="AC569" s="116"/>
      <c r="AD569" s="116"/>
      <c r="AE569" s="116"/>
      <c r="AF569" s="116"/>
      <c r="AG569" s="117"/>
      <c r="AH569" s="117"/>
      <c r="AI569" s="118"/>
      <c r="AJ569" s="118"/>
      <c r="AK569" s="118"/>
      <c r="AL569" s="118"/>
      <c r="AM569" s="119"/>
      <c r="AN569" s="119"/>
      <c r="AO569" s="119"/>
      <c r="AP569" s="120"/>
      <c r="AQ569" s="120"/>
      <c r="AR569" s="120"/>
      <c r="AS569" s="120"/>
      <c r="AT569" s="120"/>
      <c r="AU569" s="120"/>
      <c r="AV569" s="60"/>
    </row>
    <row r="570" spans="6:48" x14ac:dyDescent="0.25">
      <c r="F570" s="112"/>
      <c r="G570" s="112"/>
      <c r="H570" s="112"/>
      <c r="I570" s="112"/>
      <c r="J570" s="112"/>
      <c r="K570" s="112"/>
      <c r="L570" s="45"/>
      <c r="M570" s="45"/>
      <c r="O570" s="47"/>
      <c r="R570" s="48"/>
      <c r="S570" s="113"/>
      <c r="T570" s="114"/>
      <c r="U570" s="114"/>
      <c r="V570" s="114"/>
      <c r="W570" s="115"/>
      <c r="X570" s="115"/>
      <c r="Y570" s="115"/>
      <c r="AA570" s="53"/>
      <c r="AB570" s="53"/>
      <c r="AC570" s="116"/>
      <c r="AD570" s="116"/>
      <c r="AE570" s="116"/>
      <c r="AF570" s="116"/>
      <c r="AG570" s="117"/>
      <c r="AH570" s="117"/>
      <c r="AI570" s="118"/>
      <c r="AJ570" s="118"/>
      <c r="AK570" s="118"/>
      <c r="AL570" s="118"/>
      <c r="AM570" s="119"/>
      <c r="AN570" s="119"/>
      <c r="AO570" s="119"/>
      <c r="AP570" s="120"/>
      <c r="AQ570" s="120"/>
      <c r="AR570" s="120"/>
      <c r="AS570" s="120"/>
      <c r="AT570" s="120"/>
      <c r="AU570" s="120"/>
      <c r="AV570" s="60"/>
    </row>
    <row r="571" spans="6:48" x14ac:dyDescent="0.25">
      <c r="F571" s="112"/>
      <c r="G571" s="112"/>
      <c r="H571" s="112"/>
      <c r="I571" s="112"/>
      <c r="J571" s="112"/>
      <c r="K571" s="112"/>
      <c r="L571" s="45"/>
      <c r="M571" s="45"/>
      <c r="O571" s="47"/>
      <c r="R571" s="48"/>
      <c r="S571" s="113"/>
      <c r="T571" s="114"/>
      <c r="U571" s="114"/>
      <c r="V571" s="114"/>
      <c r="W571" s="115"/>
      <c r="X571" s="115"/>
      <c r="Y571" s="115"/>
      <c r="AA571" s="53"/>
      <c r="AB571" s="53"/>
      <c r="AC571" s="116"/>
      <c r="AD571" s="116"/>
      <c r="AE571" s="116"/>
      <c r="AF571" s="116"/>
      <c r="AG571" s="117"/>
      <c r="AH571" s="117"/>
      <c r="AI571" s="118"/>
      <c r="AJ571" s="118"/>
      <c r="AK571" s="118"/>
      <c r="AL571" s="118"/>
      <c r="AM571" s="119"/>
      <c r="AN571" s="119"/>
      <c r="AO571" s="119"/>
      <c r="AP571" s="120"/>
      <c r="AQ571" s="120"/>
      <c r="AR571" s="120"/>
      <c r="AS571" s="120"/>
      <c r="AT571" s="120"/>
      <c r="AU571" s="120"/>
      <c r="AV571" s="60"/>
    </row>
    <row r="572" spans="6:48" x14ac:dyDescent="0.25">
      <c r="F572" s="112"/>
      <c r="G572" s="112"/>
      <c r="H572" s="112"/>
      <c r="I572" s="112"/>
      <c r="J572" s="112"/>
      <c r="K572" s="112"/>
      <c r="L572" s="45"/>
      <c r="M572" s="45"/>
      <c r="O572" s="47"/>
      <c r="R572" s="48"/>
      <c r="S572" s="113"/>
      <c r="T572" s="114"/>
      <c r="U572" s="114"/>
      <c r="V572" s="114"/>
      <c r="W572" s="115"/>
      <c r="X572" s="115"/>
      <c r="Y572" s="115"/>
      <c r="AA572" s="53"/>
      <c r="AB572" s="53"/>
      <c r="AC572" s="116"/>
      <c r="AD572" s="116"/>
      <c r="AE572" s="116"/>
      <c r="AF572" s="116"/>
      <c r="AG572" s="117"/>
      <c r="AH572" s="117"/>
      <c r="AI572" s="118"/>
      <c r="AJ572" s="118"/>
      <c r="AK572" s="118"/>
      <c r="AL572" s="118"/>
      <c r="AM572" s="119"/>
      <c r="AN572" s="119"/>
      <c r="AO572" s="119"/>
      <c r="AP572" s="120"/>
      <c r="AQ572" s="120"/>
      <c r="AR572" s="120"/>
      <c r="AS572" s="120"/>
      <c r="AT572" s="120"/>
      <c r="AU572" s="120"/>
      <c r="AV572" s="60"/>
    </row>
    <row r="573" spans="6:48" x14ac:dyDescent="0.25">
      <c r="F573" s="112"/>
      <c r="G573" s="112"/>
      <c r="H573" s="112"/>
      <c r="I573" s="112"/>
      <c r="J573" s="112"/>
      <c r="K573" s="112"/>
      <c r="L573" s="45"/>
      <c r="M573" s="45"/>
      <c r="O573" s="47"/>
      <c r="R573" s="48"/>
      <c r="S573" s="113"/>
      <c r="T573" s="114"/>
      <c r="U573" s="114"/>
      <c r="V573" s="114"/>
      <c r="W573" s="115"/>
      <c r="X573" s="115"/>
      <c r="Y573" s="115"/>
      <c r="AA573" s="53"/>
      <c r="AB573" s="53"/>
      <c r="AC573" s="116"/>
      <c r="AD573" s="116"/>
      <c r="AE573" s="116"/>
      <c r="AF573" s="116"/>
      <c r="AG573" s="117"/>
      <c r="AH573" s="117"/>
      <c r="AI573" s="118"/>
      <c r="AJ573" s="118"/>
      <c r="AK573" s="118"/>
      <c r="AL573" s="118"/>
      <c r="AM573" s="119"/>
      <c r="AN573" s="119"/>
      <c r="AO573" s="119"/>
      <c r="AP573" s="120"/>
      <c r="AQ573" s="120"/>
      <c r="AR573" s="120"/>
      <c r="AS573" s="120"/>
      <c r="AT573" s="120"/>
      <c r="AU573" s="120"/>
      <c r="AV573" s="60"/>
    </row>
    <row r="574" spans="6:48" x14ac:dyDescent="0.25">
      <c r="F574" s="112"/>
      <c r="G574" s="112"/>
      <c r="H574" s="112"/>
      <c r="I574" s="112"/>
      <c r="J574" s="112"/>
      <c r="K574" s="112"/>
      <c r="L574" s="45"/>
      <c r="M574" s="45"/>
      <c r="O574" s="47"/>
      <c r="R574" s="48"/>
      <c r="S574" s="113"/>
      <c r="T574" s="114"/>
      <c r="U574" s="114"/>
      <c r="V574" s="114"/>
      <c r="W574" s="115"/>
      <c r="X574" s="115"/>
      <c r="Y574" s="115"/>
      <c r="AA574" s="53"/>
      <c r="AB574" s="53"/>
      <c r="AC574" s="116"/>
      <c r="AD574" s="116"/>
      <c r="AE574" s="116"/>
      <c r="AF574" s="116"/>
      <c r="AG574" s="117"/>
      <c r="AH574" s="117"/>
      <c r="AI574" s="118"/>
      <c r="AJ574" s="118"/>
      <c r="AK574" s="118"/>
      <c r="AL574" s="118"/>
      <c r="AM574" s="119"/>
      <c r="AN574" s="119"/>
      <c r="AO574" s="119"/>
      <c r="AP574" s="120"/>
      <c r="AQ574" s="120"/>
      <c r="AR574" s="120"/>
      <c r="AS574" s="120"/>
      <c r="AT574" s="120"/>
      <c r="AU574" s="120"/>
      <c r="AV574" s="60"/>
    </row>
    <row r="575" spans="6:48" x14ac:dyDescent="0.25">
      <c r="F575" s="112"/>
      <c r="G575" s="112"/>
      <c r="H575" s="112"/>
      <c r="I575" s="112"/>
      <c r="J575" s="112"/>
      <c r="K575" s="112"/>
      <c r="L575" s="45"/>
      <c r="M575" s="45"/>
      <c r="O575" s="47"/>
      <c r="R575" s="48"/>
      <c r="S575" s="113"/>
      <c r="T575" s="114"/>
      <c r="U575" s="114"/>
      <c r="V575" s="114"/>
      <c r="W575" s="115"/>
      <c r="X575" s="115"/>
      <c r="Y575" s="115"/>
      <c r="AA575" s="53"/>
      <c r="AB575" s="53"/>
      <c r="AC575" s="116"/>
      <c r="AD575" s="116"/>
      <c r="AE575" s="116"/>
      <c r="AF575" s="116"/>
      <c r="AG575" s="117"/>
      <c r="AH575" s="117"/>
      <c r="AI575" s="118"/>
      <c r="AJ575" s="118"/>
      <c r="AK575" s="118"/>
      <c r="AL575" s="118"/>
      <c r="AM575" s="119"/>
      <c r="AN575" s="119"/>
      <c r="AO575" s="119"/>
      <c r="AP575" s="120"/>
      <c r="AQ575" s="120"/>
      <c r="AR575" s="120"/>
      <c r="AS575" s="120"/>
      <c r="AT575" s="120"/>
      <c r="AU575" s="120"/>
      <c r="AV575" s="60"/>
    </row>
    <row r="576" spans="6:48" x14ac:dyDescent="0.25">
      <c r="F576" s="112"/>
      <c r="G576" s="112"/>
      <c r="H576" s="112"/>
      <c r="I576" s="112"/>
      <c r="J576" s="112"/>
      <c r="K576" s="112"/>
      <c r="L576" s="45"/>
      <c r="M576" s="45"/>
      <c r="O576" s="47"/>
      <c r="R576" s="48"/>
      <c r="S576" s="113"/>
      <c r="T576" s="114"/>
      <c r="U576" s="114"/>
      <c r="V576" s="114"/>
      <c r="W576" s="115"/>
      <c r="X576" s="115"/>
      <c r="Y576" s="115"/>
      <c r="AA576" s="53"/>
      <c r="AB576" s="53"/>
      <c r="AC576" s="116"/>
      <c r="AD576" s="116"/>
      <c r="AE576" s="116"/>
      <c r="AF576" s="116"/>
      <c r="AG576" s="117"/>
      <c r="AH576" s="117"/>
      <c r="AI576" s="118"/>
      <c r="AJ576" s="118"/>
      <c r="AK576" s="118"/>
      <c r="AL576" s="118"/>
      <c r="AM576" s="119"/>
      <c r="AN576" s="119"/>
      <c r="AO576" s="119"/>
      <c r="AP576" s="120"/>
      <c r="AQ576" s="120"/>
      <c r="AR576" s="120"/>
      <c r="AS576" s="120"/>
      <c r="AT576" s="120"/>
      <c r="AU576" s="120"/>
      <c r="AV576" s="60"/>
    </row>
    <row r="577" spans="6:48" x14ac:dyDescent="0.25">
      <c r="F577" s="112"/>
      <c r="G577" s="112"/>
      <c r="H577" s="112"/>
      <c r="I577" s="112"/>
      <c r="J577" s="112"/>
      <c r="K577" s="112"/>
      <c r="L577" s="45"/>
      <c r="M577" s="45"/>
      <c r="O577" s="47"/>
      <c r="R577" s="48"/>
      <c r="S577" s="113"/>
      <c r="T577" s="114"/>
      <c r="U577" s="114"/>
      <c r="V577" s="114"/>
      <c r="W577" s="115"/>
      <c r="X577" s="115"/>
      <c r="Y577" s="115"/>
      <c r="AA577" s="53"/>
      <c r="AB577" s="53"/>
      <c r="AC577" s="116"/>
      <c r="AD577" s="116"/>
      <c r="AE577" s="116"/>
      <c r="AF577" s="116"/>
      <c r="AG577" s="117"/>
      <c r="AH577" s="117"/>
      <c r="AI577" s="118"/>
      <c r="AJ577" s="118"/>
      <c r="AK577" s="118"/>
      <c r="AL577" s="118"/>
      <c r="AM577" s="119"/>
      <c r="AN577" s="119"/>
      <c r="AO577" s="119"/>
      <c r="AP577" s="120"/>
      <c r="AQ577" s="120"/>
      <c r="AR577" s="120"/>
      <c r="AS577" s="120"/>
      <c r="AT577" s="120"/>
      <c r="AU577" s="120"/>
      <c r="AV577" s="60"/>
    </row>
    <row r="578" spans="6:48" x14ac:dyDescent="0.25">
      <c r="F578" s="112"/>
      <c r="G578" s="112"/>
      <c r="H578" s="112"/>
      <c r="I578" s="112"/>
      <c r="J578" s="112"/>
      <c r="K578" s="112"/>
      <c r="L578" s="45"/>
      <c r="M578" s="45"/>
      <c r="O578" s="47"/>
      <c r="R578" s="48"/>
      <c r="S578" s="113"/>
      <c r="T578" s="114"/>
      <c r="U578" s="114"/>
      <c r="V578" s="114"/>
      <c r="W578" s="115"/>
      <c r="X578" s="115"/>
      <c r="Y578" s="115"/>
      <c r="AA578" s="53"/>
      <c r="AB578" s="53"/>
      <c r="AC578" s="116"/>
      <c r="AD578" s="116"/>
      <c r="AE578" s="116"/>
      <c r="AF578" s="116"/>
      <c r="AG578" s="117"/>
      <c r="AH578" s="117"/>
      <c r="AI578" s="118"/>
      <c r="AJ578" s="118"/>
      <c r="AK578" s="118"/>
      <c r="AL578" s="118"/>
      <c r="AM578" s="119"/>
      <c r="AN578" s="119"/>
      <c r="AO578" s="119"/>
      <c r="AP578" s="120"/>
      <c r="AQ578" s="120"/>
      <c r="AR578" s="120"/>
      <c r="AS578" s="120"/>
      <c r="AT578" s="120"/>
      <c r="AU578" s="120"/>
      <c r="AV578" s="60"/>
    </row>
    <row r="579" spans="6:48" x14ac:dyDescent="0.25">
      <c r="F579" s="112"/>
      <c r="G579" s="112"/>
      <c r="H579" s="112"/>
      <c r="I579" s="112"/>
      <c r="J579" s="112"/>
      <c r="K579" s="112"/>
      <c r="L579" s="45"/>
      <c r="M579" s="45"/>
      <c r="O579" s="47"/>
      <c r="R579" s="48"/>
      <c r="S579" s="113"/>
      <c r="T579" s="114"/>
      <c r="U579" s="114"/>
      <c r="V579" s="114"/>
      <c r="W579" s="115"/>
      <c r="X579" s="115"/>
      <c r="Y579" s="115"/>
      <c r="AA579" s="53"/>
      <c r="AB579" s="53"/>
      <c r="AC579" s="116"/>
      <c r="AD579" s="116"/>
      <c r="AE579" s="116"/>
      <c r="AF579" s="116"/>
      <c r="AG579" s="117"/>
      <c r="AH579" s="117"/>
      <c r="AI579" s="118"/>
      <c r="AJ579" s="118"/>
      <c r="AK579" s="118"/>
      <c r="AL579" s="118"/>
      <c r="AM579" s="119"/>
      <c r="AN579" s="119"/>
      <c r="AO579" s="119"/>
      <c r="AP579" s="120"/>
      <c r="AQ579" s="120"/>
      <c r="AR579" s="120"/>
      <c r="AS579" s="120"/>
      <c r="AT579" s="120"/>
      <c r="AU579" s="120"/>
      <c r="AV579" s="60"/>
    </row>
    <row r="580" spans="6:48" x14ac:dyDescent="0.25">
      <c r="F580" s="112"/>
      <c r="G580" s="112"/>
      <c r="H580" s="112"/>
      <c r="I580" s="112"/>
      <c r="J580" s="112"/>
      <c r="K580" s="112"/>
      <c r="L580" s="45"/>
      <c r="M580" s="45"/>
      <c r="O580" s="47"/>
      <c r="R580" s="48"/>
      <c r="S580" s="113"/>
      <c r="T580" s="114"/>
      <c r="U580" s="114"/>
      <c r="V580" s="114"/>
      <c r="W580" s="115"/>
      <c r="X580" s="115"/>
      <c r="Y580" s="115"/>
      <c r="AA580" s="53"/>
      <c r="AB580" s="53"/>
      <c r="AC580" s="116"/>
      <c r="AD580" s="116"/>
      <c r="AE580" s="116"/>
      <c r="AF580" s="116"/>
      <c r="AG580" s="117"/>
      <c r="AH580" s="117"/>
      <c r="AI580" s="118"/>
      <c r="AJ580" s="118"/>
      <c r="AK580" s="118"/>
      <c r="AL580" s="118"/>
      <c r="AM580" s="119"/>
      <c r="AN580" s="119"/>
      <c r="AO580" s="119"/>
      <c r="AP580" s="120"/>
      <c r="AQ580" s="120"/>
      <c r="AR580" s="120"/>
      <c r="AS580" s="120"/>
      <c r="AT580" s="120"/>
      <c r="AU580" s="120"/>
      <c r="AV580" s="60"/>
    </row>
    <row r="581" spans="6:48" x14ac:dyDescent="0.25">
      <c r="F581" s="112"/>
      <c r="G581" s="112"/>
      <c r="H581" s="112"/>
      <c r="I581" s="112"/>
      <c r="J581" s="112"/>
      <c r="K581" s="112"/>
      <c r="L581" s="45"/>
      <c r="M581" s="45"/>
      <c r="O581" s="47"/>
      <c r="R581" s="48"/>
      <c r="S581" s="113"/>
      <c r="T581" s="114"/>
      <c r="U581" s="114"/>
      <c r="V581" s="114"/>
      <c r="W581" s="115"/>
      <c r="X581" s="115"/>
      <c r="Y581" s="115"/>
      <c r="AA581" s="53"/>
      <c r="AB581" s="53"/>
      <c r="AC581" s="116"/>
      <c r="AD581" s="116"/>
      <c r="AE581" s="116"/>
      <c r="AF581" s="116"/>
      <c r="AG581" s="117"/>
      <c r="AH581" s="117"/>
      <c r="AI581" s="118"/>
      <c r="AJ581" s="118"/>
      <c r="AK581" s="118"/>
      <c r="AL581" s="118"/>
      <c r="AM581" s="119"/>
      <c r="AN581" s="119"/>
      <c r="AO581" s="119"/>
      <c r="AP581" s="120"/>
      <c r="AQ581" s="120"/>
      <c r="AR581" s="120"/>
      <c r="AS581" s="120"/>
      <c r="AT581" s="120"/>
      <c r="AU581" s="120"/>
      <c r="AV581" s="60"/>
    </row>
    <row r="582" spans="6:48" x14ac:dyDescent="0.25">
      <c r="F582" s="112"/>
      <c r="G582" s="112"/>
      <c r="H582" s="112"/>
      <c r="I582" s="112"/>
      <c r="J582" s="112"/>
      <c r="K582" s="112"/>
      <c r="L582" s="45"/>
      <c r="M582" s="45"/>
      <c r="O582" s="47"/>
      <c r="R582" s="48"/>
      <c r="S582" s="113"/>
      <c r="T582" s="114"/>
      <c r="U582" s="114"/>
      <c r="V582" s="114"/>
      <c r="W582" s="115"/>
      <c r="X582" s="115"/>
      <c r="Y582" s="115"/>
      <c r="AA582" s="53"/>
      <c r="AB582" s="53"/>
      <c r="AC582" s="116"/>
      <c r="AD582" s="116"/>
      <c r="AE582" s="116"/>
      <c r="AF582" s="116"/>
      <c r="AG582" s="117"/>
      <c r="AH582" s="117"/>
      <c r="AI582" s="118"/>
      <c r="AJ582" s="118"/>
      <c r="AK582" s="118"/>
      <c r="AL582" s="118"/>
      <c r="AM582" s="119"/>
      <c r="AN582" s="119"/>
      <c r="AO582" s="119"/>
      <c r="AP582" s="120"/>
      <c r="AQ582" s="120"/>
      <c r="AR582" s="120"/>
      <c r="AS582" s="120"/>
      <c r="AT582" s="120"/>
      <c r="AU582" s="120"/>
      <c r="AV582" s="60"/>
    </row>
    <row r="583" spans="6:48" x14ac:dyDescent="0.25">
      <c r="F583" s="112"/>
      <c r="G583" s="112"/>
      <c r="H583" s="112"/>
      <c r="I583" s="112"/>
      <c r="J583" s="112"/>
      <c r="K583" s="112"/>
      <c r="L583" s="45"/>
      <c r="M583" s="45"/>
      <c r="O583" s="47"/>
      <c r="R583" s="48"/>
      <c r="S583" s="113"/>
      <c r="T583" s="114"/>
      <c r="U583" s="114"/>
      <c r="V583" s="114"/>
      <c r="W583" s="115"/>
      <c r="X583" s="115"/>
      <c r="Y583" s="115"/>
      <c r="AA583" s="53"/>
      <c r="AB583" s="53"/>
      <c r="AC583" s="116"/>
      <c r="AD583" s="116"/>
      <c r="AE583" s="116"/>
      <c r="AF583" s="116"/>
      <c r="AG583" s="117"/>
      <c r="AH583" s="117"/>
      <c r="AI583" s="118"/>
      <c r="AJ583" s="118"/>
      <c r="AK583" s="118"/>
      <c r="AL583" s="118"/>
      <c r="AM583" s="119"/>
      <c r="AN583" s="119"/>
      <c r="AO583" s="119"/>
      <c r="AP583" s="120"/>
      <c r="AQ583" s="120"/>
      <c r="AR583" s="120"/>
      <c r="AS583" s="120"/>
      <c r="AT583" s="120"/>
      <c r="AU583" s="120"/>
      <c r="AV583" s="60"/>
    </row>
    <row r="584" spans="6:48" x14ac:dyDescent="0.25">
      <c r="F584" s="112"/>
      <c r="G584" s="112"/>
      <c r="H584" s="112"/>
      <c r="I584" s="112"/>
      <c r="J584" s="112"/>
      <c r="K584" s="112"/>
      <c r="L584" s="45"/>
      <c r="M584" s="45"/>
      <c r="O584" s="47"/>
      <c r="R584" s="48"/>
      <c r="S584" s="113"/>
      <c r="T584" s="114"/>
      <c r="U584" s="114"/>
      <c r="V584" s="114"/>
      <c r="W584" s="115"/>
      <c r="X584" s="115"/>
      <c r="Y584" s="115"/>
      <c r="AA584" s="53"/>
      <c r="AB584" s="53"/>
      <c r="AC584" s="116"/>
      <c r="AD584" s="116"/>
      <c r="AE584" s="116"/>
      <c r="AF584" s="116"/>
      <c r="AG584" s="117"/>
      <c r="AH584" s="117"/>
      <c r="AI584" s="118"/>
      <c r="AJ584" s="118"/>
      <c r="AK584" s="118"/>
      <c r="AL584" s="118"/>
      <c r="AM584" s="119"/>
      <c r="AN584" s="119"/>
      <c r="AO584" s="119"/>
      <c r="AP584" s="120"/>
      <c r="AQ584" s="120"/>
      <c r="AR584" s="120"/>
      <c r="AS584" s="120"/>
      <c r="AT584" s="120"/>
      <c r="AU584" s="120"/>
      <c r="AV584" s="60"/>
    </row>
    <row r="585" spans="6:48" x14ac:dyDescent="0.25">
      <c r="F585" s="112"/>
      <c r="G585" s="112"/>
      <c r="H585" s="112"/>
      <c r="I585" s="112"/>
      <c r="J585" s="112"/>
      <c r="K585" s="112"/>
      <c r="L585" s="45"/>
      <c r="M585" s="45"/>
      <c r="O585" s="47"/>
      <c r="R585" s="48"/>
      <c r="S585" s="113"/>
      <c r="T585" s="114"/>
      <c r="U585" s="114"/>
      <c r="V585" s="114"/>
      <c r="W585" s="115"/>
      <c r="X585" s="115"/>
      <c r="Y585" s="115"/>
      <c r="AA585" s="53"/>
      <c r="AB585" s="53"/>
      <c r="AC585" s="116"/>
      <c r="AD585" s="116"/>
      <c r="AE585" s="116"/>
      <c r="AF585" s="116"/>
      <c r="AG585" s="117"/>
      <c r="AH585" s="117"/>
      <c r="AI585" s="118"/>
      <c r="AJ585" s="118"/>
      <c r="AK585" s="118"/>
      <c r="AL585" s="118"/>
      <c r="AM585" s="119"/>
      <c r="AN585" s="119"/>
      <c r="AO585" s="119"/>
      <c r="AP585" s="120"/>
      <c r="AQ585" s="120"/>
      <c r="AR585" s="120"/>
      <c r="AS585" s="120"/>
      <c r="AT585" s="120"/>
      <c r="AU585" s="120"/>
      <c r="AV585" s="60"/>
    </row>
    <row r="586" spans="6:48" x14ac:dyDescent="0.25">
      <c r="F586" s="112"/>
      <c r="G586" s="112"/>
      <c r="H586" s="112"/>
      <c r="I586" s="112"/>
      <c r="J586" s="112"/>
      <c r="K586" s="112"/>
      <c r="L586" s="45"/>
      <c r="M586" s="45"/>
      <c r="O586" s="47"/>
      <c r="R586" s="48"/>
      <c r="S586" s="113"/>
      <c r="T586" s="114"/>
      <c r="U586" s="114"/>
      <c r="V586" s="114"/>
      <c r="W586" s="115"/>
      <c r="X586" s="115"/>
      <c r="Y586" s="115"/>
      <c r="AA586" s="53"/>
      <c r="AB586" s="53"/>
      <c r="AC586" s="116"/>
      <c r="AD586" s="116"/>
      <c r="AE586" s="116"/>
      <c r="AF586" s="116"/>
      <c r="AG586" s="117"/>
      <c r="AH586" s="117"/>
      <c r="AI586" s="118"/>
      <c r="AJ586" s="118"/>
      <c r="AK586" s="118"/>
      <c r="AL586" s="118"/>
      <c r="AM586" s="119"/>
      <c r="AN586" s="119"/>
      <c r="AO586" s="119"/>
      <c r="AP586" s="120"/>
      <c r="AQ586" s="120"/>
      <c r="AR586" s="120"/>
      <c r="AS586" s="120"/>
      <c r="AT586" s="120"/>
      <c r="AU586" s="120"/>
      <c r="AV586" s="60"/>
    </row>
    <row r="587" spans="6:48" x14ac:dyDescent="0.25">
      <c r="F587" s="112"/>
      <c r="G587" s="112"/>
      <c r="H587" s="112"/>
      <c r="I587" s="112"/>
      <c r="J587" s="112"/>
      <c r="K587" s="112"/>
      <c r="L587" s="45"/>
      <c r="M587" s="45"/>
      <c r="O587" s="47"/>
      <c r="R587" s="48"/>
      <c r="S587" s="113"/>
      <c r="T587" s="114"/>
      <c r="U587" s="114"/>
      <c r="V587" s="114"/>
      <c r="W587" s="115"/>
      <c r="X587" s="115"/>
      <c r="Y587" s="115"/>
      <c r="AA587" s="53"/>
      <c r="AB587" s="53"/>
      <c r="AC587" s="116"/>
      <c r="AD587" s="116"/>
      <c r="AE587" s="116"/>
      <c r="AF587" s="116"/>
      <c r="AG587" s="117"/>
      <c r="AH587" s="117"/>
      <c r="AI587" s="118"/>
      <c r="AJ587" s="118"/>
      <c r="AK587" s="118"/>
      <c r="AL587" s="118"/>
      <c r="AM587" s="119"/>
      <c r="AN587" s="119"/>
      <c r="AO587" s="119"/>
      <c r="AP587" s="120"/>
      <c r="AQ587" s="120"/>
      <c r="AR587" s="120"/>
      <c r="AS587" s="120"/>
      <c r="AT587" s="120"/>
      <c r="AU587" s="120"/>
      <c r="AV587" s="60"/>
    </row>
    <row r="588" spans="6:48" x14ac:dyDescent="0.25">
      <c r="F588" s="112"/>
      <c r="G588" s="112"/>
      <c r="H588" s="112"/>
      <c r="I588" s="112"/>
      <c r="J588" s="112"/>
      <c r="K588" s="112"/>
      <c r="L588" s="45"/>
      <c r="M588" s="45"/>
      <c r="O588" s="47"/>
      <c r="R588" s="48"/>
      <c r="S588" s="113"/>
      <c r="T588" s="114"/>
      <c r="U588" s="114"/>
      <c r="V588" s="114"/>
      <c r="W588" s="115"/>
      <c r="X588" s="115"/>
      <c r="Y588" s="115"/>
      <c r="AA588" s="53"/>
      <c r="AB588" s="53"/>
      <c r="AC588" s="116"/>
      <c r="AD588" s="116"/>
      <c r="AE588" s="116"/>
      <c r="AF588" s="116"/>
      <c r="AG588" s="117"/>
      <c r="AH588" s="117"/>
      <c r="AI588" s="118"/>
      <c r="AJ588" s="118"/>
      <c r="AK588" s="118"/>
      <c r="AL588" s="118"/>
      <c r="AM588" s="119"/>
      <c r="AN588" s="119"/>
      <c r="AO588" s="119"/>
      <c r="AP588" s="120"/>
      <c r="AQ588" s="120"/>
      <c r="AR588" s="120"/>
      <c r="AS588" s="120"/>
      <c r="AT588" s="120"/>
      <c r="AU588" s="120"/>
      <c r="AV588" s="60"/>
    </row>
    <row r="589" spans="6:48" x14ac:dyDescent="0.25">
      <c r="F589" s="112"/>
      <c r="G589" s="112"/>
      <c r="H589" s="112"/>
      <c r="I589" s="112"/>
      <c r="J589" s="112"/>
      <c r="K589" s="112"/>
      <c r="L589" s="45"/>
      <c r="M589" s="45"/>
      <c r="O589" s="47"/>
      <c r="R589" s="48"/>
      <c r="S589" s="113"/>
      <c r="T589" s="114"/>
      <c r="U589" s="114"/>
      <c r="V589" s="114"/>
      <c r="W589" s="115"/>
      <c r="X589" s="115"/>
      <c r="Y589" s="115"/>
      <c r="AA589" s="53"/>
      <c r="AB589" s="53"/>
      <c r="AC589" s="116"/>
      <c r="AD589" s="116"/>
      <c r="AE589" s="116"/>
      <c r="AF589" s="116"/>
      <c r="AG589" s="117"/>
      <c r="AH589" s="117"/>
      <c r="AI589" s="118"/>
      <c r="AJ589" s="118"/>
      <c r="AK589" s="118"/>
      <c r="AL589" s="118"/>
      <c r="AM589" s="119"/>
      <c r="AN589" s="119"/>
      <c r="AO589" s="119"/>
      <c r="AP589" s="120"/>
      <c r="AQ589" s="120"/>
      <c r="AR589" s="120"/>
      <c r="AS589" s="120"/>
      <c r="AT589" s="120"/>
      <c r="AU589" s="120"/>
      <c r="AV589" s="60"/>
    </row>
    <row r="590" spans="6:48" x14ac:dyDescent="0.25">
      <c r="F590" s="112"/>
      <c r="G590" s="112"/>
      <c r="H590" s="112"/>
      <c r="I590" s="112"/>
      <c r="J590" s="112"/>
      <c r="K590" s="112"/>
      <c r="L590" s="45"/>
      <c r="M590" s="45"/>
      <c r="O590" s="47"/>
      <c r="R590" s="48"/>
      <c r="S590" s="113"/>
      <c r="T590" s="114"/>
      <c r="U590" s="114"/>
      <c r="V590" s="114"/>
      <c r="W590" s="115"/>
      <c r="X590" s="115"/>
      <c r="Y590" s="115"/>
      <c r="AA590" s="53"/>
      <c r="AB590" s="53"/>
      <c r="AC590" s="116"/>
      <c r="AD590" s="116"/>
      <c r="AE590" s="116"/>
      <c r="AF590" s="116"/>
      <c r="AG590" s="117"/>
      <c r="AH590" s="117"/>
      <c r="AI590" s="118"/>
      <c r="AJ590" s="118"/>
      <c r="AK590" s="118"/>
      <c r="AL590" s="118"/>
      <c r="AM590" s="119"/>
      <c r="AN590" s="119"/>
      <c r="AO590" s="119"/>
      <c r="AP590" s="120"/>
      <c r="AQ590" s="120"/>
      <c r="AR590" s="120"/>
      <c r="AS590" s="120"/>
      <c r="AT590" s="120"/>
      <c r="AU590" s="120"/>
      <c r="AV590" s="60"/>
    </row>
    <row r="591" spans="6:48" x14ac:dyDescent="0.25">
      <c r="F591" s="112"/>
      <c r="G591" s="112"/>
      <c r="H591" s="112"/>
      <c r="I591" s="112"/>
      <c r="J591" s="112"/>
      <c r="K591" s="112"/>
      <c r="L591" s="45"/>
      <c r="M591" s="45"/>
      <c r="O591" s="47"/>
      <c r="R591" s="48"/>
      <c r="S591" s="113"/>
      <c r="T591" s="114"/>
      <c r="U591" s="114"/>
      <c r="V591" s="114"/>
      <c r="W591" s="115"/>
      <c r="X591" s="115"/>
      <c r="Y591" s="115"/>
      <c r="AA591" s="53"/>
      <c r="AB591" s="53"/>
      <c r="AC591" s="116"/>
      <c r="AD591" s="116"/>
      <c r="AE591" s="116"/>
      <c r="AF591" s="116"/>
      <c r="AG591" s="117"/>
      <c r="AH591" s="117"/>
      <c r="AI591" s="118"/>
      <c r="AJ591" s="118"/>
      <c r="AK591" s="118"/>
      <c r="AL591" s="118"/>
      <c r="AM591" s="119"/>
      <c r="AN591" s="119"/>
      <c r="AO591" s="119"/>
      <c r="AP591" s="120"/>
      <c r="AQ591" s="120"/>
      <c r="AR591" s="120"/>
      <c r="AS591" s="120"/>
      <c r="AT591" s="120"/>
      <c r="AU591" s="120"/>
      <c r="AV591" s="60"/>
    </row>
    <row r="592" spans="6:48" x14ac:dyDescent="0.25">
      <c r="F592" s="112"/>
      <c r="G592" s="112"/>
      <c r="H592" s="112"/>
      <c r="I592" s="112"/>
      <c r="J592" s="112"/>
      <c r="K592" s="112"/>
      <c r="L592" s="45"/>
      <c r="M592" s="45"/>
      <c r="O592" s="47"/>
      <c r="R592" s="48"/>
      <c r="S592" s="113"/>
      <c r="T592" s="114"/>
      <c r="U592" s="114"/>
      <c r="V592" s="114"/>
      <c r="W592" s="115"/>
      <c r="X592" s="115"/>
      <c r="Y592" s="115"/>
      <c r="AA592" s="53"/>
      <c r="AB592" s="53"/>
      <c r="AC592" s="116"/>
      <c r="AD592" s="116"/>
      <c r="AE592" s="116"/>
      <c r="AF592" s="116"/>
      <c r="AG592" s="117"/>
      <c r="AH592" s="117"/>
      <c r="AI592" s="118"/>
      <c r="AJ592" s="118"/>
      <c r="AK592" s="118"/>
      <c r="AL592" s="118"/>
      <c r="AM592" s="119"/>
      <c r="AN592" s="119"/>
      <c r="AO592" s="119"/>
      <c r="AP592" s="120"/>
      <c r="AQ592" s="120"/>
      <c r="AR592" s="120"/>
      <c r="AS592" s="120"/>
      <c r="AT592" s="120"/>
      <c r="AU592" s="120"/>
      <c r="AV592" s="60"/>
    </row>
    <row r="593" spans="6:48" x14ac:dyDescent="0.25">
      <c r="F593" s="112"/>
      <c r="G593" s="112"/>
      <c r="H593" s="112"/>
      <c r="I593" s="112"/>
      <c r="J593" s="112"/>
      <c r="K593" s="112"/>
      <c r="L593" s="45"/>
      <c r="M593" s="45"/>
      <c r="O593" s="47"/>
      <c r="R593" s="48"/>
      <c r="S593" s="113"/>
      <c r="T593" s="114"/>
      <c r="U593" s="114"/>
      <c r="V593" s="114"/>
      <c r="W593" s="115"/>
      <c r="X593" s="115"/>
      <c r="Y593" s="115"/>
      <c r="AA593" s="53"/>
      <c r="AB593" s="53"/>
      <c r="AC593" s="116"/>
      <c r="AD593" s="116"/>
      <c r="AE593" s="116"/>
      <c r="AF593" s="116"/>
      <c r="AG593" s="117"/>
      <c r="AH593" s="117"/>
      <c r="AI593" s="118"/>
      <c r="AJ593" s="118"/>
      <c r="AK593" s="118"/>
      <c r="AL593" s="118"/>
      <c r="AM593" s="119"/>
      <c r="AN593" s="119"/>
      <c r="AO593" s="119"/>
      <c r="AP593" s="120"/>
      <c r="AQ593" s="120"/>
      <c r="AR593" s="120"/>
      <c r="AS593" s="120"/>
      <c r="AT593" s="120"/>
      <c r="AU593" s="120"/>
      <c r="AV593" s="60"/>
    </row>
    <row r="594" spans="6:48" x14ac:dyDescent="0.25">
      <c r="F594" s="112"/>
      <c r="G594" s="112"/>
      <c r="H594" s="112"/>
      <c r="I594" s="112"/>
      <c r="J594" s="112"/>
      <c r="K594" s="112"/>
      <c r="L594" s="45"/>
      <c r="M594" s="45"/>
      <c r="O594" s="47"/>
      <c r="R594" s="48"/>
      <c r="S594" s="113"/>
      <c r="T594" s="114"/>
      <c r="U594" s="114"/>
      <c r="V594" s="114"/>
      <c r="W594" s="115"/>
      <c r="X594" s="115"/>
      <c r="Y594" s="115"/>
      <c r="AA594" s="53"/>
      <c r="AB594" s="53"/>
      <c r="AC594" s="116"/>
      <c r="AD594" s="116"/>
      <c r="AE594" s="116"/>
      <c r="AF594" s="116"/>
      <c r="AG594" s="117"/>
      <c r="AH594" s="117"/>
      <c r="AI594" s="118"/>
      <c r="AJ594" s="118"/>
      <c r="AK594" s="118"/>
      <c r="AL594" s="118"/>
      <c r="AM594" s="119"/>
      <c r="AN594" s="119"/>
      <c r="AO594" s="119"/>
      <c r="AP594" s="120"/>
      <c r="AQ594" s="120"/>
      <c r="AR594" s="120"/>
      <c r="AS594" s="120"/>
      <c r="AT594" s="120"/>
      <c r="AU594" s="120"/>
      <c r="AV594" s="60"/>
    </row>
    <row r="595" spans="6:48" x14ac:dyDescent="0.25">
      <c r="F595" s="112"/>
      <c r="G595" s="112"/>
      <c r="H595" s="112"/>
      <c r="I595" s="112"/>
      <c r="J595" s="112"/>
      <c r="K595" s="112"/>
      <c r="L595" s="45"/>
      <c r="M595" s="45"/>
      <c r="O595" s="47"/>
      <c r="R595" s="48"/>
      <c r="S595" s="113"/>
      <c r="T595" s="114"/>
      <c r="U595" s="114"/>
      <c r="V595" s="114"/>
      <c r="W595" s="115"/>
      <c r="X595" s="115"/>
      <c r="Y595" s="115"/>
      <c r="AA595" s="53"/>
      <c r="AB595" s="53"/>
      <c r="AC595" s="116"/>
      <c r="AD595" s="116"/>
      <c r="AE595" s="116"/>
      <c r="AF595" s="116"/>
      <c r="AG595" s="117"/>
      <c r="AH595" s="117"/>
      <c r="AI595" s="118"/>
      <c r="AJ595" s="118"/>
      <c r="AK595" s="118"/>
      <c r="AL595" s="118"/>
      <c r="AM595" s="119"/>
      <c r="AN595" s="119"/>
      <c r="AO595" s="119"/>
      <c r="AP595" s="120"/>
      <c r="AQ595" s="120"/>
      <c r="AR595" s="120"/>
      <c r="AS595" s="120"/>
      <c r="AT595" s="120"/>
      <c r="AU595" s="120"/>
      <c r="AV595" s="60"/>
    </row>
    <row r="596" spans="6:48" x14ac:dyDescent="0.25">
      <c r="F596" s="112"/>
      <c r="G596" s="112"/>
      <c r="H596" s="112"/>
      <c r="I596" s="112"/>
      <c r="J596" s="112"/>
      <c r="K596" s="112"/>
      <c r="L596" s="45"/>
      <c r="M596" s="45"/>
      <c r="O596" s="47"/>
      <c r="R596" s="48"/>
      <c r="S596" s="113"/>
      <c r="T596" s="114"/>
      <c r="U596" s="114"/>
      <c r="V596" s="114"/>
      <c r="W596" s="115"/>
      <c r="X596" s="115"/>
      <c r="Y596" s="115"/>
      <c r="AA596" s="53"/>
      <c r="AB596" s="53"/>
      <c r="AC596" s="116"/>
      <c r="AD596" s="116"/>
      <c r="AE596" s="116"/>
      <c r="AF596" s="116"/>
      <c r="AG596" s="117"/>
      <c r="AH596" s="117"/>
      <c r="AI596" s="118"/>
      <c r="AJ596" s="118"/>
      <c r="AK596" s="118"/>
      <c r="AL596" s="118"/>
      <c r="AM596" s="119"/>
      <c r="AN596" s="119"/>
      <c r="AO596" s="119"/>
      <c r="AP596" s="120"/>
      <c r="AQ596" s="120"/>
      <c r="AR596" s="120"/>
      <c r="AS596" s="120"/>
      <c r="AT596" s="120"/>
      <c r="AU596" s="120"/>
      <c r="AV596" s="60"/>
    </row>
    <row r="597" spans="6:48" x14ac:dyDescent="0.25">
      <c r="F597" s="112"/>
      <c r="G597" s="112"/>
      <c r="H597" s="112"/>
      <c r="I597" s="112"/>
      <c r="J597" s="112"/>
      <c r="K597" s="112"/>
      <c r="L597" s="45"/>
      <c r="M597" s="45"/>
      <c r="O597" s="47"/>
      <c r="R597" s="48"/>
      <c r="S597" s="113"/>
      <c r="T597" s="114"/>
      <c r="U597" s="114"/>
      <c r="V597" s="114"/>
      <c r="W597" s="115"/>
      <c r="X597" s="115"/>
      <c r="Y597" s="115"/>
      <c r="AA597" s="53"/>
      <c r="AB597" s="53"/>
      <c r="AC597" s="116"/>
      <c r="AD597" s="116"/>
      <c r="AE597" s="116"/>
      <c r="AF597" s="116"/>
      <c r="AG597" s="117"/>
      <c r="AH597" s="117"/>
      <c r="AI597" s="118"/>
      <c r="AJ597" s="118"/>
      <c r="AK597" s="118"/>
      <c r="AL597" s="118"/>
      <c r="AM597" s="119"/>
      <c r="AN597" s="119"/>
      <c r="AO597" s="119"/>
      <c r="AP597" s="120"/>
      <c r="AQ597" s="120"/>
      <c r="AR597" s="120"/>
      <c r="AS597" s="120"/>
      <c r="AT597" s="120"/>
      <c r="AU597" s="120"/>
      <c r="AV597" s="60"/>
    </row>
    <row r="598" spans="6:48" x14ac:dyDescent="0.25">
      <c r="F598" s="112"/>
      <c r="G598" s="112"/>
      <c r="H598" s="112"/>
      <c r="I598" s="112"/>
      <c r="J598" s="112"/>
      <c r="K598" s="112"/>
      <c r="L598" s="45"/>
      <c r="M598" s="45"/>
      <c r="O598" s="47"/>
      <c r="R598" s="48"/>
      <c r="S598" s="113"/>
      <c r="T598" s="114"/>
      <c r="U598" s="114"/>
      <c r="V598" s="114"/>
      <c r="W598" s="115"/>
      <c r="X598" s="115"/>
      <c r="Y598" s="115"/>
      <c r="AA598" s="53"/>
      <c r="AB598" s="53"/>
      <c r="AC598" s="116"/>
      <c r="AD598" s="116"/>
      <c r="AE598" s="116"/>
      <c r="AF598" s="116"/>
      <c r="AG598" s="117"/>
      <c r="AH598" s="117"/>
      <c r="AI598" s="118"/>
      <c r="AJ598" s="118"/>
      <c r="AK598" s="118"/>
      <c r="AL598" s="118"/>
      <c r="AM598" s="119"/>
      <c r="AN598" s="119"/>
      <c r="AO598" s="119"/>
      <c r="AP598" s="120"/>
      <c r="AQ598" s="120"/>
      <c r="AR598" s="120"/>
      <c r="AS598" s="120"/>
      <c r="AT598" s="120"/>
      <c r="AU598" s="120"/>
      <c r="AV598" s="60"/>
    </row>
    <row r="599" spans="6:48" x14ac:dyDescent="0.25">
      <c r="F599" s="112"/>
      <c r="G599" s="112"/>
      <c r="H599" s="112"/>
      <c r="I599" s="112"/>
      <c r="J599" s="112"/>
      <c r="K599" s="112"/>
      <c r="L599" s="45"/>
      <c r="M599" s="45"/>
      <c r="O599" s="47"/>
      <c r="R599" s="48"/>
      <c r="S599" s="113"/>
      <c r="T599" s="114"/>
      <c r="U599" s="114"/>
      <c r="V599" s="114"/>
      <c r="W599" s="115"/>
      <c r="X599" s="115"/>
      <c r="Y599" s="115"/>
      <c r="AA599" s="53"/>
      <c r="AB599" s="53"/>
      <c r="AC599" s="116"/>
      <c r="AD599" s="116"/>
      <c r="AE599" s="116"/>
      <c r="AF599" s="116"/>
      <c r="AG599" s="117"/>
      <c r="AH599" s="117"/>
      <c r="AI599" s="118"/>
      <c r="AJ599" s="118"/>
      <c r="AK599" s="118"/>
      <c r="AL599" s="118"/>
      <c r="AM599" s="119"/>
      <c r="AN599" s="119"/>
      <c r="AO599" s="119"/>
      <c r="AP599" s="120"/>
      <c r="AQ599" s="120"/>
      <c r="AR599" s="120"/>
      <c r="AS599" s="120"/>
      <c r="AT599" s="120"/>
      <c r="AU599" s="120"/>
      <c r="AV599" s="60"/>
    </row>
    <row r="600" spans="6:48" x14ac:dyDescent="0.25">
      <c r="F600" s="112"/>
      <c r="G600" s="112"/>
      <c r="H600" s="112"/>
      <c r="I600" s="112"/>
      <c r="J600" s="112"/>
      <c r="K600" s="112"/>
      <c r="L600" s="45"/>
      <c r="M600" s="45"/>
      <c r="O600" s="47"/>
      <c r="R600" s="48"/>
      <c r="S600" s="113"/>
      <c r="T600" s="114"/>
      <c r="U600" s="114"/>
      <c r="V600" s="114"/>
      <c r="W600" s="115"/>
      <c r="X600" s="115"/>
      <c r="Y600" s="115"/>
      <c r="AA600" s="53"/>
      <c r="AB600" s="53"/>
      <c r="AC600" s="116"/>
      <c r="AD600" s="116"/>
      <c r="AE600" s="116"/>
      <c r="AF600" s="116"/>
      <c r="AG600" s="117"/>
      <c r="AH600" s="117"/>
      <c r="AI600" s="118"/>
      <c r="AJ600" s="118"/>
      <c r="AK600" s="118"/>
      <c r="AL600" s="118"/>
      <c r="AM600" s="119"/>
      <c r="AN600" s="119"/>
      <c r="AO600" s="119"/>
      <c r="AP600" s="120"/>
      <c r="AQ600" s="120"/>
      <c r="AR600" s="120"/>
      <c r="AS600" s="120"/>
      <c r="AT600" s="120"/>
      <c r="AU600" s="120"/>
      <c r="AV600" s="60"/>
    </row>
    <row r="601" spans="6:48" x14ac:dyDescent="0.25">
      <c r="F601" s="112"/>
      <c r="G601" s="112"/>
      <c r="H601" s="112"/>
      <c r="I601" s="112"/>
      <c r="J601" s="112"/>
      <c r="K601" s="112"/>
      <c r="L601" s="45"/>
      <c r="M601" s="45"/>
      <c r="O601" s="47"/>
      <c r="R601" s="48"/>
      <c r="S601" s="113"/>
      <c r="T601" s="114"/>
      <c r="U601" s="114"/>
      <c r="V601" s="114"/>
      <c r="W601" s="115"/>
      <c r="X601" s="115"/>
      <c r="Y601" s="115"/>
      <c r="AA601" s="53"/>
      <c r="AB601" s="53"/>
      <c r="AC601" s="116"/>
      <c r="AD601" s="116"/>
      <c r="AE601" s="116"/>
      <c r="AF601" s="116"/>
      <c r="AG601" s="117"/>
      <c r="AH601" s="117"/>
      <c r="AI601" s="118"/>
      <c r="AJ601" s="118"/>
      <c r="AK601" s="118"/>
      <c r="AL601" s="118"/>
      <c r="AM601" s="119"/>
      <c r="AN601" s="119"/>
      <c r="AO601" s="119"/>
      <c r="AP601" s="120"/>
      <c r="AQ601" s="120"/>
      <c r="AR601" s="120"/>
      <c r="AS601" s="120"/>
      <c r="AT601" s="120"/>
      <c r="AU601" s="120"/>
      <c r="AV601" s="60"/>
    </row>
    <row r="602" spans="6:48" x14ac:dyDescent="0.25">
      <c r="F602" s="112"/>
      <c r="G602" s="112"/>
      <c r="H602" s="112"/>
      <c r="I602" s="112"/>
      <c r="J602" s="112"/>
      <c r="K602" s="112"/>
      <c r="L602" s="45"/>
      <c r="M602" s="45"/>
      <c r="O602" s="47"/>
      <c r="R602" s="48"/>
      <c r="S602" s="113"/>
      <c r="T602" s="114"/>
      <c r="U602" s="114"/>
      <c r="V602" s="114"/>
      <c r="W602" s="115"/>
      <c r="X602" s="115"/>
      <c r="Y602" s="115"/>
      <c r="AA602" s="53"/>
      <c r="AB602" s="53"/>
      <c r="AC602" s="116"/>
      <c r="AD602" s="116"/>
      <c r="AE602" s="116"/>
      <c r="AF602" s="116"/>
      <c r="AG602" s="117"/>
      <c r="AH602" s="117"/>
      <c r="AI602" s="118"/>
      <c r="AJ602" s="118"/>
      <c r="AK602" s="118"/>
      <c r="AL602" s="118"/>
      <c r="AM602" s="119"/>
      <c r="AN602" s="119"/>
      <c r="AO602" s="119"/>
      <c r="AP602" s="120"/>
      <c r="AQ602" s="120"/>
      <c r="AR602" s="120"/>
      <c r="AS602" s="120"/>
      <c r="AT602" s="120"/>
      <c r="AU602" s="120"/>
      <c r="AV602" s="60"/>
    </row>
    <row r="603" spans="6:48" x14ac:dyDescent="0.25">
      <c r="F603" s="112"/>
      <c r="G603" s="112"/>
      <c r="H603" s="112"/>
      <c r="I603" s="112"/>
      <c r="J603" s="112"/>
      <c r="K603" s="112"/>
      <c r="L603" s="45"/>
      <c r="M603" s="45"/>
      <c r="O603" s="47"/>
      <c r="R603" s="48"/>
      <c r="S603" s="113"/>
      <c r="T603" s="114"/>
      <c r="U603" s="114"/>
      <c r="V603" s="114"/>
      <c r="W603" s="115"/>
      <c r="X603" s="115"/>
      <c r="Y603" s="115"/>
      <c r="AA603" s="53"/>
      <c r="AB603" s="53"/>
      <c r="AC603" s="116"/>
      <c r="AD603" s="116"/>
      <c r="AE603" s="116"/>
      <c r="AF603" s="116"/>
      <c r="AG603" s="117"/>
      <c r="AH603" s="117"/>
      <c r="AI603" s="118"/>
      <c r="AJ603" s="118"/>
      <c r="AK603" s="118"/>
      <c r="AL603" s="118"/>
      <c r="AM603" s="119"/>
      <c r="AN603" s="119"/>
      <c r="AO603" s="119"/>
      <c r="AP603" s="120"/>
      <c r="AQ603" s="120"/>
      <c r="AR603" s="120"/>
      <c r="AS603" s="120"/>
      <c r="AT603" s="120"/>
      <c r="AU603" s="120"/>
      <c r="AV603" s="60"/>
    </row>
    <row r="604" spans="6:48" x14ac:dyDescent="0.25">
      <c r="F604" s="112"/>
      <c r="G604" s="112"/>
      <c r="H604" s="112"/>
      <c r="I604" s="112"/>
      <c r="J604" s="112"/>
      <c r="K604" s="112"/>
      <c r="L604" s="45"/>
      <c r="M604" s="45"/>
      <c r="O604" s="47"/>
      <c r="R604" s="48"/>
      <c r="S604" s="113"/>
      <c r="T604" s="114"/>
      <c r="U604" s="114"/>
      <c r="V604" s="114"/>
      <c r="W604" s="115"/>
      <c r="X604" s="115"/>
      <c r="Y604" s="115"/>
      <c r="AA604" s="53"/>
      <c r="AB604" s="53"/>
      <c r="AC604" s="116"/>
      <c r="AD604" s="116"/>
      <c r="AE604" s="116"/>
      <c r="AF604" s="116"/>
      <c r="AG604" s="117"/>
      <c r="AH604" s="117"/>
      <c r="AI604" s="118"/>
      <c r="AJ604" s="118"/>
      <c r="AK604" s="118"/>
      <c r="AL604" s="118"/>
      <c r="AM604" s="119"/>
      <c r="AN604" s="119"/>
      <c r="AO604" s="119"/>
      <c r="AP604" s="120"/>
      <c r="AQ604" s="120"/>
      <c r="AR604" s="120"/>
      <c r="AS604" s="120"/>
      <c r="AT604" s="120"/>
      <c r="AU604" s="120"/>
      <c r="AV604" s="60"/>
    </row>
    <row r="605" spans="6:48" x14ac:dyDescent="0.25">
      <c r="F605" s="112"/>
      <c r="G605" s="112"/>
      <c r="H605" s="112"/>
      <c r="I605" s="112"/>
      <c r="J605" s="112"/>
      <c r="K605" s="112"/>
      <c r="L605" s="45"/>
      <c r="M605" s="45"/>
      <c r="O605" s="47"/>
      <c r="R605" s="48"/>
      <c r="S605" s="113"/>
      <c r="T605" s="114"/>
      <c r="U605" s="114"/>
      <c r="V605" s="114"/>
      <c r="W605" s="115"/>
      <c r="X605" s="115"/>
      <c r="Y605" s="115"/>
      <c r="AA605" s="53"/>
      <c r="AB605" s="53"/>
      <c r="AC605" s="116"/>
      <c r="AD605" s="116"/>
      <c r="AE605" s="116"/>
      <c r="AF605" s="116"/>
      <c r="AG605" s="117"/>
      <c r="AH605" s="117"/>
      <c r="AI605" s="118"/>
      <c r="AJ605" s="118"/>
      <c r="AK605" s="118"/>
      <c r="AL605" s="118"/>
      <c r="AM605" s="119"/>
      <c r="AN605" s="119"/>
      <c r="AO605" s="119"/>
      <c r="AP605" s="120"/>
      <c r="AQ605" s="120"/>
      <c r="AR605" s="120"/>
      <c r="AS605" s="120"/>
      <c r="AT605" s="120"/>
      <c r="AU605" s="120"/>
      <c r="AV605" s="60"/>
    </row>
    <row r="606" spans="6:48" x14ac:dyDescent="0.25">
      <c r="F606" s="112"/>
      <c r="G606" s="112"/>
      <c r="H606" s="112"/>
      <c r="I606" s="112"/>
      <c r="J606" s="112"/>
      <c r="K606" s="112"/>
      <c r="L606" s="45"/>
      <c r="M606" s="45"/>
      <c r="O606" s="47"/>
      <c r="R606" s="48"/>
      <c r="S606" s="113"/>
      <c r="T606" s="114"/>
      <c r="U606" s="114"/>
      <c r="V606" s="114"/>
      <c r="W606" s="115"/>
      <c r="X606" s="115"/>
      <c r="Y606" s="115"/>
      <c r="AA606" s="53"/>
      <c r="AB606" s="53"/>
      <c r="AC606" s="116"/>
      <c r="AD606" s="116"/>
      <c r="AE606" s="116"/>
      <c r="AF606" s="116"/>
      <c r="AG606" s="117"/>
      <c r="AH606" s="117"/>
      <c r="AI606" s="118"/>
      <c r="AJ606" s="118"/>
      <c r="AK606" s="118"/>
      <c r="AL606" s="118"/>
      <c r="AM606" s="119"/>
      <c r="AN606" s="119"/>
      <c r="AO606" s="119"/>
      <c r="AP606" s="120"/>
      <c r="AQ606" s="120"/>
      <c r="AR606" s="120"/>
      <c r="AS606" s="120"/>
      <c r="AT606" s="120"/>
      <c r="AU606" s="120"/>
      <c r="AV606" s="60"/>
    </row>
    <row r="607" spans="6:48" x14ac:dyDescent="0.25">
      <c r="F607" s="112"/>
      <c r="G607" s="112"/>
      <c r="H607" s="112"/>
      <c r="I607" s="112"/>
      <c r="J607" s="112"/>
      <c r="K607" s="112"/>
      <c r="L607" s="45"/>
      <c r="M607" s="45"/>
      <c r="O607" s="47"/>
      <c r="R607" s="48"/>
      <c r="S607" s="113"/>
      <c r="T607" s="114"/>
      <c r="U607" s="114"/>
      <c r="V607" s="114"/>
      <c r="W607" s="115"/>
      <c r="X607" s="115"/>
      <c r="Y607" s="115"/>
      <c r="AA607" s="53"/>
      <c r="AB607" s="53"/>
      <c r="AC607" s="116"/>
      <c r="AD607" s="116"/>
      <c r="AE607" s="116"/>
      <c r="AF607" s="116"/>
      <c r="AG607" s="117"/>
      <c r="AH607" s="117"/>
      <c r="AI607" s="118"/>
      <c r="AJ607" s="118"/>
      <c r="AK607" s="118"/>
      <c r="AL607" s="118"/>
      <c r="AM607" s="119"/>
      <c r="AN607" s="119"/>
      <c r="AO607" s="119"/>
      <c r="AP607" s="120"/>
      <c r="AQ607" s="120"/>
      <c r="AR607" s="120"/>
      <c r="AS607" s="120"/>
      <c r="AT607" s="120"/>
      <c r="AU607" s="120"/>
      <c r="AV607" s="60"/>
    </row>
    <row r="608" spans="6:48" x14ac:dyDescent="0.25">
      <c r="F608" s="112"/>
      <c r="G608" s="112"/>
      <c r="H608" s="112"/>
      <c r="I608" s="112"/>
      <c r="J608" s="112"/>
      <c r="K608" s="112"/>
      <c r="L608" s="45"/>
      <c r="M608" s="45"/>
      <c r="O608" s="47"/>
      <c r="R608" s="48"/>
      <c r="S608" s="113"/>
      <c r="T608" s="114"/>
      <c r="U608" s="114"/>
      <c r="V608" s="114"/>
      <c r="W608" s="115"/>
      <c r="X608" s="115"/>
      <c r="Y608" s="115"/>
      <c r="AA608" s="53"/>
      <c r="AB608" s="53"/>
      <c r="AC608" s="116"/>
      <c r="AD608" s="116"/>
      <c r="AE608" s="116"/>
      <c r="AF608" s="116"/>
      <c r="AG608" s="117"/>
      <c r="AH608" s="117"/>
      <c r="AI608" s="118"/>
      <c r="AJ608" s="118"/>
      <c r="AK608" s="118"/>
      <c r="AL608" s="118"/>
      <c r="AM608" s="119"/>
      <c r="AN608" s="119"/>
      <c r="AO608" s="119"/>
      <c r="AP608" s="120"/>
      <c r="AQ608" s="120"/>
      <c r="AR608" s="120"/>
      <c r="AS608" s="120"/>
      <c r="AT608" s="120"/>
      <c r="AU608" s="120"/>
      <c r="AV608" s="60"/>
    </row>
    <row r="609" spans="6:48" x14ac:dyDescent="0.25">
      <c r="F609" s="112"/>
      <c r="G609" s="112"/>
      <c r="H609" s="112"/>
      <c r="I609" s="112"/>
      <c r="J609" s="112"/>
      <c r="K609" s="112"/>
      <c r="L609" s="45"/>
      <c r="M609" s="45"/>
      <c r="O609" s="47"/>
      <c r="R609" s="48"/>
      <c r="S609" s="113"/>
      <c r="T609" s="114"/>
      <c r="U609" s="114"/>
      <c r="V609" s="114"/>
      <c r="W609" s="115"/>
      <c r="X609" s="115"/>
      <c r="Y609" s="115"/>
      <c r="AA609" s="53"/>
      <c r="AB609" s="53"/>
      <c r="AC609" s="116"/>
      <c r="AD609" s="116"/>
      <c r="AE609" s="116"/>
      <c r="AF609" s="116"/>
      <c r="AG609" s="117"/>
      <c r="AH609" s="117"/>
      <c r="AI609" s="118"/>
      <c r="AJ609" s="118"/>
      <c r="AK609" s="118"/>
      <c r="AL609" s="118"/>
      <c r="AM609" s="119"/>
      <c r="AN609" s="119"/>
      <c r="AO609" s="119"/>
      <c r="AP609" s="120"/>
      <c r="AQ609" s="120"/>
      <c r="AR609" s="120"/>
      <c r="AS609" s="120"/>
      <c r="AT609" s="120"/>
      <c r="AU609" s="120"/>
      <c r="AV609" s="60"/>
    </row>
    <row r="610" spans="6:48" x14ac:dyDescent="0.25">
      <c r="F610" s="112"/>
      <c r="G610" s="112"/>
      <c r="H610" s="112"/>
      <c r="I610" s="112"/>
      <c r="J610" s="112"/>
      <c r="K610" s="112"/>
      <c r="L610" s="45"/>
      <c r="M610" s="45"/>
      <c r="O610" s="47"/>
      <c r="R610" s="48"/>
      <c r="S610" s="113"/>
      <c r="T610" s="114"/>
      <c r="U610" s="114"/>
      <c r="V610" s="114"/>
      <c r="W610" s="115"/>
      <c r="X610" s="115"/>
      <c r="Y610" s="115"/>
      <c r="AA610" s="53"/>
      <c r="AB610" s="53"/>
      <c r="AC610" s="116"/>
      <c r="AD610" s="116"/>
      <c r="AE610" s="116"/>
      <c r="AF610" s="116"/>
      <c r="AG610" s="117"/>
      <c r="AH610" s="117"/>
      <c r="AI610" s="118"/>
      <c r="AJ610" s="118"/>
      <c r="AK610" s="118"/>
      <c r="AL610" s="118"/>
      <c r="AM610" s="119"/>
      <c r="AN610" s="119"/>
      <c r="AO610" s="119"/>
      <c r="AP610" s="120"/>
      <c r="AQ610" s="120"/>
      <c r="AR610" s="120"/>
      <c r="AS610" s="120"/>
      <c r="AT610" s="120"/>
      <c r="AU610" s="120"/>
      <c r="AV610" s="60"/>
    </row>
    <row r="611" spans="6:48" x14ac:dyDescent="0.25">
      <c r="F611" s="112"/>
      <c r="G611" s="112"/>
      <c r="H611" s="112"/>
      <c r="I611" s="112"/>
      <c r="J611" s="112"/>
      <c r="K611" s="112"/>
      <c r="L611" s="45"/>
      <c r="M611" s="45"/>
      <c r="O611" s="47"/>
      <c r="R611" s="48"/>
      <c r="S611" s="113"/>
      <c r="T611" s="114"/>
      <c r="U611" s="114"/>
      <c r="V611" s="114"/>
      <c r="W611" s="115"/>
      <c r="X611" s="115"/>
      <c r="Y611" s="115"/>
      <c r="AA611" s="53"/>
      <c r="AB611" s="53"/>
      <c r="AC611" s="116"/>
      <c r="AD611" s="116"/>
      <c r="AE611" s="116"/>
      <c r="AF611" s="116"/>
      <c r="AG611" s="117"/>
      <c r="AH611" s="117"/>
      <c r="AI611" s="118"/>
      <c r="AJ611" s="118"/>
      <c r="AK611" s="118"/>
      <c r="AL611" s="118"/>
      <c r="AM611" s="119"/>
      <c r="AN611" s="119"/>
      <c r="AO611" s="119"/>
      <c r="AP611" s="120"/>
      <c r="AQ611" s="120"/>
      <c r="AR611" s="120"/>
      <c r="AS611" s="120"/>
      <c r="AT611" s="120"/>
      <c r="AU611" s="120"/>
      <c r="AV611" s="60"/>
    </row>
    <row r="612" spans="6:48" x14ac:dyDescent="0.25">
      <c r="F612" s="112"/>
      <c r="G612" s="112"/>
      <c r="H612" s="112"/>
      <c r="I612" s="112"/>
      <c r="J612" s="112"/>
      <c r="K612" s="112"/>
      <c r="L612" s="45"/>
      <c r="M612" s="45"/>
      <c r="O612" s="47"/>
      <c r="R612" s="48"/>
      <c r="S612" s="113"/>
      <c r="T612" s="114"/>
      <c r="U612" s="114"/>
      <c r="V612" s="114"/>
      <c r="W612" s="115"/>
      <c r="X612" s="115"/>
      <c r="Y612" s="115"/>
      <c r="AA612" s="53"/>
      <c r="AB612" s="53"/>
      <c r="AC612" s="116"/>
      <c r="AD612" s="116"/>
      <c r="AE612" s="116"/>
      <c r="AF612" s="116"/>
      <c r="AG612" s="117"/>
      <c r="AH612" s="117"/>
      <c r="AI612" s="118"/>
      <c r="AJ612" s="118"/>
      <c r="AK612" s="118"/>
      <c r="AL612" s="118"/>
      <c r="AM612" s="119"/>
      <c r="AN612" s="119"/>
      <c r="AO612" s="119"/>
      <c r="AP612" s="120"/>
      <c r="AQ612" s="120"/>
      <c r="AR612" s="120"/>
      <c r="AS612" s="120"/>
      <c r="AT612" s="120"/>
      <c r="AU612" s="120"/>
      <c r="AV612" s="60"/>
    </row>
    <row r="613" spans="6:48" x14ac:dyDescent="0.25">
      <c r="F613" s="112"/>
      <c r="G613" s="112"/>
      <c r="H613" s="112"/>
      <c r="I613" s="112"/>
      <c r="J613" s="112"/>
      <c r="K613" s="112"/>
      <c r="L613" s="45"/>
      <c r="M613" s="45"/>
      <c r="O613" s="47"/>
      <c r="R613" s="48"/>
      <c r="S613" s="113"/>
      <c r="T613" s="114"/>
      <c r="U613" s="114"/>
      <c r="V613" s="114"/>
      <c r="W613" s="115"/>
      <c r="X613" s="115"/>
      <c r="Y613" s="115"/>
      <c r="AA613" s="53"/>
      <c r="AB613" s="53"/>
      <c r="AC613" s="116"/>
      <c r="AD613" s="116"/>
      <c r="AE613" s="116"/>
      <c r="AF613" s="116"/>
      <c r="AG613" s="117"/>
      <c r="AH613" s="117"/>
      <c r="AI613" s="118"/>
      <c r="AJ613" s="118"/>
      <c r="AK613" s="118"/>
      <c r="AL613" s="118"/>
      <c r="AM613" s="119"/>
      <c r="AN613" s="119"/>
      <c r="AO613" s="119"/>
      <c r="AP613" s="120"/>
      <c r="AQ613" s="120"/>
      <c r="AR613" s="120"/>
      <c r="AS613" s="120"/>
      <c r="AT613" s="120"/>
      <c r="AU613" s="120"/>
      <c r="AV613" s="60"/>
    </row>
    <row r="614" spans="6:48" x14ac:dyDescent="0.25">
      <c r="F614" s="112"/>
      <c r="G614" s="112"/>
      <c r="H614" s="112"/>
      <c r="I614" s="112"/>
      <c r="J614" s="112"/>
      <c r="K614" s="112"/>
      <c r="L614" s="45"/>
      <c r="M614" s="45"/>
      <c r="O614" s="47"/>
      <c r="R614" s="48"/>
      <c r="S614" s="113"/>
      <c r="T614" s="114"/>
      <c r="U614" s="114"/>
      <c r="V614" s="114"/>
      <c r="W614" s="115"/>
      <c r="X614" s="115"/>
      <c r="Y614" s="115"/>
      <c r="AA614" s="53"/>
      <c r="AB614" s="53"/>
      <c r="AC614" s="116"/>
      <c r="AD614" s="116"/>
      <c r="AE614" s="116"/>
      <c r="AF614" s="116"/>
      <c r="AG614" s="117"/>
      <c r="AH614" s="117"/>
      <c r="AI614" s="118"/>
      <c r="AJ614" s="118"/>
      <c r="AK614" s="118"/>
      <c r="AL614" s="118"/>
      <c r="AM614" s="119"/>
      <c r="AN614" s="119"/>
      <c r="AO614" s="119"/>
      <c r="AP614" s="120"/>
      <c r="AQ614" s="120"/>
      <c r="AR614" s="120"/>
      <c r="AS614" s="120"/>
      <c r="AT614" s="120"/>
      <c r="AU614" s="120"/>
      <c r="AV614" s="60"/>
    </row>
    <row r="615" spans="6:48" x14ac:dyDescent="0.25">
      <c r="F615" s="112"/>
      <c r="G615" s="112"/>
      <c r="H615" s="112"/>
      <c r="I615" s="112"/>
      <c r="J615" s="112"/>
      <c r="K615" s="112"/>
      <c r="L615" s="45"/>
      <c r="M615" s="45"/>
      <c r="O615" s="47"/>
      <c r="R615" s="48"/>
      <c r="S615" s="113"/>
      <c r="T615" s="114"/>
      <c r="U615" s="114"/>
      <c r="V615" s="114"/>
      <c r="W615" s="115"/>
      <c r="X615" s="115"/>
      <c r="Y615" s="115"/>
      <c r="AA615" s="53"/>
      <c r="AB615" s="53"/>
      <c r="AC615" s="116"/>
      <c r="AD615" s="116"/>
      <c r="AE615" s="116"/>
      <c r="AF615" s="116"/>
      <c r="AG615" s="117"/>
      <c r="AH615" s="117"/>
      <c r="AI615" s="118"/>
      <c r="AJ615" s="118"/>
      <c r="AK615" s="118"/>
      <c r="AL615" s="118"/>
      <c r="AM615" s="119"/>
      <c r="AN615" s="119"/>
      <c r="AO615" s="119"/>
      <c r="AP615" s="120"/>
      <c r="AQ615" s="120"/>
      <c r="AR615" s="120"/>
      <c r="AS615" s="120"/>
      <c r="AT615" s="120"/>
      <c r="AU615" s="120"/>
      <c r="AV615" s="60"/>
    </row>
    <row r="616" spans="6:48" x14ac:dyDescent="0.25">
      <c r="F616" s="112"/>
      <c r="G616" s="112"/>
      <c r="H616" s="112"/>
      <c r="I616" s="112"/>
      <c r="J616" s="112"/>
      <c r="K616" s="112"/>
      <c r="L616" s="45"/>
      <c r="M616" s="45"/>
      <c r="O616" s="47"/>
      <c r="R616" s="48"/>
      <c r="S616" s="113"/>
      <c r="T616" s="114"/>
      <c r="U616" s="114"/>
      <c r="V616" s="114"/>
      <c r="W616" s="115"/>
      <c r="X616" s="115"/>
      <c r="Y616" s="115"/>
      <c r="AA616" s="53"/>
      <c r="AB616" s="53"/>
      <c r="AC616" s="116"/>
      <c r="AD616" s="116"/>
      <c r="AE616" s="116"/>
      <c r="AF616" s="116"/>
      <c r="AG616" s="117"/>
      <c r="AH616" s="117"/>
      <c r="AI616" s="118"/>
      <c r="AJ616" s="118"/>
      <c r="AK616" s="118"/>
      <c r="AL616" s="118"/>
      <c r="AM616" s="119"/>
      <c r="AN616" s="119"/>
      <c r="AO616" s="119"/>
      <c r="AP616" s="120"/>
      <c r="AQ616" s="120"/>
      <c r="AR616" s="120"/>
      <c r="AS616" s="120"/>
      <c r="AT616" s="120"/>
      <c r="AU616" s="120"/>
      <c r="AV616" s="60"/>
    </row>
    <row r="617" spans="6:48" x14ac:dyDescent="0.25">
      <c r="F617" s="112"/>
      <c r="G617" s="112"/>
      <c r="H617" s="112"/>
      <c r="I617" s="112"/>
      <c r="J617" s="112"/>
      <c r="K617" s="112"/>
      <c r="L617" s="45"/>
      <c r="M617" s="45"/>
      <c r="O617" s="47"/>
      <c r="R617" s="48"/>
      <c r="S617" s="113"/>
      <c r="T617" s="114"/>
      <c r="U617" s="114"/>
      <c r="V617" s="114"/>
      <c r="W617" s="115"/>
      <c r="X617" s="115"/>
      <c r="Y617" s="115"/>
      <c r="AA617" s="53"/>
      <c r="AB617" s="53"/>
      <c r="AC617" s="116"/>
      <c r="AD617" s="116"/>
      <c r="AE617" s="116"/>
      <c r="AF617" s="116"/>
      <c r="AG617" s="117"/>
      <c r="AH617" s="117"/>
      <c r="AI617" s="118"/>
      <c r="AJ617" s="118"/>
      <c r="AK617" s="118"/>
      <c r="AL617" s="118"/>
      <c r="AM617" s="119"/>
      <c r="AN617" s="119"/>
      <c r="AO617" s="119"/>
      <c r="AP617" s="120"/>
      <c r="AQ617" s="120"/>
      <c r="AR617" s="120"/>
      <c r="AS617" s="120"/>
      <c r="AT617" s="120"/>
      <c r="AU617" s="120"/>
      <c r="AV617" s="60"/>
    </row>
    <row r="618" spans="6:48" x14ac:dyDescent="0.25">
      <c r="F618" s="112"/>
      <c r="G618" s="112"/>
      <c r="H618" s="112"/>
      <c r="I618" s="112"/>
      <c r="J618" s="112"/>
      <c r="K618" s="112"/>
      <c r="L618" s="45"/>
      <c r="M618" s="45"/>
      <c r="O618" s="47"/>
      <c r="R618" s="48"/>
      <c r="S618" s="113"/>
      <c r="T618" s="114"/>
      <c r="U618" s="114"/>
      <c r="V618" s="114"/>
      <c r="W618" s="115"/>
      <c r="X618" s="115"/>
      <c r="Y618" s="115"/>
      <c r="AA618" s="53"/>
      <c r="AB618" s="53"/>
      <c r="AC618" s="116"/>
      <c r="AD618" s="116"/>
      <c r="AE618" s="116"/>
      <c r="AF618" s="116"/>
      <c r="AG618" s="117"/>
      <c r="AH618" s="117"/>
      <c r="AI618" s="118"/>
      <c r="AJ618" s="118"/>
      <c r="AK618" s="118"/>
      <c r="AL618" s="118"/>
      <c r="AM618" s="119"/>
      <c r="AN618" s="119"/>
      <c r="AO618" s="119"/>
      <c r="AP618" s="120"/>
      <c r="AQ618" s="120"/>
      <c r="AR618" s="120"/>
      <c r="AS618" s="120"/>
      <c r="AT618" s="120"/>
      <c r="AU618" s="120"/>
      <c r="AV618" s="60"/>
    </row>
    <row r="619" spans="6:48" x14ac:dyDescent="0.25">
      <c r="F619" s="112"/>
      <c r="G619" s="112"/>
      <c r="H619" s="112"/>
      <c r="I619" s="112"/>
      <c r="J619" s="112"/>
      <c r="K619" s="112"/>
      <c r="L619" s="45"/>
      <c r="M619" s="45"/>
      <c r="O619" s="47"/>
      <c r="R619" s="48"/>
      <c r="S619" s="113"/>
      <c r="T619" s="114"/>
      <c r="U619" s="114"/>
      <c r="V619" s="114"/>
      <c r="W619" s="115"/>
      <c r="X619" s="115"/>
      <c r="Y619" s="115"/>
      <c r="AA619" s="53"/>
      <c r="AB619" s="53"/>
      <c r="AC619" s="116"/>
      <c r="AD619" s="116"/>
      <c r="AE619" s="116"/>
      <c r="AF619" s="116"/>
      <c r="AG619" s="117"/>
      <c r="AH619" s="117"/>
      <c r="AI619" s="118"/>
      <c r="AJ619" s="118"/>
      <c r="AK619" s="118"/>
      <c r="AL619" s="118"/>
      <c r="AM619" s="119"/>
      <c r="AN619" s="119"/>
      <c r="AO619" s="119"/>
      <c r="AP619" s="120"/>
      <c r="AQ619" s="120"/>
      <c r="AR619" s="120"/>
      <c r="AS619" s="120"/>
      <c r="AT619" s="120"/>
      <c r="AU619" s="120"/>
      <c r="AV619" s="60"/>
    </row>
    <row r="620" spans="6:48" x14ac:dyDescent="0.25">
      <c r="F620" s="112"/>
      <c r="G620" s="112"/>
      <c r="H620" s="112"/>
      <c r="I620" s="112"/>
      <c r="J620" s="112"/>
      <c r="K620" s="112"/>
      <c r="L620" s="45"/>
      <c r="M620" s="45"/>
      <c r="O620" s="47"/>
      <c r="R620" s="48"/>
      <c r="S620" s="113"/>
      <c r="T620" s="114"/>
      <c r="U620" s="114"/>
      <c r="V620" s="114"/>
      <c r="W620" s="115"/>
      <c r="X620" s="115"/>
      <c r="Y620" s="115"/>
      <c r="AA620" s="53"/>
      <c r="AB620" s="53"/>
      <c r="AC620" s="116"/>
      <c r="AD620" s="116"/>
      <c r="AE620" s="116"/>
      <c r="AF620" s="116"/>
      <c r="AG620" s="117"/>
      <c r="AH620" s="117"/>
      <c r="AI620" s="118"/>
      <c r="AJ620" s="118"/>
      <c r="AK620" s="118"/>
      <c r="AL620" s="118"/>
      <c r="AM620" s="119"/>
      <c r="AN620" s="119"/>
      <c r="AO620" s="119"/>
      <c r="AP620" s="120"/>
      <c r="AQ620" s="120"/>
      <c r="AR620" s="120"/>
      <c r="AS620" s="120"/>
      <c r="AT620" s="120"/>
      <c r="AU620" s="120"/>
      <c r="AV620" s="60"/>
    </row>
    <row r="621" spans="6:48" x14ac:dyDescent="0.25">
      <c r="F621" s="112"/>
      <c r="G621" s="112"/>
      <c r="H621" s="112"/>
      <c r="I621" s="112"/>
      <c r="J621" s="112"/>
      <c r="K621" s="112"/>
      <c r="L621" s="45"/>
      <c r="M621" s="45"/>
      <c r="O621" s="47"/>
      <c r="R621" s="48"/>
      <c r="S621" s="113"/>
      <c r="T621" s="114"/>
      <c r="U621" s="114"/>
      <c r="V621" s="114"/>
      <c r="W621" s="115"/>
      <c r="X621" s="115"/>
      <c r="Y621" s="115"/>
      <c r="AA621" s="53"/>
      <c r="AB621" s="53"/>
      <c r="AC621" s="116"/>
      <c r="AD621" s="116"/>
      <c r="AE621" s="116"/>
      <c r="AF621" s="116"/>
      <c r="AG621" s="117"/>
      <c r="AH621" s="117"/>
      <c r="AI621" s="118"/>
      <c r="AJ621" s="118"/>
      <c r="AK621" s="118"/>
      <c r="AL621" s="118"/>
      <c r="AM621" s="119"/>
      <c r="AN621" s="119"/>
      <c r="AO621" s="119"/>
      <c r="AP621" s="120"/>
      <c r="AQ621" s="120"/>
      <c r="AR621" s="120"/>
      <c r="AS621" s="120"/>
      <c r="AT621" s="120"/>
      <c r="AU621" s="120"/>
      <c r="AV621" s="60"/>
    </row>
    <row r="622" spans="6:48" x14ac:dyDescent="0.25">
      <c r="F622" s="112"/>
      <c r="G622" s="112"/>
      <c r="H622" s="112"/>
      <c r="I622" s="112"/>
      <c r="J622" s="112"/>
      <c r="K622" s="112"/>
      <c r="L622" s="45"/>
      <c r="M622" s="45"/>
      <c r="O622" s="47"/>
      <c r="R622" s="48"/>
      <c r="S622" s="113"/>
      <c r="T622" s="114"/>
      <c r="U622" s="114"/>
      <c r="V622" s="114"/>
      <c r="W622" s="115"/>
      <c r="X622" s="115"/>
      <c r="Y622" s="115"/>
      <c r="AA622" s="53"/>
      <c r="AB622" s="53"/>
      <c r="AC622" s="116"/>
      <c r="AD622" s="116"/>
      <c r="AE622" s="116"/>
      <c r="AF622" s="116"/>
      <c r="AG622" s="117"/>
      <c r="AH622" s="117"/>
      <c r="AI622" s="118"/>
      <c r="AJ622" s="118"/>
      <c r="AK622" s="118"/>
      <c r="AL622" s="118"/>
      <c r="AM622" s="119"/>
      <c r="AN622" s="119"/>
      <c r="AO622" s="119"/>
      <c r="AP622" s="120"/>
      <c r="AQ622" s="120"/>
      <c r="AR622" s="120"/>
      <c r="AS622" s="120"/>
      <c r="AT622" s="120"/>
      <c r="AU622" s="120"/>
      <c r="AV622" s="60"/>
    </row>
    <row r="623" spans="6:48" x14ac:dyDescent="0.25">
      <c r="F623" s="112"/>
      <c r="G623" s="112"/>
      <c r="H623" s="112"/>
      <c r="I623" s="112"/>
      <c r="J623" s="112"/>
      <c r="K623" s="112"/>
      <c r="L623" s="45"/>
      <c r="M623" s="45"/>
      <c r="O623" s="47"/>
      <c r="R623" s="48"/>
      <c r="S623" s="113"/>
      <c r="T623" s="114"/>
      <c r="U623" s="114"/>
      <c r="V623" s="114"/>
      <c r="W623" s="115"/>
      <c r="X623" s="115"/>
      <c r="Y623" s="115"/>
      <c r="AA623" s="53"/>
      <c r="AB623" s="53"/>
      <c r="AC623" s="116"/>
      <c r="AD623" s="116"/>
      <c r="AE623" s="116"/>
      <c r="AF623" s="116"/>
      <c r="AG623" s="117"/>
      <c r="AH623" s="117"/>
      <c r="AI623" s="118"/>
      <c r="AJ623" s="118"/>
      <c r="AK623" s="118"/>
      <c r="AL623" s="118"/>
      <c r="AM623" s="119"/>
      <c r="AN623" s="119"/>
      <c r="AO623" s="119"/>
      <c r="AP623" s="120"/>
      <c r="AQ623" s="120"/>
      <c r="AR623" s="120"/>
      <c r="AS623" s="120"/>
      <c r="AT623" s="120"/>
      <c r="AU623" s="120"/>
      <c r="AV623" s="6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87"/>
  <sheetViews>
    <sheetView workbookViewId="0">
      <selection activeCell="F6" sqref="F2:F6"/>
    </sheetView>
  </sheetViews>
  <sheetFormatPr defaultRowHeight="15" x14ac:dyDescent="0.25"/>
  <cols>
    <col min="2" max="2" width="9.85546875" customWidth="1"/>
    <col min="4" max="4" width="9.85546875" customWidth="1"/>
    <col min="5" max="5" width="5" style="60" customWidth="1"/>
    <col min="6" max="6" width="5" style="363" customWidth="1"/>
    <col min="7" max="7" width="3.7109375" style="368" customWidth="1"/>
    <col min="8" max="8" width="5" style="363" customWidth="1"/>
    <col min="9" max="9" width="5" style="122" customWidth="1"/>
  </cols>
  <sheetData>
    <row r="1" spans="2:9" ht="199.5" x14ac:dyDescent="0.25">
      <c r="E1" s="365" t="s">
        <v>4</v>
      </c>
      <c r="F1" s="362" t="s">
        <v>786</v>
      </c>
      <c r="G1" s="366" t="s">
        <v>785</v>
      </c>
      <c r="H1" s="364"/>
      <c r="I1" s="367" t="s">
        <v>784</v>
      </c>
    </row>
    <row r="2" spans="2:9" x14ac:dyDescent="0.25">
      <c r="B2" s="63" t="s">
        <v>601</v>
      </c>
      <c r="E2" s="60">
        <v>72.632159999999999</v>
      </c>
      <c r="F2" s="363">
        <v>4</v>
      </c>
      <c r="G2" s="368">
        <v>4</v>
      </c>
      <c r="I2" s="122">
        <v>57.6</v>
      </c>
    </row>
    <row r="3" spans="2:9" x14ac:dyDescent="0.25">
      <c r="B3" t="s">
        <v>594</v>
      </c>
      <c r="C3" t="s">
        <v>598</v>
      </c>
      <c r="D3" t="s">
        <v>595</v>
      </c>
      <c r="E3" s="60">
        <v>72.633769999999998</v>
      </c>
      <c r="F3" s="363">
        <v>5</v>
      </c>
      <c r="G3" s="368">
        <v>2</v>
      </c>
      <c r="I3" s="122">
        <v>64.8</v>
      </c>
    </row>
    <row r="4" spans="2:9" x14ac:dyDescent="0.25">
      <c r="B4" t="s">
        <v>594</v>
      </c>
      <c r="C4" t="s">
        <v>597</v>
      </c>
      <c r="D4" t="s">
        <v>602</v>
      </c>
      <c r="E4" s="60">
        <v>72.633830000000003</v>
      </c>
      <c r="F4" s="363">
        <v>6</v>
      </c>
      <c r="G4" s="368">
        <v>2</v>
      </c>
      <c r="I4" s="122">
        <v>72</v>
      </c>
    </row>
    <row r="5" spans="2:9" x14ac:dyDescent="0.25">
      <c r="B5" t="s">
        <v>599</v>
      </c>
      <c r="C5" t="s">
        <v>597</v>
      </c>
      <c r="D5" t="s">
        <v>600</v>
      </c>
      <c r="E5" s="60">
        <v>72.633830000000003</v>
      </c>
      <c r="F5" s="363">
        <v>6</v>
      </c>
      <c r="G5" s="368">
        <v>5</v>
      </c>
      <c r="I5" s="122">
        <v>64.8</v>
      </c>
    </row>
    <row r="6" spans="2:9" x14ac:dyDescent="0.25">
      <c r="E6" s="60">
        <v>72.63382</v>
      </c>
      <c r="F6" s="363">
        <v>2</v>
      </c>
      <c r="G6" s="368">
        <v>4</v>
      </c>
      <c r="I6" s="122">
        <v>72</v>
      </c>
    </row>
    <row r="7" spans="2:9" x14ac:dyDescent="0.25">
      <c r="E7" s="60">
        <v>72.633799999999994</v>
      </c>
      <c r="F7" s="363">
        <v>4</v>
      </c>
      <c r="G7" s="368">
        <v>3</v>
      </c>
      <c r="I7" s="122">
        <v>93.600000000000009</v>
      </c>
    </row>
    <row r="8" spans="2:9" x14ac:dyDescent="0.25">
      <c r="E8" s="60">
        <v>72.633780000000002</v>
      </c>
      <c r="F8" s="363">
        <v>3</v>
      </c>
      <c r="G8" s="368">
        <v>3</v>
      </c>
      <c r="I8" s="122">
        <v>36</v>
      </c>
    </row>
    <row r="9" spans="2:9" x14ac:dyDescent="0.25">
      <c r="E9" s="60">
        <v>72.633740000000003</v>
      </c>
      <c r="F9" s="363">
        <v>4</v>
      </c>
      <c r="G9" s="368">
        <v>4</v>
      </c>
      <c r="I9" s="122">
        <v>50.4</v>
      </c>
    </row>
    <row r="10" spans="2:9" x14ac:dyDescent="0.25">
      <c r="E10" s="60">
        <v>72.633679999999998</v>
      </c>
      <c r="F10" s="363">
        <v>7</v>
      </c>
      <c r="G10" s="368">
        <v>3</v>
      </c>
      <c r="I10" s="122">
        <v>100.8</v>
      </c>
    </row>
    <row r="11" spans="2:9" x14ac:dyDescent="0.25">
      <c r="E11" s="60">
        <v>72.633619999999993</v>
      </c>
      <c r="F11" s="363">
        <v>4</v>
      </c>
      <c r="G11" s="368">
        <v>3</v>
      </c>
      <c r="I11" s="122">
        <v>64.8</v>
      </c>
    </row>
    <row r="12" spans="2:9" x14ac:dyDescent="0.25">
      <c r="E12" s="60">
        <v>72.633589999999998</v>
      </c>
      <c r="F12" s="363">
        <v>4</v>
      </c>
      <c r="G12" s="368">
        <v>4</v>
      </c>
      <c r="I12" s="122">
        <v>86.4</v>
      </c>
    </row>
    <row r="13" spans="2:9" x14ac:dyDescent="0.25">
      <c r="E13" s="60">
        <v>72.633539999999996</v>
      </c>
      <c r="F13" s="363">
        <v>4</v>
      </c>
      <c r="G13" s="368">
        <v>4</v>
      </c>
      <c r="I13" s="122">
        <v>72</v>
      </c>
    </row>
    <row r="14" spans="2:9" x14ac:dyDescent="0.25">
      <c r="E14" s="60">
        <v>72.633470000000003</v>
      </c>
      <c r="F14" s="363">
        <v>2</v>
      </c>
      <c r="G14" s="368">
        <v>3</v>
      </c>
      <c r="I14" s="122">
        <v>43.2</v>
      </c>
    </row>
    <row r="15" spans="2:9" x14ac:dyDescent="0.25">
      <c r="E15" s="60">
        <v>72.633439999999993</v>
      </c>
      <c r="F15" s="363">
        <v>4</v>
      </c>
      <c r="G15" s="368">
        <v>3</v>
      </c>
      <c r="I15" s="122">
        <v>64.8</v>
      </c>
    </row>
    <row r="16" spans="2:9" x14ac:dyDescent="0.25">
      <c r="E16" s="60">
        <v>72.633390000000006</v>
      </c>
      <c r="F16" s="363">
        <v>3</v>
      </c>
      <c r="G16" s="368">
        <v>4</v>
      </c>
      <c r="I16" s="122">
        <v>57.6</v>
      </c>
    </row>
    <row r="17" spans="5:9" x14ac:dyDescent="0.25">
      <c r="E17" s="60">
        <v>72.633340000000004</v>
      </c>
      <c r="F17" s="363">
        <v>2</v>
      </c>
      <c r="G17" s="368">
        <v>4</v>
      </c>
      <c r="I17" s="122">
        <v>72</v>
      </c>
    </row>
    <row r="18" spans="5:9" x14ac:dyDescent="0.25">
      <c r="E18" s="60">
        <v>72.633269999999996</v>
      </c>
      <c r="F18" s="363">
        <v>5</v>
      </c>
      <c r="G18" s="368">
        <v>2</v>
      </c>
      <c r="I18" s="122">
        <v>72</v>
      </c>
    </row>
    <row r="19" spans="5:9" x14ac:dyDescent="0.25">
      <c r="E19" s="60">
        <v>72.633240000000001</v>
      </c>
      <c r="F19" s="363">
        <v>2</v>
      </c>
      <c r="G19" s="368">
        <v>3</v>
      </c>
      <c r="I19" s="122">
        <v>57.6</v>
      </c>
    </row>
    <row r="20" spans="5:9" x14ac:dyDescent="0.25">
      <c r="E20" s="60">
        <v>72.633179999999996</v>
      </c>
      <c r="F20" s="363">
        <v>2</v>
      </c>
      <c r="G20" s="368">
        <v>2</v>
      </c>
      <c r="I20" s="122">
        <v>21.6</v>
      </c>
    </row>
    <row r="21" spans="5:9" x14ac:dyDescent="0.25">
      <c r="E21" s="60">
        <v>72.632490000000004</v>
      </c>
      <c r="F21" s="363">
        <v>2</v>
      </c>
      <c r="G21" s="368">
        <v>3</v>
      </c>
      <c r="I21" s="122">
        <v>57.6</v>
      </c>
    </row>
    <row r="22" spans="5:9" x14ac:dyDescent="0.25">
      <c r="E22" s="60">
        <v>72.632490000000004</v>
      </c>
      <c r="F22" s="363">
        <v>3</v>
      </c>
      <c r="G22" s="368">
        <v>5</v>
      </c>
      <c r="I22" s="122">
        <v>43.2</v>
      </c>
    </row>
    <row r="23" spans="5:9" x14ac:dyDescent="0.25">
      <c r="E23" s="60">
        <v>72.632429999999999</v>
      </c>
      <c r="F23" s="363">
        <v>2</v>
      </c>
      <c r="G23" s="368">
        <v>4</v>
      </c>
      <c r="I23" s="122">
        <v>28.8</v>
      </c>
    </row>
    <row r="24" spans="5:9" x14ac:dyDescent="0.25">
      <c r="E24" s="60">
        <v>72.632339999999999</v>
      </c>
      <c r="F24" s="363">
        <v>3</v>
      </c>
      <c r="G24" s="368">
        <v>2</v>
      </c>
      <c r="I24" s="122">
        <v>28.8</v>
      </c>
    </row>
    <row r="25" spans="5:9" x14ac:dyDescent="0.25">
      <c r="E25" s="60">
        <v>72.632300000000001</v>
      </c>
      <c r="F25" s="363">
        <v>3</v>
      </c>
      <c r="G25" s="368">
        <v>3</v>
      </c>
      <c r="I25" s="122">
        <v>43.2</v>
      </c>
    </row>
    <row r="26" spans="5:9" x14ac:dyDescent="0.25">
      <c r="E26" s="60">
        <v>72.632260000000002</v>
      </c>
      <c r="F26" s="363">
        <v>3</v>
      </c>
      <c r="G26" s="368">
        <v>3</v>
      </c>
      <c r="I26" s="122">
        <v>28.8</v>
      </c>
    </row>
    <row r="27" spans="5:9" x14ac:dyDescent="0.25">
      <c r="E27" s="60">
        <v>72.632199999999997</v>
      </c>
      <c r="F27" s="363">
        <v>5</v>
      </c>
      <c r="G27" s="368">
        <v>2</v>
      </c>
      <c r="I27" s="122">
        <v>57.6</v>
      </c>
    </row>
    <row r="28" spans="5:9" x14ac:dyDescent="0.25">
      <c r="E28" s="60">
        <v>72.632210000000001</v>
      </c>
      <c r="F28" s="363">
        <v>2</v>
      </c>
      <c r="G28" s="368">
        <v>1</v>
      </c>
      <c r="I28" s="122">
        <v>21.6</v>
      </c>
    </row>
    <row r="29" spans="5:9" x14ac:dyDescent="0.25">
      <c r="E29" s="60">
        <v>72.632149999999996</v>
      </c>
      <c r="F29" s="363">
        <v>2</v>
      </c>
      <c r="G29" s="368">
        <v>2</v>
      </c>
      <c r="I29" s="122">
        <v>14.4</v>
      </c>
    </row>
    <row r="30" spans="5:9" x14ac:dyDescent="0.25">
      <c r="E30" s="60">
        <v>72.632159999999999</v>
      </c>
      <c r="F30" s="363">
        <v>2</v>
      </c>
      <c r="G30" s="368">
        <v>5</v>
      </c>
      <c r="I30" s="122">
        <v>50.4</v>
      </c>
    </row>
    <row r="31" spans="5:9" x14ac:dyDescent="0.25">
      <c r="E31" s="60">
        <v>72.632159999999999</v>
      </c>
      <c r="F31" s="363">
        <v>2</v>
      </c>
      <c r="G31" s="368">
        <v>3</v>
      </c>
      <c r="I31" s="122">
        <v>28.8</v>
      </c>
    </row>
    <row r="32" spans="5:9" x14ac:dyDescent="0.25">
      <c r="E32" s="60">
        <v>72.63212</v>
      </c>
      <c r="F32" s="363">
        <v>2</v>
      </c>
      <c r="G32" s="368">
        <v>5</v>
      </c>
      <c r="I32" s="122">
        <v>21.6</v>
      </c>
    </row>
    <row r="33" spans="5:9" x14ac:dyDescent="0.25">
      <c r="E33" s="60">
        <v>72.632149999999996</v>
      </c>
      <c r="F33" s="363">
        <v>2</v>
      </c>
      <c r="G33" s="368">
        <v>4</v>
      </c>
      <c r="I33" s="122">
        <v>14.4</v>
      </c>
    </row>
    <row r="34" spans="5:9" x14ac:dyDescent="0.25">
      <c r="E34" s="60">
        <v>72.632159999999999</v>
      </c>
      <c r="F34" s="363">
        <v>2</v>
      </c>
      <c r="G34" s="368">
        <v>5</v>
      </c>
      <c r="I34" s="122">
        <v>50.4</v>
      </c>
    </row>
    <row r="35" spans="5:9" x14ac:dyDescent="0.25">
      <c r="E35" s="60">
        <v>72.632159999999999</v>
      </c>
      <c r="F35" s="363">
        <v>3</v>
      </c>
      <c r="G35" s="368">
        <v>3</v>
      </c>
      <c r="I35" s="122">
        <v>36</v>
      </c>
    </row>
    <row r="36" spans="5:9" x14ac:dyDescent="0.25">
      <c r="E36" s="60">
        <v>72.632180000000005</v>
      </c>
      <c r="F36" s="363">
        <v>4</v>
      </c>
      <c r="G36" s="368">
        <v>4</v>
      </c>
      <c r="I36" s="122">
        <v>36</v>
      </c>
    </row>
    <row r="37" spans="5:9" x14ac:dyDescent="0.25">
      <c r="E37" s="60">
        <v>72.632170000000002</v>
      </c>
      <c r="F37" s="363">
        <v>2</v>
      </c>
      <c r="G37" s="368">
        <v>5</v>
      </c>
      <c r="I37" s="122">
        <v>21.6</v>
      </c>
    </row>
    <row r="38" spans="5:9" x14ac:dyDescent="0.25">
      <c r="E38" s="60">
        <v>72.632159999999999</v>
      </c>
      <c r="F38" s="363">
        <v>3</v>
      </c>
      <c r="G38" s="368">
        <v>3</v>
      </c>
      <c r="I38" s="122">
        <v>28.8</v>
      </c>
    </row>
    <row r="39" spans="5:9" x14ac:dyDescent="0.25">
      <c r="E39" s="60">
        <v>72.632170000000002</v>
      </c>
      <c r="F39" s="363">
        <v>2</v>
      </c>
      <c r="G39" s="368">
        <v>4</v>
      </c>
      <c r="I39" s="122">
        <v>36</v>
      </c>
    </row>
    <row r="40" spans="5:9" x14ac:dyDescent="0.25">
      <c r="E40" s="60">
        <v>72.632180000000005</v>
      </c>
      <c r="F40" s="363">
        <v>3</v>
      </c>
      <c r="G40" s="368">
        <v>3</v>
      </c>
      <c r="I40" s="122">
        <v>36</v>
      </c>
    </row>
    <row r="41" spans="5:9" x14ac:dyDescent="0.25">
      <c r="E41" s="60">
        <v>72.632149999999996</v>
      </c>
      <c r="F41" s="363">
        <v>2</v>
      </c>
      <c r="G41" s="368">
        <v>3</v>
      </c>
      <c r="I41" s="122">
        <v>43.2</v>
      </c>
    </row>
    <row r="42" spans="5:9" x14ac:dyDescent="0.25">
      <c r="E42" s="60">
        <v>72.632109999999997</v>
      </c>
      <c r="F42" s="363">
        <v>1</v>
      </c>
      <c r="G42" s="368">
        <v>7</v>
      </c>
      <c r="I42" s="122">
        <v>21.6</v>
      </c>
    </row>
    <row r="43" spans="5:9" x14ac:dyDescent="0.25">
      <c r="E43" s="60">
        <v>72.632130000000004</v>
      </c>
      <c r="F43" s="363">
        <v>2</v>
      </c>
      <c r="G43" s="368">
        <v>1</v>
      </c>
      <c r="I43" s="122">
        <v>36</v>
      </c>
    </row>
    <row r="44" spans="5:9" x14ac:dyDescent="0.25">
      <c r="E44" s="60">
        <v>72.632130000000004</v>
      </c>
      <c r="F44" s="363">
        <v>1</v>
      </c>
      <c r="G44" s="368">
        <v>2</v>
      </c>
      <c r="I44" s="122">
        <v>72</v>
      </c>
    </row>
    <row r="45" spans="5:9" x14ac:dyDescent="0.25">
      <c r="E45" s="60">
        <v>72.632149999999996</v>
      </c>
      <c r="F45" s="363">
        <v>1</v>
      </c>
      <c r="G45" s="368">
        <v>3</v>
      </c>
      <c r="I45" s="122">
        <v>28.8</v>
      </c>
    </row>
    <row r="46" spans="5:9" x14ac:dyDescent="0.25">
      <c r="E46" s="60">
        <v>72.632170000000002</v>
      </c>
      <c r="F46" s="363">
        <v>3</v>
      </c>
      <c r="G46" s="368">
        <v>3</v>
      </c>
      <c r="I46" s="122">
        <v>36</v>
      </c>
    </row>
    <row r="47" spans="5:9" x14ac:dyDescent="0.25">
      <c r="E47" s="60">
        <v>72.632249999999999</v>
      </c>
      <c r="F47" s="363">
        <v>3</v>
      </c>
      <c r="G47" s="368">
        <v>3</v>
      </c>
      <c r="I47" s="122">
        <v>36</v>
      </c>
    </row>
    <row r="48" spans="5:9" x14ac:dyDescent="0.25">
      <c r="E48" s="60">
        <v>72.632300000000001</v>
      </c>
      <c r="F48" s="363">
        <v>3</v>
      </c>
      <c r="G48" s="368">
        <v>4</v>
      </c>
      <c r="I48" s="122">
        <v>36</v>
      </c>
    </row>
    <row r="49" spans="5:9" x14ac:dyDescent="0.25">
      <c r="E49" s="60">
        <v>72.632249999999999</v>
      </c>
      <c r="F49" s="363">
        <v>1</v>
      </c>
      <c r="G49" s="368">
        <v>4</v>
      </c>
      <c r="I49" s="122">
        <v>21.6</v>
      </c>
    </row>
    <row r="50" spans="5:9" x14ac:dyDescent="0.25">
      <c r="E50" s="60">
        <v>72.632429999999999</v>
      </c>
      <c r="F50" s="363">
        <v>5</v>
      </c>
      <c r="G50" s="368">
        <v>6</v>
      </c>
      <c r="I50" s="122">
        <v>57.6</v>
      </c>
    </row>
    <row r="51" spans="5:9" x14ac:dyDescent="0.25">
      <c r="E51" s="60">
        <v>72.632509999999996</v>
      </c>
      <c r="F51" s="363">
        <v>4</v>
      </c>
      <c r="G51" s="368">
        <v>8</v>
      </c>
      <c r="I51" s="122">
        <v>79.2</v>
      </c>
    </row>
    <row r="52" spans="5:9" x14ac:dyDescent="0.25">
      <c r="E52" s="60">
        <v>72.632540000000006</v>
      </c>
      <c r="F52" s="363">
        <v>1</v>
      </c>
      <c r="G52" s="368">
        <v>7</v>
      </c>
      <c r="I52" s="122">
        <v>21.6</v>
      </c>
    </row>
    <row r="53" spans="5:9" x14ac:dyDescent="0.25">
      <c r="E53" s="60">
        <v>72.632589999999993</v>
      </c>
      <c r="F53" s="363">
        <v>3</v>
      </c>
      <c r="G53" s="368">
        <v>1</v>
      </c>
      <c r="I53" s="122">
        <v>28.8</v>
      </c>
    </row>
    <row r="54" spans="5:9" x14ac:dyDescent="0.25">
      <c r="E54" s="60">
        <v>72.632620000000003</v>
      </c>
      <c r="F54" s="363">
        <v>2</v>
      </c>
      <c r="G54" s="368">
        <v>2</v>
      </c>
      <c r="I54" s="122">
        <v>50.4</v>
      </c>
    </row>
    <row r="55" spans="5:9" x14ac:dyDescent="0.25">
      <c r="E55" s="60">
        <v>72.632710000000003</v>
      </c>
      <c r="F55" s="363">
        <v>3</v>
      </c>
      <c r="G55" s="368">
        <v>1</v>
      </c>
      <c r="I55" s="122">
        <v>57.6</v>
      </c>
    </row>
    <row r="56" spans="5:9" x14ac:dyDescent="0.25">
      <c r="E56" s="60">
        <v>72.632750000000001</v>
      </c>
      <c r="F56" s="363">
        <v>3</v>
      </c>
      <c r="G56" s="368">
        <v>6</v>
      </c>
      <c r="I56" s="122">
        <v>64.8</v>
      </c>
    </row>
    <row r="57" spans="5:9" x14ac:dyDescent="0.25">
      <c r="E57" s="60">
        <v>72.632840000000002</v>
      </c>
      <c r="F57" s="363">
        <v>3</v>
      </c>
      <c r="G57" s="368">
        <v>1</v>
      </c>
      <c r="I57" s="122">
        <v>72</v>
      </c>
    </row>
    <row r="58" spans="5:9" x14ac:dyDescent="0.25">
      <c r="E58" s="60">
        <v>72.632909999999995</v>
      </c>
      <c r="F58" s="363">
        <v>3</v>
      </c>
      <c r="G58" s="368">
        <v>4</v>
      </c>
      <c r="I58" s="122">
        <v>86.4</v>
      </c>
    </row>
    <row r="59" spans="5:9" x14ac:dyDescent="0.25">
      <c r="E59" s="60">
        <v>72.632949999999994</v>
      </c>
      <c r="F59" s="363">
        <v>2</v>
      </c>
      <c r="G59" s="368">
        <v>5</v>
      </c>
      <c r="I59" s="122">
        <v>50.4</v>
      </c>
    </row>
    <row r="60" spans="5:9" x14ac:dyDescent="0.25">
      <c r="E60" s="60">
        <v>72.633009999999999</v>
      </c>
      <c r="F60" s="363">
        <v>2</v>
      </c>
      <c r="G60" s="368">
        <v>7</v>
      </c>
      <c r="I60" s="122">
        <v>21.6</v>
      </c>
    </row>
    <row r="61" spans="5:9" x14ac:dyDescent="0.25">
      <c r="E61" s="60">
        <v>72.633070000000004</v>
      </c>
      <c r="F61" s="363">
        <v>2</v>
      </c>
      <c r="G61" s="368">
        <v>3</v>
      </c>
      <c r="I61" s="122">
        <v>43.2</v>
      </c>
    </row>
    <row r="62" spans="5:9" x14ac:dyDescent="0.25">
      <c r="E62" s="60">
        <v>72.633840000000006</v>
      </c>
      <c r="F62" s="363">
        <v>3</v>
      </c>
      <c r="G62" s="368">
        <v>3</v>
      </c>
      <c r="I62" s="122">
        <v>72</v>
      </c>
    </row>
    <row r="63" spans="5:9" x14ac:dyDescent="0.25">
      <c r="E63" s="60">
        <v>72.633840000000006</v>
      </c>
      <c r="F63" s="363">
        <v>8</v>
      </c>
      <c r="G63" s="368">
        <v>2</v>
      </c>
      <c r="I63" s="122">
        <v>122.4</v>
      </c>
    </row>
    <row r="64" spans="5:9" x14ac:dyDescent="0.25">
      <c r="E64" s="60">
        <v>72.633870000000002</v>
      </c>
      <c r="F64" s="363">
        <v>1</v>
      </c>
      <c r="G64" s="368">
        <v>2</v>
      </c>
      <c r="I64" s="122">
        <v>64.8</v>
      </c>
    </row>
    <row r="65" spans="5:9" x14ac:dyDescent="0.25">
      <c r="E65" s="60">
        <v>72.633930000000007</v>
      </c>
      <c r="F65" s="363">
        <v>4</v>
      </c>
      <c r="G65" s="368">
        <v>3</v>
      </c>
      <c r="I65" s="122">
        <v>79.2</v>
      </c>
    </row>
    <row r="66" spans="5:9" x14ac:dyDescent="0.25">
      <c r="E66" s="60">
        <v>72.633960000000002</v>
      </c>
      <c r="F66" s="363">
        <v>2</v>
      </c>
      <c r="G66" s="368">
        <v>5</v>
      </c>
      <c r="I66" s="122">
        <v>50.4</v>
      </c>
    </row>
    <row r="67" spans="5:9" x14ac:dyDescent="0.25">
      <c r="E67" s="60">
        <v>72.634010000000004</v>
      </c>
      <c r="F67" s="363">
        <v>3</v>
      </c>
      <c r="G67" s="368">
        <v>3</v>
      </c>
      <c r="I67" s="122">
        <v>50.4</v>
      </c>
    </row>
    <row r="68" spans="5:9" x14ac:dyDescent="0.25">
      <c r="E68" s="60">
        <v>72.634010000000004</v>
      </c>
      <c r="F68" s="363">
        <v>3</v>
      </c>
      <c r="G68" s="368">
        <v>4</v>
      </c>
      <c r="I68" s="122">
        <v>43.2</v>
      </c>
    </row>
    <row r="69" spans="5:9" x14ac:dyDescent="0.25">
      <c r="E69" s="60">
        <v>72.634020000000007</v>
      </c>
      <c r="F69" s="363">
        <v>2</v>
      </c>
      <c r="G69" s="368">
        <v>4</v>
      </c>
      <c r="I69" s="122">
        <v>28.8</v>
      </c>
    </row>
    <row r="70" spans="5:9" x14ac:dyDescent="0.25">
      <c r="E70" s="60">
        <v>72.634020000000007</v>
      </c>
      <c r="F70" s="363">
        <v>3</v>
      </c>
      <c r="G70" s="368">
        <v>2</v>
      </c>
      <c r="I70" s="122">
        <v>28.8</v>
      </c>
    </row>
    <row r="71" spans="5:9" x14ac:dyDescent="0.25">
      <c r="E71" s="60">
        <v>72.634020000000007</v>
      </c>
      <c r="F71" s="363">
        <v>4</v>
      </c>
      <c r="G71" s="368">
        <v>2</v>
      </c>
      <c r="I71" s="122">
        <v>28.8</v>
      </c>
    </row>
    <row r="72" spans="5:9" x14ac:dyDescent="0.25">
      <c r="E72" s="60">
        <v>72.634010000000004</v>
      </c>
      <c r="F72" s="363">
        <v>4</v>
      </c>
      <c r="G72" s="368">
        <v>5</v>
      </c>
      <c r="I72" s="122">
        <v>64.8</v>
      </c>
    </row>
    <row r="73" spans="5:9" x14ac:dyDescent="0.25">
      <c r="E73" s="60">
        <v>72.634010000000004</v>
      </c>
      <c r="F73" s="363">
        <v>2</v>
      </c>
      <c r="G73" s="368">
        <v>3</v>
      </c>
      <c r="I73" s="122">
        <v>21.6</v>
      </c>
    </row>
    <row r="74" spans="5:9" x14ac:dyDescent="0.25">
      <c r="E74" s="60">
        <v>72.634</v>
      </c>
      <c r="F74" s="363">
        <v>4</v>
      </c>
      <c r="G74" s="368">
        <v>3</v>
      </c>
      <c r="I74" s="122">
        <v>43.2</v>
      </c>
    </row>
    <row r="75" spans="5:9" x14ac:dyDescent="0.25">
      <c r="E75" s="60">
        <v>72.634</v>
      </c>
      <c r="F75" s="363">
        <v>2</v>
      </c>
      <c r="G75" s="368">
        <v>4</v>
      </c>
      <c r="I75" s="122">
        <v>14.4</v>
      </c>
    </row>
    <row r="76" spans="5:9" x14ac:dyDescent="0.25">
      <c r="E76" s="60">
        <v>72.634010000000004</v>
      </c>
      <c r="F76" s="363">
        <v>3</v>
      </c>
      <c r="G76" s="368">
        <v>2</v>
      </c>
      <c r="I76" s="122">
        <v>64.8</v>
      </c>
    </row>
    <row r="77" spans="5:9" x14ac:dyDescent="0.25">
      <c r="E77" s="60">
        <v>72.633989999999997</v>
      </c>
      <c r="F77" s="363">
        <v>3</v>
      </c>
      <c r="G77" s="368">
        <v>3</v>
      </c>
      <c r="I77" s="122">
        <v>57.6</v>
      </c>
    </row>
    <row r="78" spans="5:9" x14ac:dyDescent="0.25">
      <c r="E78" s="60">
        <v>72.634010000000004</v>
      </c>
      <c r="F78" s="363">
        <v>4</v>
      </c>
      <c r="G78" s="368">
        <v>3</v>
      </c>
      <c r="I78" s="122">
        <v>64.8</v>
      </c>
    </row>
    <row r="79" spans="5:9" x14ac:dyDescent="0.25">
      <c r="E79" s="60">
        <v>72.634</v>
      </c>
      <c r="F79" s="363">
        <v>2</v>
      </c>
      <c r="G79" s="368">
        <v>3</v>
      </c>
      <c r="I79" s="122">
        <v>57.6</v>
      </c>
    </row>
    <row r="80" spans="5:9" x14ac:dyDescent="0.25">
      <c r="E80" s="60">
        <v>72.633989999999997</v>
      </c>
      <c r="F80" s="363">
        <v>2</v>
      </c>
      <c r="G80" s="368">
        <v>2</v>
      </c>
      <c r="I80" s="122">
        <v>50.4</v>
      </c>
    </row>
    <row r="81" spans="5:9" x14ac:dyDescent="0.25">
      <c r="E81" s="60">
        <v>72.634</v>
      </c>
      <c r="F81" s="363">
        <v>4</v>
      </c>
      <c r="G81" s="368">
        <v>3</v>
      </c>
      <c r="I81" s="122">
        <v>72</v>
      </c>
    </row>
    <row r="82" spans="5:9" x14ac:dyDescent="0.25">
      <c r="E82" s="60">
        <v>74.500929999999997</v>
      </c>
      <c r="F82" s="363">
        <v>5</v>
      </c>
      <c r="G82" s="368">
        <v>5</v>
      </c>
      <c r="I82" s="122">
        <v>36</v>
      </c>
    </row>
    <row r="83" spans="5:9" x14ac:dyDescent="0.25">
      <c r="E83" s="60">
        <v>74.50094</v>
      </c>
      <c r="F83" s="363">
        <v>2</v>
      </c>
      <c r="G83" s="368">
        <v>4</v>
      </c>
      <c r="I83" s="122">
        <v>14.4</v>
      </c>
    </row>
    <row r="84" spans="5:9" x14ac:dyDescent="0.25">
      <c r="E84" s="60">
        <v>74.500919999999994</v>
      </c>
      <c r="F84" s="363">
        <v>2</v>
      </c>
      <c r="G84" s="368">
        <v>3</v>
      </c>
      <c r="I84" s="122">
        <v>14.4</v>
      </c>
    </row>
    <row r="85" spans="5:9" x14ac:dyDescent="0.25">
      <c r="E85" s="60">
        <v>74.500900000000001</v>
      </c>
      <c r="F85" s="363">
        <v>2</v>
      </c>
      <c r="G85" s="368">
        <v>4</v>
      </c>
      <c r="I85" s="122">
        <v>21.6</v>
      </c>
    </row>
    <row r="86" spans="5:9" x14ac:dyDescent="0.25">
      <c r="E86" s="60">
        <v>74.500860000000003</v>
      </c>
      <c r="F86" s="363">
        <v>1</v>
      </c>
      <c r="G86" s="368">
        <v>4</v>
      </c>
      <c r="I86" s="122">
        <v>14.4</v>
      </c>
    </row>
    <row r="87" spans="5:9" x14ac:dyDescent="0.25">
      <c r="E87" s="60">
        <v>74.500829999999993</v>
      </c>
      <c r="F87" s="363">
        <v>3</v>
      </c>
      <c r="G87" s="368">
        <v>4</v>
      </c>
      <c r="I87" s="122">
        <v>28.8</v>
      </c>
    </row>
    <row r="88" spans="5:9" x14ac:dyDescent="0.25">
      <c r="E88" s="60">
        <v>74.500399999999999</v>
      </c>
      <c r="F88" s="363">
        <v>2</v>
      </c>
      <c r="G88" s="368">
        <v>6</v>
      </c>
      <c r="I88" s="122">
        <v>14.4</v>
      </c>
    </row>
    <row r="89" spans="5:9" x14ac:dyDescent="0.25">
      <c r="E89" s="60">
        <v>74.500799999999998</v>
      </c>
      <c r="F89" s="363">
        <v>3</v>
      </c>
      <c r="G89" s="368">
        <v>4</v>
      </c>
      <c r="I89" s="122">
        <v>21.6</v>
      </c>
    </row>
    <row r="90" spans="5:9" x14ac:dyDescent="0.25">
      <c r="E90" s="60">
        <v>74.500780000000006</v>
      </c>
      <c r="F90" s="363">
        <v>1</v>
      </c>
      <c r="G90" s="368">
        <v>5</v>
      </c>
      <c r="I90" s="122">
        <v>7.2</v>
      </c>
    </row>
    <row r="91" spans="5:9" x14ac:dyDescent="0.25">
      <c r="E91" s="60">
        <v>74.50076</v>
      </c>
      <c r="F91" s="363">
        <v>2</v>
      </c>
      <c r="G91" s="368">
        <v>5</v>
      </c>
      <c r="I91" s="122">
        <v>14.4</v>
      </c>
    </row>
    <row r="92" spans="5:9" x14ac:dyDescent="0.25">
      <c r="E92" s="60">
        <v>74.500749999999996</v>
      </c>
      <c r="F92" s="363">
        <v>3</v>
      </c>
      <c r="G92" s="368">
        <v>4</v>
      </c>
      <c r="I92" s="122">
        <v>36</v>
      </c>
    </row>
    <row r="93" spans="5:9" x14ac:dyDescent="0.25">
      <c r="E93" s="60">
        <v>74.500709999999998</v>
      </c>
      <c r="F93" s="363">
        <v>2</v>
      </c>
      <c r="G93" s="368">
        <v>5</v>
      </c>
      <c r="I93" s="122">
        <v>14.4</v>
      </c>
    </row>
    <row r="94" spans="5:9" x14ac:dyDescent="0.25">
      <c r="E94" s="60">
        <v>74.500699999999995</v>
      </c>
      <c r="F94" s="363">
        <v>3</v>
      </c>
      <c r="G94" s="368">
        <v>5</v>
      </c>
      <c r="I94" s="122">
        <v>28.8</v>
      </c>
    </row>
    <row r="95" spans="5:9" x14ac:dyDescent="0.25">
      <c r="E95" s="60">
        <v>74.500680000000003</v>
      </c>
      <c r="F95" s="363">
        <v>1</v>
      </c>
      <c r="G95" s="368">
        <v>4</v>
      </c>
      <c r="I95" s="122">
        <v>14.4</v>
      </c>
    </row>
    <row r="96" spans="5:9" x14ac:dyDescent="0.25">
      <c r="E96" s="60">
        <v>74.500640000000004</v>
      </c>
      <c r="F96" s="363">
        <v>2</v>
      </c>
      <c r="G96" s="368">
        <v>5</v>
      </c>
      <c r="I96" s="122">
        <v>21.6</v>
      </c>
    </row>
    <row r="97" spans="5:9" x14ac:dyDescent="0.25">
      <c r="E97" s="60">
        <v>74.500619999999998</v>
      </c>
      <c r="F97" s="363">
        <v>4</v>
      </c>
      <c r="G97" s="368">
        <v>4</v>
      </c>
      <c r="I97" s="122">
        <v>28.8</v>
      </c>
    </row>
    <row r="98" spans="5:9" x14ac:dyDescent="0.25">
      <c r="E98" s="60">
        <v>74.500579999999999</v>
      </c>
      <c r="F98" s="363">
        <v>4</v>
      </c>
      <c r="G98" s="368">
        <v>6</v>
      </c>
      <c r="I98" s="122">
        <v>28.8</v>
      </c>
    </row>
    <row r="99" spans="5:9" x14ac:dyDescent="0.25">
      <c r="E99" s="60">
        <v>74.500569999999996</v>
      </c>
      <c r="F99" s="363">
        <v>4</v>
      </c>
      <c r="G99" s="368">
        <v>5</v>
      </c>
      <c r="I99" s="122">
        <v>28.8</v>
      </c>
    </row>
    <row r="100" spans="5:9" x14ac:dyDescent="0.25">
      <c r="E100" s="60">
        <v>74.500559999999993</v>
      </c>
      <c r="F100" s="363">
        <v>4</v>
      </c>
      <c r="G100" s="368">
        <v>4</v>
      </c>
      <c r="I100" s="122">
        <v>28.8</v>
      </c>
    </row>
    <row r="101" spans="5:9" x14ac:dyDescent="0.25">
      <c r="E101" s="60">
        <v>74.500450000000001</v>
      </c>
      <c r="F101" s="363">
        <v>1</v>
      </c>
      <c r="G101" s="368">
        <v>5</v>
      </c>
      <c r="I101" s="122">
        <v>7.2</v>
      </c>
    </row>
    <row r="102" spans="5:9" x14ac:dyDescent="0.25">
      <c r="E102" s="60">
        <v>74.500360000000001</v>
      </c>
      <c r="F102" s="363">
        <v>3</v>
      </c>
      <c r="G102" s="368">
        <v>3</v>
      </c>
      <c r="I102" s="122">
        <v>64.8</v>
      </c>
    </row>
    <row r="103" spans="5:9" x14ac:dyDescent="0.25">
      <c r="E103" s="60">
        <v>74.500399999999999</v>
      </c>
      <c r="F103" s="363">
        <v>5</v>
      </c>
      <c r="G103" s="368">
        <v>4</v>
      </c>
      <c r="I103" s="122">
        <v>36</v>
      </c>
    </row>
    <row r="104" spans="5:9" x14ac:dyDescent="0.25">
      <c r="E104" s="60">
        <v>74.500450000000001</v>
      </c>
      <c r="F104" s="363">
        <v>2</v>
      </c>
      <c r="G104" s="368">
        <v>6</v>
      </c>
      <c r="I104" s="122">
        <v>14.4</v>
      </c>
    </row>
    <row r="105" spans="5:9" x14ac:dyDescent="0.25">
      <c r="E105" s="60">
        <v>74.500479999999996</v>
      </c>
      <c r="F105" s="363">
        <v>3</v>
      </c>
      <c r="G105" s="368">
        <v>8</v>
      </c>
      <c r="I105" s="122">
        <v>21.6</v>
      </c>
    </row>
    <row r="106" spans="5:9" x14ac:dyDescent="0.25">
      <c r="E106" s="60">
        <v>74.500519999999995</v>
      </c>
      <c r="F106" s="363">
        <v>2</v>
      </c>
      <c r="G106" s="368">
        <v>5</v>
      </c>
      <c r="I106" s="122">
        <v>14.4</v>
      </c>
    </row>
    <row r="107" spans="5:9" x14ac:dyDescent="0.25">
      <c r="E107" s="60">
        <v>74.500540000000001</v>
      </c>
      <c r="F107" s="363">
        <v>2</v>
      </c>
      <c r="G107" s="368">
        <v>4</v>
      </c>
      <c r="I107" s="122">
        <v>21.6</v>
      </c>
    </row>
    <row r="108" spans="5:9" x14ac:dyDescent="0.25">
      <c r="E108" s="60">
        <v>74.500559999999993</v>
      </c>
      <c r="F108" s="363">
        <v>3</v>
      </c>
      <c r="G108" s="368">
        <v>8</v>
      </c>
      <c r="I108" s="122">
        <v>43.2</v>
      </c>
    </row>
    <row r="109" spans="5:9" x14ac:dyDescent="0.25">
      <c r="E109" s="60">
        <v>74.500579999999999</v>
      </c>
      <c r="F109" s="363">
        <v>3</v>
      </c>
      <c r="G109" s="368">
        <v>7</v>
      </c>
      <c r="I109" s="122">
        <v>21.6</v>
      </c>
    </row>
    <row r="110" spans="5:9" x14ac:dyDescent="0.25">
      <c r="E110" s="60">
        <v>74.500600000000006</v>
      </c>
      <c r="F110" s="363">
        <v>5</v>
      </c>
      <c r="G110" s="368">
        <v>6</v>
      </c>
      <c r="I110" s="122">
        <v>36</v>
      </c>
    </row>
    <row r="111" spans="5:9" x14ac:dyDescent="0.25">
      <c r="E111" s="60">
        <v>74.500649999999993</v>
      </c>
      <c r="F111" s="363">
        <v>2</v>
      </c>
      <c r="G111" s="368">
        <v>6</v>
      </c>
      <c r="I111" s="122">
        <v>21.6</v>
      </c>
    </row>
    <row r="112" spans="5:9" x14ac:dyDescent="0.25">
      <c r="E112" s="60">
        <v>74.500690000000006</v>
      </c>
      <c r="F112" s="363">
        <v>2</v>
      </c>
      <c r="G112" s="368">
        <v>5</v>
      </c>
      <c r="I112" s="122">
        <v>21.6</v>
      </c>
    </row>
    <row r="113" spans="5:9" x14ac:dyDescent="0.25">
      <c r="E113" s="60">
        <v>74.500730000000004</v>
      </c>
      <c r="F113" s="363">
        <v>3</v>
      </c>
      <c r="G113" s="368">
        <v>6</v>
      </c>
      <c r="I113" s="122">
        <v>28.8</v>
      </c>
    </row>
    <row r="114" spans="5:9" x14ac:dyDescent="0.25">
      <c r="E114" s="60">
        <v>74.500749999999996</v>
      </c>
      <c r="F114" s="363">
        <v>2</v>
      </c>
      <c r="G114" s="368">
        <v>6</v>
      </c>
      <c r="I114" s="122">
        <v>36</v>
      </c>
    </row>
    <row r="115" spans="5:9" x14ac:dyDescent="0.25">
      <c r="E115" s="60">
        <v>74.500780000000006</v>
      </c>
      <c r="F115" s="363">
        <v>3</v>
      </c>
      <c r="G115" s="368">
        <v>5</v>
      </c>
      <c r="I115" s="122">
        <v>28.8</v>
      </c>
    </row>
    <row r="116" spans="5:9" x14ac:dyDescent="0.25">
      <c r="E116" s="60">
        <v>74.500829999999993</v>
      </c>
      <c r="F116" s="363">
        <v>5</v>
      </c>
      <c r="G116" s="368">
        <v>5</v>
      </c>
      <c r="I116" s="122">
        <v>36</v>
      </c>
    </row>
    <row r="117" spans="5:9" x14ac:dyDescent="0.25">
      <c r="E117" s="60">
        <v>74.500839999999997</v>
      </c>
      <c r="F117" s="363">
        <v>4</v>
      </c>
      <c r="G117" s="368">
        <v>5</v>
      </c>
      <c r="I117" s="122">
        <v>28.8</v>
      </c>
    </row>
    <row r="118" spans="5:9" x14ac:dyDescent="0.25">
      <c r="E118" s="60">
        <v>74.500870000000006</v>
      </c>
      <c r="F118" s="363">
        <v>3</v>
      </c>
      <c r="G118" s="368">
        <v>7</v>
      </c>
      <c r="I118" s="122">
        <v>36</v>
      </c>
    </row>
    <row r="119" spans="5:9" x14ac:dyDescent="0.25">
      <c r="E119" s="60">
        <v>74.500910000000005</v>
      </c>
      <c r="F119" s="363">
        <v>3</v>
      </c>
      <c r="G119" s="368">
        <v>5</v>
      </c>
      <c r="I119" s="122">
        <v>43.2</v>
      </c>
    </row>
    <row r="120" spans="5:9" x14ac:dyDescent="0.25">
      <c r="E120" s="60">
        <v>74.500929999999997</v>
      </c>
      <c r="F120" s="363">
        <v>2</v>
      </c>
      <c r="G120" s="368">
        <v>7</v>
      </c>
      <c r="I120" s="122">
        <v>21.6</v>
      </c>
    </row>
    <row r="121" spans="5:9" x14ac:dyDescent="0.25">
      <c r="E121" s="60">
        <v>74.500979999999998</v>
      </c>
      <c r="F121" s="363">
        <v>4</v>
      </c>
      <c r="G121" s="368">
        <v>5</v>
      </c>
      <c r="I121" s="122">
        <v>93.600000000000009</v>
      </c>
    </row>
    <row r="122" spans="5:9" x14ac:dyDescent="0.25">
      <c r="E122" s="60">
        <v>74.498999999999995</v>
      </c>
      <c r="F122" s="363">
        <v>2</v>
      </c>
      <c r="G122" s="368">
        <v>6</v>
      </c>
      <c r="I122" s="122">
        <v>14.4</v>
      </c>
    </row>
    <row r="123" spans="5:9" x14ac:dyDescent="0.25">
      <c r="E123" s="60">
        <v>74.499049999999997</v>
      </c>
      <c r="F123" s="363">
        <v>2</v>
      </c>
      <c r="G123" s="368">
        <v>7</v>
      </c>
      <c r="I123" s="122">
        <v>14.4</v>
      </c>
    </row>
    <row r="124" spans="5:9" x14ac:dyDescent="0.25">
      <c r="E124" s="60">
        <v>74.499070000000003</v>
      </c>
      <c r="F124" s="363">
        <v>2</v>
      </c>
      <c r="G124" s="368">
        <v>4</v>
      </c>
      <c r="I124" s="122">
        <v>14.4</v>
      </c>
    </row>
    <row r="125" spans="5:9" x14ac:dyDescent="0.25">
      <c r="E125" s="60">
        <v>74.499110000000002</v>
      </c>
      <c r="F125" s="363">
        <v>3</v>
      </c>
      <c r="G125" s="368">
        <v>1</v>
      </c>
      <c r="I125" s="122">
        <v>28.8</v>
      </c>
    </row>
    <row r="126" spans="5:9" x14ac:dyDescent="0.25">
      <c r="E126" s="60">
        <v>74.499110000000002</v>
      </c>
      <c r="F126" s="363">
        <v>2</v>
      </c>
      <c r="G126" s="368">
        <v>2</v>
      </c>
      <c r="I126" s="122">
        <v>14.4</v>
      </c>
    </row>
    <row r="127" spans="5:9" x14ac:dyDescent="0.25">
      <c r="E127" s="60">
        <v>74.499160000000003</v>
      </c>
      <c r="F127" s="363">
        <v>4</v>
      </c>
      <c r="G127" s="368">
        <v>2</v>
      </c>
      <c r="I127" s="122">
        <v>50.4</v>
      </c>
    </row>
    <row r="128" spans="5:9" x14ac:dyDescent="0.25">
      <c r="E128" s="60">
        <v>74.499049999999997</v>
      </c>
      <c r="F128" s="363">
        <v>4</v>
      </c>
      <c r="G128" s="368">
        <v>1</v>
      </c>
      <c r="I128" s="122">
        <v>57.6</v>
      </c>
    </row>
    <row r="129" spans="5:9" x14ac:dyDescent="0.25">
      <c r="E129" s="60">
        <v>74.499309999999994</v>
      </c>
      <c r="F129" s="363">
        <v>2</v>
      </c>
      <c r="G129" s="368">
        <v>3</v>
      </c>
      <c r="I129" s="122">
        <v>21.6</v>
      </c>
    </row>
    <row r="130" spans="5:9" x14ac:dyDescent="0.25">
      <c r="E130" s="60">
        <v>74.499080000000006</v>
      </c>
      <c r="F130" s="363">
        <v>3</v>
      </c>
      <c r="G130" s="368">
        <v>2</v>
      </c>
      <c r="I130" s="122">
        <v>28.8</v>
      </c>
    </row>
    <row r="131" spans="5:9" x14ac:dyDescent="0.25">
      <c r="E131" s="60">
        <v>74.499309999999994</v>
      </c>
      <c r="F131" s="363">
        <v>2</v>
      </c>
      <c r="G131" s="368">
        <v>2</v>
      </c>
      <c r="I131" s="122">
        <v>14.4</v>
      </c>
    </row>
    <row r="132" spans="5:9" x14ac:dyDescent="0.25">
      <c r="E132" s="60">
        <v>74.499350000000007</v>
      </c>
      <c r="F132" s="363">
        <v>2</v>
      </c>
      <c r="G132" s="368">
        <v>1</v>
      </c>
      <c r="I132" s="122">
        <v>14.4</v>
      </c>
    </row>
    <row r="133" spans="5:9" x14ac:dyDescent="0.25">
      <c r="E133" s="60">
        <v>74.499350000000007</v>
      </c>
      <c r="F133" s="363">
        <v>2</v>
      </c>
      <c r="G133" s="368">
        <v>2</v>
      </c>
      <c r="I133" s="122">
        <v>21.6</v>
      </c>
    </row>
    <row r="134" spans="5:9" x14ac:dyDescent="0.25">
      <c r="E134" s="60">
        <v>74.499380000000002</v>
      </c>
      <c r="F134" s="363">
        <v>4</v>
      </c>
      <c r="G134" s="368">
        <v>3</v>
      </c>
      <c r="I134" s="122">
        <v>36</v>
      </c>
    </row>
    <row r="135" spans="5:9" x14ac:dyDescent="0.25">
      <c r="E135" s="60">
        <v>74.499409999999997</v>
      </c>
      <c r="F135" s="363">
        <v>4</v>
      </c>
      <c r="G135" s="368">
        <v>2</v>
      </c>
      <c r="I135" s="122">
        <v>36</v>
      </c>
    </row>
    <row r="136" spans="5:9" x14ac:dyDescent="0.25">
      <c r="E136" s="60">
        <v>74.499470000000002</v>
      </c>
      <c r="F136" s="363">
        <v>2</v>
      </c>
      <c r="G136" s="368">
        <v>2</v>
      </c>
      <c r="I136" s="122">
        <v>28.8</v>
      </c>
    </row>
    <row r="137" spans="5:9" x14ac:dyDescent="0.25">
      <c r="E137" s="60">
        <v>74.499529999999993</v>
      </c>
      <c r="F137" s="363">
        <v>1</v>
      </c>
      <c r="G137" s="368">
        <v>1</v>
      </c>
      <c r="I137" s="122">
        <v>7.2</v>
      </c>
    </row>
    <row r="138" spans="5:9" x14ac:dyDescent="0.25">
      <c r="E138" s="60">
        <v>74.499570000000006</v>
      </c>
      <c r="F138" s="363">
        <v>3</v>
      </c>
      <c r="G138" s="368">
        <v>2</v>
      </c>
      <c r="I138" s="122">
        <v>21.6</v>
      </c>
    </row>
    <row r="139" spans="5:9" x14ac:dyDescent="0.25">
      <c r="E139" s="60">
        <v>74.499629999999996</v>
      </c>
      <c r="F139" s="363">
        <v>2</v>
      </c>
      <c r="G139" s="368">
        <v>3</v>
      </c>
      <c r="I139" s="122">
        <v>14.4</v>
      </c>
    </row>
    <row r="140" spans="5:9" x14ac:dyDescent="0.25">
      <c r="E140" s="60">
        <v>74.500240000000005</v>
      </c>
      <c r="F140" s="363">
        <v>3</v>
      </c>
      <c r="G140" s="368">
        <v>4</v>
      </c>
      <c r="I140" s="122">
        <v>36</v>
      </c>
    </row>
    <row r="141" spans="5:9" x14ac:dyDescent="0.25">
      <c r="E141" s="60">
        <v>74.500200000000007</v>
      </c>
      <c r="F141" s="363">
        <v>3</v>
      </c>
      <c r="G141" s="368">
        <v>4</v>
      </c>
      <c r="I141" s="122">
        <v>21.6</v>
      </c>
    </row>
    <row r="142" spans="5:9" x14ac:dyDescent="0.25">
      <c r="E142" s="60">
        <v>74.500150000000005</v>
      </c>
      <c r="F142" s="363">
        <v>5</v>
      </c>
      <c r="G142" s="368">
        <v>4</v>
      </c>
      <c r="I142" s="122">
        <v>50.4</v>
      </c>
    </row>
    <row r="143" spans="5:9" x14ac:dyDescent="0.25">
      <c r="E143" s="60">
        <v>74.499409999999997</v>
      </c>
      <c r="F143" s="363">
        <v>1</v>
      </c>
      <c r="G143" s="368">
        <v>1</v>
      </c>
      <c r="I143" s="122">
        <v>7.2</v>
      </c>
    </row>
    <row r="144" spans="5:9" x14ac:dyDescent="0.25">
      <c r="E144" s="60">
        <v>74.499499999999998</v>
      </c>
      <c r="F144" s="363">
        <v>3</v>
      </c>
      <c r="G144" s="368">
        <v>2</v>
      </c>
      <c r="I144" s="122">
        <v>28.8</v>
      </c>
    </row>
    <row r="145" spans="5:9" x14ac:dyDescent="0.25">
      <c r="E145" s="60">
        <v>74.500069999999994</v>
      </c>
      <c r="F145" s="363">
        <v>2</v>
      </c>
      <c r="G145" s="368">
        <v>4</v>
      </c>
      <c r="I145" s="122">
        <v>21.6</v>
      </c>
    </row>
    <row r="146" spans="5:9" x14ac:dyDescent="0.25">
      <c r="E146" s="60">
        <v>74.500029999999995</v>
      </c>
      <c r="F146" s="363">
        <v>4</v>
      </c>
      <c r="G146" s="368">
        <v>2</v>
      </c>
      <c r="I146" s="122">
        <v>28.8</v>
      </c>
    </row>
    <row r="147" spans="5:9" x14ac:dyDescent="0.25">
      <c r="E147" s="60">
        <v>74.5</v>
      </c>
      <c r="F147" s="363">
        <v>3</v>
      </c>
      <c r="G147" s="368">
        <v>3</v>
      </c>
      <c r="I147" s="122">
        <v>21.6</v>
      </c>
    </row>
    <row r="148" spans="5:9" x14ac:dyDescent="0.25">
      <c r="E148" s="60">
        <v>74.499989999999997</v>
      </c>
      <c r="F148" s="363">
        <v>3</v>
      </c>
      <c r="G148" s="368">
        <v>2</v>
      </c>
      <c r="I148" s="122">
        <v>36</v>
      </c>
    </row>
    <row r="149" spans="5:9" x14ac:dyDescent="0.25">
      <c r="E149" s="60">
        <v>74.499849999999995</v>
      </c>
      <c r="F149" s="363">
        <v>3</v>
      </c>
      <c r="G149" s="368">
        <v>2</v>
      </c>
      <c r="I149" s="122">
        <v>43.2</v>
      </c>
    </row>
    <row r="150" spans="5:9" x14ac:dyDescent="0.25">
      <c r="E150" s="60">
        <v>74.499849999999995</v>
      </c>
      <c r="F150" s="363">
        <v>5</v>
      </c>
      <c r="G150" s="368">
        <v>2</v>
      </c>
      <c r="I150" s="122">
        <v>57.6</v>
      </c>
    </row>
    <row r="151" spans="5:9" x14ac:dyDescent="0.25">
      <c r="E151" s="60">
        <v>74.499719999999996</v>
      </c>
      <c r="F151" s="363">
        <v>5</v>
      </c>
      <c r="G151" s="368">
        <v>3</v>
      </c>
      <c r="I151" s="122">
        <v>43.2</v>
      </c>
    </row>
    <row r="152" spans="5:9" x14ac:dyDescent="0.25">
      <c r="E152" s="60">
        <v>74.499660000000006</v>
      </c>
      <c r="F152" s="363">
        <v>3</v>
      </c>
      <c r="G152" s="368">
        <v>4</v>
      </c>
      <c r="I152" s="122">
        <v>21.6</v>
      </c>
    </row>
    <row r="153" spans="5:9" x14ac:dyDescent="0.25">
      <c r="E153" s="60">
        <v>74.499619999999993</v>
      </c>
      <c r="F153" s="363">
        <v>3</v>
      </c>
      <c r="G153" s="368">
        <v>2</v>
      </c>
      <c r="I153" s="122">
        <v>21.6</v>
      </c>
    </row>
    <row r="154" spans="5:9" x14ac:dyDescent="0.25">
      <c r="E154" s="60">
        <v>74.499600000000001</v>
      </c>
      <c r="F154" s="363">
        <v>2</v>
      </c>
      <c r="G154" s="368">
        <v>2</v>
      </c>
      <c r="I154" s="122">
        <v>14.4</v>
      </c>
    </row>
    <row r="155" spans="5:9" x14ac:dyDescent="0.25">
      <c r="E155" s="60">
        <v>74.499539999999996</v>
      </c>
      <c r="F155" s="363">
        <v>5</v>
      </c>
      <c r="G155" s="368">
        <v>3</v>
      </c>
      <c r="I155" s="122">
        <v>43.2</v>
      </c>
    </row>
    <row r="156" spans="5:9" x14ac:dyDescent="0.25">
      <c r="E156" s="60">
        <v>74.499499999999998</v>
      </c>
      <c r="F156" s="363">
        <v>3</v>
      </c>
      <c r="G156" s="368">
        <v>2</v>
      </c>
      <c r="I156" s="122">
        <v>21.6</v>
      </c>
    </row>
    <row r="157" spans="5:9" x14ac:dyDescent="0.25">
      <c r="E157" s="60">
        <v>74.499470000000002</v>
      </c>
      <c r="F157" s="363">
        <v>3</v>
      </c>
      <c r="G157" s="368">
        <v>3</v>
      </c>
      <c r="I157" s="122">
        <v>21.6</v>
      </c>
    </row>
    <row r="158" spans="5:9" x14ac:dyDescent="0.25">
      <c r="E158" s="60">
        <v>74.499440000000007</v>
      </c>
      <c r="F158" s="363">
        <v>3</v>
      </c>
      <c r="G158" s="368">
        <v>4</v>
      </c>
      <c r="I158" s="122">
        <v>28.8</v>
      </c>
    </row>
    <row r="159" spans="5:9" x14ac:dyDescent="0.25">
      <c r="E159" s="60">
        <v>74.499409999999997</v>
      </c>
      <c r="F159" s="363">
        <v>3</v>
      </c>
      <c r="G159" s="368">
        <v>4</v>
      </c>
      <c r="I159" s="122">
        <v>36</v>
      </c>
    </row>
    <row r="160" spans="5:9" x14ac:dyDescent="0.25">
      <c r="E160" s="60">
        <v>76.49888</v>
      </c>
      <c r="F160" s="363">
        <v>2</v>
      </c>
      <c r="G160" s="368">
        <v>3</v>
      </c>
      <c r="I160" s="122">
        <v>21.6</v>
      </c>
    </row>
    <row r="161" spans="5:9" x14ac:dyDescent="0.25">
      <c r="E161" s="60">
        <v>76.498919999999998</v>
      </c>
      <c r="F161" s="363">
        <v>3</v>
      </c>
      <c r="G161" s="368">
        <v>3</v>
      </c>
      <c r="I161" s="122">
        <v>21.6</v>
      </c>
    </row>
    <row r="162" spans="5:9" x14ac:dyDescent="0.25">
      <c r="E162" s="60">
        <v>76.49897</v>
      </c>
      <c r="F162" s="363">
        <v>2</v>
      </c>
      <c r="G162" s="368">
        <v>2</v>
      </c>
      <c r="I162" s="122">
        <v>43.2</v>
      </c>
    </row>
    <row r="163" spans="5:9" x14ac:dyDescent="0.25">
      <c r="E163" s="60">
        <v>76.498999999999995</v>
      </c>
      <c r="F163" s="363">
        <v>3</v>
      </c>
      <c r="G163" s="368">
        <v>4</v>
      </c>
      <c r="I163" s="122">
        <v>43.2</v>
      </c>
    </row>
    <row r="164" spans="5:9" x14ac:dyDescent="0.25">
      <c r="E164" s="60">
        <v>76.499030000000005</v>
      </c>
      <c r="F164" s="363">
        <v>4</v>
      </c>
      <c r="G164" s="368">
        <v>2</v>
      </c>
      <c r="I164" s="122">
        <v>43.2</v>
      </c>
    </row>
    <row r="165" spans="5:9" x14ac:dyDescent="0.25">
      <c r="E165" s="60">
        <v>76.49906</v>
      </c>
      <c r="F165" s="363">
        <v>4</v>
      </c>
      <c r="G165" s="368">
        <v>2</v>
      </c>
      <c r="I165" s="122">
        <v>43.2</v>
      </c>
    </row>
    <row r="166" spans="5:9" x14ac:dyDescent="0.25">
      <c r="E166" s="60">
        <v>76.499099999999999</v>
      </c>
      <c r="F166" s="363">
        <v>4</v>
      </c>
      <c r="G166" s="368">
        <v>2</v>
      </c>
      <c r="I166" s="122">
        <v>36</v>
      </c>
    </row>
    <row r="167" spans="5:9" x14ac:dyDescent="0.25">
      <c r="E167" s="60">
        <v>76.499170000000007</v>
      </c>
      <c r="F167" s="363">
        <v>4</v>
      </c>
      <c r="G167" s="368">
        <v>2</v>
      </c>
      <c r="I167" s="122">
        <v>86.4</v>
      </c>
    </row>
    <row r="168" spans="5:9" x14ac:dyDescent="0.25">
      <c r="E168" s="60">
        <v>76.49924</v>
      </c>
      <c r="F168" s="363">
        <v>2</v>
      </c>
      <c r="G168" s="368">
        <v>2</v>
      </c>
      <c r="I168" s="122">
        <v>21.6</v>
      </c>
    </row>
    <row r="169" spans="5:9" x14ac:dyDescent="0.25">
      <c r="E169" s="60">
        <v>76.499229999999997</v>
      </c>
      <c r="F169" s="363">
        <v>4</v>
      </c>
      <c r="G169" s="368">
        <v>4</v>
      </c>
      <c r="I169" s="122">
        <v>28.8</v>
      </c>
    </row>
    <row r="170" spans="5:9" x14ac:dyDescent="0.25">
      <c r="E170" s="60">
        <v>76.499260000000007</v>
      </c>
      <c r="F170" s="363">
        <v>3</v>
      </c>
      <c r="G170" s="368">
        <v>4</v>
      </c>
      <c r="I170" s="122">
        <v>21.6</v>
      </c>
    </row>
    <row r="171" spans="5:9" x14ac:dyDescent="0.25">
      <c r="E171" s="60">
        <v>76.499350000000007</v>
      </c>
      <c r="F171" s="363">
        <v>2</v>
      </c>
      <c r="G171" s="368">
        <v>2</v>
      </c>
      <c r="I171" s="122">
        <v>28.8</v>
      </c>
    </row>
    <row r="172" spans="5:9" x14ac:dyDescent="0.25">
      <c r="E172" s="60">
        <v>76.499409999999997</v>
      </c>
      <c r="F172" s="363">
        <v>3</v>
      </c>
      <c r="G172" s="368">
        <v>3</v>
      </c>
      <c r="I172" s="122">
        <v>43.2</v>
      </c>
    </row>
    <row r="173" spans="5:9" x14ac:dyDescent="0.25">
      <c r="E173" s="60">
        <v>76.499470000000002</v>
      </c>
      <c r="F173" s="363">
        <v>3</v>
      </c>
      <c r="G173" s="368">
        <v>2</v>
      </c>
      <c r="I173" s="122">
        <v>28.8</v>
      </c>
    </row>
    <row r="174" spans="5:9" x14ac:dyDescent="0.25">
      <c r="E174" s="60">
        <v>76.499499999999998</v>
      </c>
      <c r="F174" s="363">
        <v>4</v>
      </c>
      <c r="G174" s="368">
        <v>2</v>
      </c>
      <c r="I174" s="122">
        <v>43.2</v>
      </c>
    </row>
    <row r="175" spans="5:9" x14ac:dyDescent="0.25">
      <c r="E175" s="60">
        <v>76.499539999999996</v>
      </c>
      <c r="F175" s="363">
        <v>3</v>
      </c>
      <c r="G175" s="368">
        <v>2</v>
      </c>
      <c r="I175" s="122">
        <v>28.8</v>
      </c>
    </row>
    <row r="176" spans="5:9" x14ac:dyDescent="0.25">
      <c r="E176" s="60">
        <v>76.499570000000006</v>
      </c>
      <c r="F176" s="363">
        <v>5</v>
      </c>
      <c r="G176" s="368">
        <v>4</v>
      </c>
      <c r="I176" s="122">
        <v>43.2</v>
      </c>
    </row>
    <row r="177" spans="5:9" x14ac:dyDescent="0.25">
      <c r="E177" s="60">
        <v>76.499629999999996</v>
      </c>
      <c r="F177" s="363">
        <v>5</v>
      </c>
      <c r="G177" s="368">
        <v>3</v>
      </c>
      <c r="I177" s="122">
        <v>50.4</v>
      </c>
    </row>
    <row r="178" spans="5:9" x14ac:dyDescent="0.25">
      <c r="E178" s="60">
        <v>76.499679999999998</v>
      </c>
      <c r="F178" s="363">
        <v>3</v>
      </c>
      <c r="G178" s="368">
        <v>2</v>
      </c>
      <c r="I178" s="122">
        <v>21.6</v>
      </c>
    </row>
    <row r="179" spans="5:9" x14ac:dyDescent="0.25">
      <c r="E179" s="60">
        <v>76.499750000000006</v>
      </c>
      <c r="F179" s="363">
        <v>4</v>
      </c>
      <c r="G179" s="368">
        <v>1</v>
      </c>
      <c r="I179" s="122">
        <v>28.8</v>
      </c>
    </row>
    <row r="180" spans="5:9" x14ac:dyDescent="0.25">
      <c r="E180" s="60">
        <v>76.50076</v>
      </c>
      <c r="F180" s="363">
        <v>3</v>
      </c>
      <c r="G180" s="368">
        <v>3</v>
      </c>
      <c r="I180" s="122">
        <v>28.8</v>
      </c>
    </row>
    <row r="181" spans="5:9" x14ac:dyDescent="0.25">
      <c r="E181" s="60">
        <v>76.50076</v>
      </c>
      <c r="F181" s="363">
        <v>4</v>
      </c>
      <c r="G181" s="368">
        <v>2</v>
      </c>
      <c r="I181" s="122">
        <v>57.6</v>
      </c>
    </row>
    <row r="182" spans="5:9" x14ac:dyDescent="0.25">
      <c r="E182" s="60">
        <v>76.500739999999993</v>
      </c>
      <c r="F182" s="363">
        <v>4</v>
      </c>
      <c r="G182" s="368">
        <v>2</v>
      </c>
      <c r="I182" s="122">
        <v>28.8</v>
      </c>
    </row>
    <row r="183" spans="5:9" x14ac:dyDescent="0.25">
      <c r="E183" s="60">
        <v>76.500789999999995</v>
      </c>
      <c r="F183" s="363">
        <v>2</v>
      </c>
      <c r="G183" s="368">
        <v>3</v>
      </c>
      <c r="I183" s="122">
        <v>36</v>
      </c>
    </row>
    <row r="184" spans="5:9" x14ac:dyDescent="0.25">
      <c r="E184" s="60">
        <v>76.500780000000006</v>
      </c>
      <c r="F184" s="363">
        <v>4</v>
      </c>
      <c r="G184" s="368">
        <v>4</v>
      </c>
      <c r="I184" s="122">
        <v>28.8</v>
      </c>
    </row>
    <row r="185" spans="5:9" x14ac:dyDescent="0.25">
      <c r="E185" s="60">
        <v>76.500749999999996</v>
      </c>
      <c r="F185" s="363">
        <v>2</v>
      </c>
      <c r="G185" s="368">
        <v>1</v>
      </c>
      <c r="I185" s="122">
        <v>21.6</v>
      </c>
    </row>
    <row r="186" spans="5:9" x14ac:dyDescent="0.25">
      <c r="E186" s="60">
        <v>76.499210000000005</v>
      </c>
      <c r="F186" s="363">
        <v>2</v>
      </c>
      <c r="G186" s="368">
        <v>2</v>
      </c>
      <c r="I186" s="122">
        <v>14.4</v>
      </c>
    </row>
    <row r="187" spans="5:9" x14ac:dyDescent="0.25">
      <c r="E187" s="60">
        <v>76.500789999999995</v>
      </c>
      <c r="F187" s="363">
        <v>2</v>
      </c>
      <c r="G187" s="368">
        <v>2</v>
      </c>
      <c r="I187" s="122">
        <v>28.8</v>
      </c>
    </row>
    <row r="188" spans="5:9" x14ac:dyDescent="0.25">
      <c r="E188" s="60">
        <v>76.500789999999995</v>
      </c>
      <c r="F188" s="363">
        <v>3</v>
      </c>
      <c r="G188" s="368">
        <v>4</v>
      </c>
      <c r="I188" s="122">
        <v>21.6</v>
      </c>
    </row>
    <row r="189" spans="5:9" x14ac:dyDescent="0.25">
      <c r="E189" s="60">
        <v>76.50076</v>
      </c>
      <c r="F189" s="363">
        <v>3</v>
      </c>
      <c r="G189" s="368">
        <v>3</v>
      </c>
      <c r="I189" s="122">
        <v>36</v>
      </c>
    </row>
    <row r="190" spans="5:9" x14ac:dyDescent="0.25">
      <c r="E190" s="60">
        <v>76.500749999999996</v>
      </c>
      <c r="F190" s="363">
        <v>4</v>
      </c>
      <c r="G190" s="368">
        <v>3</v>
      </c>
      <c r="I190" s="122">
        <v>28.8</v>
      </c>
    </row>
    <row r="191" spans="5:9" x14ac:dyDescent="0.25">
      <c r="E191" s="60">
        <v>76.500739999999993</v>
      </c>
      <c r="F191" s="363">
        <v>5</v>
      </c>
      <c r="G191" s="368">
        <v>3</v>
      </c>
      <c r="I191" s="122">
        <v>50.4</v>
      </c>
    </row>
    <row r="192" spans="5:9" x14ac:dyDescent="0.25">
      <c r="E192" s="60">
        <v>76.500720000000001</v>
      </c>
      <c r="F192" s="363">
        <v>4</v>
      </c>
      <c r="G192" s="368">
        <v>4</v>
      </c>
      <c r="I192" s="122">
        <v>28.8</v>
      </c>
    </row>
    <row r="193" spans="5:9" x14ac:dyDescent="0.25">
      <c r="E193" s="60">
        <v>76.500699999999995</v>
      </c>
      <c r="F193" s="363">
        <v>3</v>
      </c>
      <c r="G193" s="368">
        <v>4</v>
      </c>
      <c r="I193" s="122">
        <v>43.2</v>
      </c>
    </row>
    <row r="194" spans="5:9" x14ac:dyDescent="0.25">
      <c r="E194" s="60">
        <v>76.500709999999998</v>
      </c>
      <c r="F194" s="363">
        <v>3</v>
      </c>
      <c r="G194" s="368">
        <v>3</v>
      </c>
      <c r="I194" s="122">
        <v>28.8</v>
      </c>
    </row>
    <row r="195" spans="5:9" x14ac:dyDescent="0.25">
      <c r="E195" s="60">
        <v>76.500730000000004</v>
      </c>
      <c r="F195" s="363">
        <v>1</v>
      </c>
      <c r="G195" s="368">
        <v>2</v>
      </c>
      <c r="I195" s="122">
        <v>14.4</v>
      </c>
    </row>
    <row r="196" spans="5:9" x14ac:dyDescent="0.25">
      <c r="E196" s="60">
        <v>76.500709999999998</v>
      </c>
      <c r="F196" s="363">
        <v>4</v>
      </c>
      <c r="G196" s="368">
        <v>2</v>
      </c>
      <c r="I196" s="122">
        <v>43.2</v>
      </c>
    </row>
    <row r="197" spans="5:9" x14ac:dyDescent="0.25">
      <c r="E197" s="60">
        <v>76.500690000000006</v>
      </c>
      <c r="F197" s="363">
        <v>2</v>
      </c>
      <c r="G197" s="368">
        <v>4</v>
      </c>
      <c r="I197" s="122">
        <v>14.4</v>
      </c>
    </row>
    <row r="198" spans="5:9" x14ac:dyDescent="0.25">
      <c r="E198" s="60">
        <v>76.500630000000001</v>
      </c>
      <c r="F198" s="363">
        <v>1</v>
      </c>
      <c r="G198" s="368">
        <v>3</v>
      </c>
      <c r="I198" s="122">
        <v>7.2</v>
      </c>
    </row>
    <row r="199" spans="5:9" x14ac:dyDescent="0.25">
      <c r="E199" s="60">
        <v>76.500749999999996</v>
      </c>
      <c r="F199" s="363">
        <v>3</v>
      </c>
      <c r="G199" s="368">
        <v>3</v>
      </c>
      <c r="I199" s="122">
        <v>21.6</v>
      </c>
    </row>
    <row r="200" spans="5:9" x14ac:dyDescent="0.25">
      <c r="E200" s="60">
        <v>76.500730000000004</v>
      </c>
      <c r="F200" s="363">
        <v>4</v>
      </c>
      <c r="G200" s="368">
        <v>2</v>
      </c>
      <c r="I200" s="122">
        <v>43.2</v>
      </c>
    </row>
    <row r="201" spans="5:9" x14ac:dyDescent="0.25">
      <c r="E201" s="60">
        <v>76.500680000000003</v>
      </c>
      <c r="F201" s="363">
        <v>2</v>
      </c>
      <c r="G201" s="368">
        <v>3</v>
      </c>
      <c r="I201" s="122">
        <v>14.4</v>
      </c>
    </row>
    <row r="202" spans="5:9" x14ac:dyDescent="0.25">
      <c r="E202" s="60">
        <v>76.500659999999996</v>
      </c>
      <c r="F202" s="363">
        <v>3</v>
      </c>
      <c r="G202" s="368">
        <v>2</v>
      </c>
      <c r="I202" s="122">
        <v>43.2</v>
      </c>
    </row>
    <row r="203" spans="5:9" x14ac:dyDescent="0.25">
      <c r="E203" s="60">
        <v>76.500600000000006</v>
      </c>
      <c r="F203" s="363">
        <v>2</v>
      </c>
      <c r="G203" s="368">
        <v>5</v>
      </c>
      <c r="I203" s="122">
        <v>50.4</v>
      </c>
    </row>
    <row r="204" spans="5:9" x14ac:dyDescent="0.25">
      <c r="E204" s="60">
        <v>76.500540000000001</v>
      </c>
      <c r="F204" s="363">
        <v>3</v>
      </c>
      <c r="G204" s="368">
        <v>3</v>
      </c>
      <c r="I204" s="122">
        <v>21.6</v>
      </c>
    </row>
    <row r="205" spans="5:9" x14ac:dyDescent="0.25">
      <c r="E205" s="60">
        <v>76.500500000000002</v>
      </c>
      <c r="F205" s="363">
        <v>2</v>
      </c>
      <c r="G205" s="368">
        <v>4</v>
      </c>
      <c r="I205" s="122">
        <v>14.4</v>
      </c>
    </row>
    <row r="206" spans="5:9" x14ac:dyDescent="0.25">
      <c r="E206" s="60">
        <v>76.500460000000004</v>
      </c>
      <c r="F206" s="363">
        <v>2</v>
      </c>
      <c r="G206" s="368">
        <v>4</v>
      </c>
      <c r="I206" s="122">
        <v>28.8</v>
      </c>
    </row>
    <row r="207" spans="5:9" x14ac:dyDescent="0.25">
      <c r="E207" s="60">
        <v>76.500420000000005</v>
      </c>
      <c r="F207" s="363">
        <v>3</v>
      </c>
      <c r="G207" s="368">
        <v>4</v>
      </c>
      <c r="I207" s="122">
        <v>36</v>
      </c>
    </row>
    <row r="208" spans="5:9" x14ac:dyDescent="0.25">
      <c r="E208" s="60">
        <v>76.500360000000001</v>
      </c>
      <c r="F208" s="363">
        <v>4</v>
      </c>
      <c r="G208" s="368">
        <v>3</v>
      </c>
      <c r="I208" s="122">
        <v>43.2</v>
      </c>
    </row>
    <row r="209" spans="5:9" x14ac:dyDescent="0.25">
      <c r="E209" s="60">
        <v>76.500309999999999</v>
      </c>
      <c r="F209" s="363">
        <v>2</v>
      </c>
      <c r="G209" s="368">
        <v>2</v>
      </c>
      <c r="I209" s="122">
        <v>21.6</v>
      </c>
    </row>
    <row r="210" spans="5:9" x14ac:dyDescent="0.25">
      <c r="E210" s="60">
        <v>76.500249999999994</v>
      </c>
      <c r="F210" s="363">
        <v>4</v>
      </c>
      <c r="G210" s="368">
        <v>3</v>
      </c>
      <c r="I210" s="122">
        <v>50.4</v>
      </c>
    </row>
    <row r="211" spans="5:9" x14ac:dyDescent="0.25">
      <c r="E211" s="60">
        <v>76.500209999999996</v>
      </c>
      <c r="F211" s="363">
        <v>3</v>
      </c>
      <c r="G211" s="368">
        <v>3</v>
      </c>
      <c r="I211" s="122">
        <v>43.2</v>
      </c>
    </row>
    <row r="212" spans="5:9" x14ac:dyDescent="0.25">
      <c r="E212" s="60">
        <v>76.500190000000003</v>
      </c>
      <c r="F212" s="363">
        <v>3</v>
      </c>
      <c r="G212" s="368">
        <v>3</v>
      </c>
      <c r="I212" s="122">
        <v>50.4</v>
      </c>
    </row>
    <row r="213" spans="5:9" x14ac:dyDescent="0.25">
      <c r="E213" s="60">
        <v>76.500140000000002</v>
      </c>
      <c r="F213" s="363">
        <v>3</v>
      </c>
      <c r="G213" s="368">
        <v>4</v>
      </c>
      <c r="I213" s="122">
        <v>50.4</v>
      </c>
    </row>
    <row r="214" spans="5:9" x14ac:dyDescent="0.25">
      <c r="E214" s="60">
        <v>76.50009</v>
      </c>
      <c r="F214" s="363">
        <v>3</v>
      </c>
      <c r="G214" s="368">
        <v>3</v>
      </c>
      <c r="I214" s="122">
        <v>36</v>
      </c>
    </row>
    <row r="215" spans="5:9" x14ac:dyDescent="0.25">
      <c r="E215" s="60">
        <v>76.5</v>
      </c>
      <c r="F215" s="363">
        <v>5</v>
      </c>
      <c r="G215" s="368">
        <v>2</v>
      </c>
      <c r="I215" s="122">
        <v>57.6</v>
      </c>
    </row>
    <row r="216" spans="5:9" x14ac:dyDescent="0.25">
      <c r="E216" s="60">
        <v>76.499949999999998</v>
      </c>
      <c r="F216" s="363">
        <v>2</v>
      </c>
      <c r="G216" s="368">
        <v>3</v>
      </c>
      <c r="I216" s="122">
        <v>14.4</v>
      </c>
    </row>
    <row r="217" spans="5:9" x14ac:dyDescent="0.25">
      <c r="E217" s="60">
        <v>76.499920000000003</v>
      </c>
      <c r="F217" s="363">
        <v>2</v>
      </c>
      <c r="G217" s="368">
        <v>3</v>
      </c>
      <c r="I217" s="122">
        <v>21.6</v>
      </c>
    </row>
    <row r="218" spans="5:9" x14ac:dyDescent="0.25">
      <c r="E218" s="60">
        <v>76.499870000000001</v>
      </c>
      <c r="F218" s="363">
        <v>3</v>
      </c>
      <c r="G218" s="368">
        <v>2</v>
      </c>
      <c r="I218" s="122">
        <v>28.8</v>
      </c>
    </row>
    <row r="219" spans="5:9" x14ac:dyDescent="0.25">
      <c r="E219" s="60">
        <v>78.250839999999997</v>
      </c>
      <c r="F219" s="363">
        <v>3</v>
      </c>
      <c r="G219" s="368">
        <v>4</v>
      </c>
      <c r="I219" s="122">
        <v>21.6</v>
      </c>
    </row>
    <row r="220" spans="5:9" x14ac:dyDescent="0.25">
      <c r="E220" s="60">
        <v>78.250889999999998</v>
      </c>
      <c r="F220" s="363">
        <v>5</v>
      </c>
      <c r="G220" s="368">
        <v>5</v>
      </c>
      <c r="I220" s="122">
        <v>64.8</v>
      </c>
    </row>
    <row r="221" spans="5:9" x14ac:dyDescent="0.25">
      <c r="E221" s="60">
        <v>78.25094</v>
      </c>
      <c r="F221" s="363">
        <v>5</v>
      </c>
      <c r="G221" s="368">
        <v>3</v>
      </c>
      <c r="I221" s="122">
        <v>57.6</v>
      </c>
    </row>
    <row r="222" spans="5:9" x14ac:dyDescent="0.25">
      <c r="E222" s="60">
        <v>78.251059999999995</v>
      </c>
      <c r="F222" s="363">
        <v>4</v>
      </c>
      <c r="G222" s="368">
        <v>3</v>
      </c>
      <c r="I222" s="122">
        <v>43.2</v>
      </c>
    </row>
    <row r="223" spans="5:9" x14ac:dyDescent="0.25">
      <c r="E223" s="60">
        <v>78.251140000000007</v>
      </c>
      <c r="F223" s="363">
        <v>5</v>
      </c>
      <c r="G223" s="368">
        <v>3</v>
      </c>
      <c r="I223" s="122">
        <v>64.8</v>
      </c>
    </row>
    <row r="224" spans="5:9" x14ac:dyDescent="0.25">
      <c r="E224" s="60">
        <v>78.251180000000005</v>
      </c>
      <c r="F224" s="363">
        <v>4</v>
      </c>
      <c r="G224" s="368">
        <v>4</v>
      </c>
      <c r="I224" s="122">
        <v>28.8</v>
      </c>
    </row>
    <row r="225" spans="5:9" x14ac:dyDescent="0.25">
      <c r="E225" s="60">
        <v>78.251230000000007</v>
      </c>
      <c r="F225" s="363">
        <v>3</v>
      </c>
      <c r="G225" s="368">
        <v>4</v>
      </c>
      <c r="I225" s="122">
        <v>36</v>
      </c>
    </row>
    <row r="226" spans="5:9" x14ac:dyDescent="0.25">
      <c r="E226" s="60">
        <v>78.251279999999994</v>
      </c>
      <c r="F226" s="363">
        <v>2</v>
      </c>
      <c r="G226" s="368">
        <v>3</v>
      </c>
      <c r="I226" s="122">
        <v>21.6</v>
      </c>
    </row>
    <row r="227" spans="5:9" x14ac:dyDescent="0.25">
      <c r="E227" s="60">
        <v>78.251300000000001</v>
      </c>
      <c r="F227" s="363">
        <v>3</v>
      </c>
      <c r="G227" s="368">
        <v>4</v>
      </c>
      <c r="I227" s="122">
        <v>21.6</v>
      </c>
    </row>
    <row r="228" spans="5:9" x14ac:dyDescent="0.25">
      <c r="E228" s="60">
        <v>78.251369999999994</v>
      </c>
      <c r="F228" s="363">
        <v>3</v>
      </c>
      <c r="G228" s="368">
        <v>2</v>
      </c>
      <c r="I228" s="122">
        <v>36</v>
      </c>
    </row>
    <row r="229" spans="5:9" x14ac:dyDescent="0.25">
      <c r="E229" s="60">
        <v>78.251419999999996</v>
      </c>
      <c r="F229" s="363">
        <v>4</v>
      </c>
      <c r="G229" s="368">
        <v>4</v>
      </c>
      <c r="I229" s="122">
        <v>28.8</v>
      </c>
    </row>
    <row r="230" spans="5:9" x14ac:dyDescent="0.25">
      <c r="E230" s="60">
        <v>78.251450000000006</v>
      </c>
      <c r="F230" s="363">
        <v>4</v>
      </c>
      <c r="G230" s="368">
        <v>4</v>
      </c>
      <c r="I230" s="122">
        <v>36</v>
      </c>
    </row>
    <row r="231" spans="5:9" x14ac:dyDescent="0.25">
      <c r="E231" s="60">
        <v>78.251499999999993</v>
      </c>
      <c r="F231" s="363">
        <v>3</v>
      </c>
      <c r="G231" s="368">
        <v>3</v>
      </c>
      <c r="I231" s="122">
        <v>36</v>
      </c>
    </row>
    <row r="232" spans="5:9" x14ac:dyDescent="0.25">
      <c r="E232" s="60">
        <v>78.251549999999995</v>
      </c>
      <c r="F232" s="363">
        <v>2</v>
      </c>
      <c r="G232" s="368">
        <v>2</v>
      </c>
      <c r="I232" s="122">
        <v>14.4</v>
      </c>
    </row>
    <row r="233" spans="5:9" x14ac:dyDescent="0.25">
      <c r="E233" s="60">
        <v>78.251589999999993</v>
      </c>
      <c r="F233" s="363">
        <v>3</v>
      </c>
      <c r="G233" s="368">
        <v>2</v>
      </c>
      <c r="I233" s="122">
        <v>28.8</v>
      </c>
    </row>
    <row r="234" spans="5:9" x14ac:dyDescent="0.25">
      <c r="E234" s="60">
        <v>78.251609999999999</v>
      </c>
      <c r="F234" s="363">
        <v>4</v>
      </c>
      <c r="G234" s="368">
        <v>3</v>
      </c>
      <c r="I234" s="122">
        <v>28.8</v>
      </c>
    </row>
    <row r="235" spans="5:9" x14ac:dyDescent="0.25">
      <c r="E235" s="60">
        <v>78.251660000000001</v>
      </c>
      <c r="F235" s="363">
        <v>2</v>
      </c>
      <c r="G235" s="368">
        <v>2</v>
      </c>
      <c r="I235" s="122">
        <v>14.4</v>
      </c>
    </row>
    <row r="236" spans="5:9" x14ac:dyDescent="0.25">
      <c r="E236" s="60">
        <v>78.2517</v>
      </c>
      <c r="F236" s="363">
        <v>4</v>
      </c>
      <c r="G236" s="368">
        <v>5</v>
      </c>
      <c r="I236" s="122">
        <v>28.8</v>
      </c>
    </row>
    <row r="237" spans="5:9" x14ac:dyDescent="0.25">
      <c r="E237" s="60">
        <v>78.251769999999993</v>
      </c>
      <c r="F237" s="363">
        <v>5</v>
      </c>
      <c r="G237" s="368">
        <v>4</v>
      </c>
      <c r="I237" s="122">
        <v>43.2</v>
      </c>
    </row>
    <row r="238" spans="5:9" x14ac:dyDescent="0.25">
      <c r="E238" s="60">
        <v>78.251810000000006</v>
      </c>
      <c r="F238" s="363">
        <v>4</v>
      </c>
      <c r="G238" s="368">
        <v>3</v>
      </c>
      <c r="I238" s="122">
        <v>28.8</v>
      </c>
    </row>
    <row r="239" spans="5:9" x14ac:dyDescent="0.25">
      <c r="E239" s="60">
        <v>78.2517</v>
      </c>
      <c r="F239" s="363">
        <v>3</v>
      </c>
      <c r="G239" s="368">
        <v>3</v>
      </c>
      <c r="I239" s="122">
        <v>43.2</v>
      </c>
    </row>
    <row r="240" spans="5:9" x14ac:dyDescent="0.25">
      <c r="E240" s="60">
        <v>78.251660000000001</v>
      </c>
      <c r="F240" s="363">
        <v>3</v>
      </c>
      <c r="G240" s="368">
        <v>3</v>
      </c>
      <c r="I240" s="122">
        <v>28.8</v>
      </c>
    </row>
    <row r="241" spans="5:9" x14ac:dyDescent="0.25">
      <c r="E241" s="60">
        <v>78.251660000000001</v>
      </c>
      <c r="F241" s="363">
        <v>6</v>
      </c>
      <c r="G241" s="368">
        <v>3</v>
      </c>
      <c r="I241" s="122">
        <v>72</v>
      </c>
    </row>
    <row r="242" spans="5:9" x14ac:dyDescent="0.25">
      <c r="E242" s="60">
        <v>78.251660000000001</v>
      </c>
      <c r="F242" s="363">
        <v>4</v>
      </c>
      <c r="G242" s="368">
        <v>3</v>
      </c>
      <c r="I242" s="122">
        <v>28.8</v>
      </c>
    </row>
    <row r="243" spans="5:9" x14ac:dyDescent="0.25">
      <c r="E243" s="60">
        <v>78.251819999999995</v>
      </c>
      <c r="F243" s="363">
        <v>3</v>
      </c>
      <c r="G243" s="368">
        <v>3</v>
      </c>
      <c r="I243" s="122">
        <v>28.8</v>
      </c>
    </row>
    <row r="244" spans="5:9" x14ac:dyDescent="0.25">
      <c r="E244" s="60">
        <v>78.22</v>
      </c>
      <c r="F244" s="363">
        <v>4</v>
      </c>
      <c r="G244" s="368">
        <v>2</v>
      </c>
      <c r="I244" s="122">
        <v>28.8</v>
      </c>
    </row>
    <row r="245" spans="5:9" x14ac:dyDescent="0.25">
      <c r="E245" s="60">
        <v>78.252499999999998</v>
      </c>
      <c r="F245" s="363">
        <v>2</v>
      </c>
      <c r="G245" s="368">
        <v>4</v>
      </c>
      <c r="I245" s="122">
        <v>21.6</v>
      </c>
    </row>
    <row r="246" spans="5:9" x14ac:dyDescent="0.25">
      <c r="E246" s="60">
        <v>78.252600000000001</v>
      </c>
      <c r="F246" s="363">
        <v>4</v>
      </c>
      <c r="G246" s="368">
        <v>3</v>
      </c>
      <c r="I246" s="122">
        <v>36</v>
      </c>
    </row>
    <row r="247" spans="5:9" x14ac:dyDescent="0.25">
      <c r="E247" s="60">
        <v>78.252619999999993</v>
      </c>
      <c r="F247" s="363">
        <v>4</v>
      </c>
      <c r="G247" s="368">
        <v>4</v>
      </c>
      <c r="I247" s="122">
        <v>36</v>
      </c>
    </row>
    <row r="248" spans="5:9" x14ac:dyDescent="0.25">
      <c r="E248" s="60">
        <v>78.252619999999993</v>
      </c>
      <c r="F248" s="363">
        <v>3</v>
      </c>
      <c r="G248" s="368">
        <v>3</v>
      </c>
      <c r="I248" s="122">
        <v>21.6</v>
      </c>
    </row>
    <row r="249" spans="5:9" x14ac:dyDescent="0.25">
      <c r="E249" s="60">
        <v>78.252610000000004</v>
      </c>
      <c r="F249" s="363">
        <v>3</v>
      </c>
      <c r="G249" s="368">
        <v>3</v>
      </c>
      <c r="I249" s="122">
        <v>21.6</v>
      </c>
    </row>
    <row r="250" spans="5:9" x14ac:dyDescent="0.25">
      <c r="E250" s="60">
        <v>78.252600000000001</v>
      </c>
      <c r="F250" s="363">
        <v>2</v>
      </c>
      <c r="G250" s="368">
        <v>1</v>
      </c>
      <c r="I250" s="122">
        <v>21.6</v>
      </c>
    </row>
    <row r="251" spans="5:9" x14ac:dyDescent="0.25">
      <c r="E251" s="60">
        <v>78.252610000000004</v>
      </c>
      <c r="F251" s="363">
        <v>3</v>
      </c>
      <c r="G251" s="368">
        <v>3</v>
      </c>
      <c r="I251" s="122">
        <v>36</v>
      </c>
    </row>
    <row r="252" spans="5:9" x14ac:dyDescent="0.25">
      <c r="E252" s="60">
        <v>78.252600000000001</v>
      </c>
      <c r="F252" s="363">
        <v>2</v>
      </c>
      <c r="G252" s="368">
        <v>2</v>
      </c>
      <c r="I252" s="122">
        <v>21.6</v>
      </c>
    </row>
    <row r="253" spans="5:9" x14ac:dyDescent="0.25">
      <c r="E253" s="60">
        <v>78.252619999999993</v>
      </c>
      <c r="F253" s="363">
        <v>6</v>
      </c>
      <c r="G253" s="368">
        <v>4</v>
      </c>
      <c r="I253" s="122">
        <v>57.6</v>
      </c>
    </row>
    <row r="254" spans="5:9" x14ac:dyDescent="0.25">
      <c r="E254" s="60">
        <v>78.252600000000001</v>
      </c>
      <c r="F254" s="363">
        <v>4</v>
      </c>
      <c r="G254" s="368">
        <v>2</v>
      </c>
      <c r="I254" s="122">
        <v>43.2</v>
      </c>
    </row>
    <row r="255" spans="5:9" x14ac:dyDescent="0.25">
      <c r="E255" s="60">
        <v>78.252600000000001</v>
      </c>
      <c r="F255" s="363">
        <v>4</v>
      </c>
      <c r="G255" s="368">
        <v>3</v>
      </c>
      <c r="I255" s="122">
        <v>28.8</v>
      </c>
    </row>
    <row r="256" spans="5:9" x14ac:dyDescent="0.25">
      <c r="E256" s="60">
        <v>78.252610000000004</v>
      </c>
      <c r="F256" s="363">
        <v>4</v>
      </c>
      <c r="G256" s="368">
        <v>4</v>
      </c>
      <c r="I256" s="122">
        <v>57.6</v>
      </c>
    </row>
    <row r="257" spans="5:9" x14ac:dyDescent="0.25">
      <c r="E257" s="60">
        <v>78.252610000000004</v>
      </c>
      <c r="F257" s="363">
        <v>4</v>
      </c>
      <c r="G257" s="368">
        <v>3</v>
      </c>
      <c r="I257" s="122">
        <v>79.2</v>
      </c>
    </row>
    <row r="258" spans="5:9" x14ac:dyDescent="0.25">
      <c r="E258" s="60">
        <v>78.252600000000001</v>
      </c>
      <c r="F258" s="363">
        <v>4</v>
      </c>
      <c r="G258" s="368">
        <v>3</v>
      </c>
      <c r="I258" s="122">
        <v>36</v>
      </c>
    </row>
    <row r="259" spans="5:9" x14ac:dyDescent="0.25">
      <c r="E259" s="60">
        <v>78.250789999999995</v>
      </c>
      <c r="F259" s="363">
        <v>3</v>
      </c>
      <c r="G259" s="368">
        <v>5</v>
      </c>
      <c r="I259" s="122">
        <v>36</v>
      </c>
    </row>
    <row r="260" spans="5:9" x14ac:dyDescent="0.25">
      <c r="E260" s="60">
        <v>78.250770000000003</v>
      </c>
      <c r="F260" s="363">
        <v>3</v>
      </c>
      <c r="G260" s="368">
        <v>4</v>
      </c>
      <c r="I260" s="122">
        <v>21.6</v>
      </c>
    </row>
    <row r="261" spans="5:9" x14ac:dyDescent="0.25">
      <c r="E261" s="60">
        <v>78.250780000000006</v>
      </c>
      <c r="F261" s="363">
        <v>3</v>
      </c>
      <c r="G261" s="368">
        <v>2</v>
      </c>
      <c r="I261" s="122">
        <v>21.6</v>
      </c>
    </row>
    <row r="262" spans="5:9" x14ac:dyDescent="0.25">
      <c r="E262" s="60">
        <v>78.250780000000006</v>
      </c>
      <c r="F262" s="363">
        <v>8</v>
      </c>
      <c r="G262" s="368">
        <v>5</v>
      </c>
      <c r="I262" s="122">
        <v>57.6</v>
      </c>
    </row>
    <row r="263" spans="5:9" x14ac:dyDescent="0.25">
      <c r="E263" s="60">
        <v>78.250799999999998</v>
      </c>
      <c r="F263" s="363">
        <v>5</v>
      </c>
      <c r="G263" s="368">
        <v>3</v>
      </c>
      <c r="I263" s="122">
        <v>50.4</v>
      </c>
    </row>
    <row r="264" spans="5:9" x14ac:dyDescent="0.25">
      <c r="E264" s="60">
        <v>78.250789999999995</v>
      </c>
      <c r="F264" s="363">
        <v>4</v>
      </c>
      <c r="G264" s="368">
        <v>3</v>
      </c>
      <c r="I264" s="122">
        <v>50.4</v>
      </c>
    </row>
    <row r="265" spans="5:9" x14ac:dyDescent="0.25">
      <c r="E265" s="60">
        <v>78.250780000000006</v>
      </c>
      <c r="F265" s="363">
        <v>4</v>
      </c>
      <c r="G265" s="368">
        <v>3</v>
      </c>
      <c r="I265" s="122">
        <v>28.8</v>
      </c>
    </row>
    <row r="266" spans="5:9" x14ac:dyDescent="0.25">
      <c r="E266" s="60">
        <v>78.250789999999995</v>
      </c>
      <c r="F266" s="363">
        <v>4</v>
      </c>
      <c r="G266" s="368">
        <v>3</v>
      </c>
      <c r="I266" s="122">
        <v>36</v>
      </c>
    </row>
    <row r="267" spans="5:9" x14ac:dyDescent="0.25">
      <c r="E267" s="60">
        <v>78.250780000000006</v>
      </c>
      <c r="F267" s="363">
        <v>1</v>
      </c>
      <c r="G267" s="368">
        <v>2</v>
      </c>
      <c r="I267" s="122">
        <v>14.4</v>
      </c>
    </row>
    <row r="268" spans="5:9" x14ac:dyDescent="0.25">
      <c r="E268" s="60">
        <v>78.250789999999995</v>
      </c>
      <c r="F268" s="363">
        <v>4</v>
      </c>
      <c r="G268" s="368">
        <v>3</v>
      </c>
      <c r="I268" s="122">
        <v>28.8</v>
      </c>
    </row>
    <row r="269" spans="5:9" x14ac:dyDescent="0.25">
      <c r="E269" s="60">
        <v>78.250780000000006</v>
      </c>
      <c r="F269" s="363">
        <v>2</v>
      </c>
      <c r="G269" s="368">
        <v>2</v>
      </c>
      <c r="I269" s="122">
        <v>14.4</v>
      </c>
    </row>
    <row r="270" spans="5:9" x14ac:dyDescent="0.25">
      <c r="E270" s="60">
        <v>78.250789999999995</v>
      </c>
      <c r="F270" s="363">
        <v>5</v>
      </c>
      <c r="G270" s="368">
        <v>3</v>
      </c>
      <c r="I270" s="122">
        <v>57.6</v>
      </c>
    </row>
    <row r="271" spans="5:9" x14ac:dyDescent="0.25">
      <c r="E271" s="60">
        <v>78.250789999999995</v>
      </c>
      <c r="F271" s="363">
        <v>2</v>
      </c>
      <c r="G271" s="368">
        <v>3</v>
      </c>
      <c r="I271" s="122">
        <v>21.6</v>
      </c>
    </row>
    <row r="272" spans="5:9" x14ac:dyDescent="0.25">
      <c r="E272" s="60">
        <v>78.250780000000006</v>
      </c>
      <c r="F272" s="363">
        <v>3</v>
      </c>
      <c r="G272" s="368">
        <v>5</v>
      </c>
      <c r="I272" s="122">
        <v>28.8</v>
      </c>
    </row>
    <row r="273" spans="5:9" x14ac:dyDescent="0.25">
      <c r="E273" s="60">
        <v>78.250780000000006</v>
      </c>
      <c r="F273" s="363">
        <v>5</v>
      </c>
      <c r="G273" s="368">
        <v>3</v>
      </c>
      <c r="I273" s="122">
        <v>57.6</v>
      </c>
    </row>
    <row r="274" spans="5:9" x14ac:dyDescent="0.25">
      <c r="E274" s="60">
        <v>78.250789999999995</v>
      </c>
      <c r="F274" s="363">
        <v>3</v>
      </c>
      <c r="G274" s="368">
        <v>2</v>
      </c>
      <c r="I274" s="122">
        <v>43.2</v>
      </c>
    </row>
    <row r="275" spans="5:9" x14ac:dyDescent="0.25">
      <c r="E275" s="60">
        <v>78.250789999999995</v>
      </c>
      <c r="F275" s="363">
        <v>3</v>
      </c>
      <c r="G275" s="368">
        <v>3</v>
      </c>
      <c r="I275" s="122">
        <v>28.8</v>
      </c>
    </row>
    <row r="276" spans="5:9" x14ac:dyDescent="0.25">
      <c r="E276" s="60">
        <v>78.250789999999995</v>
      </c>
      <c r="F276" s="363">
        <v>6</v>
      </c>
      <c r="G276" s="368">
        <v>2</v>
      </c>
      <c r="I276" s="122">
        <v>50.4</v>
      </c>
    </row>
    <row r="277" spans="5:9" x14ac:dyDescent="0.25">
      <c r="E277" s="60">
        <v>78.250789999999995</v>
      </c>
      <c r="F277" s="363">
        <v>4</v>
      </c>
      <c r="G277" s="368">
        <v>4</v>
      </c>
      <c r="I277" s="122">
        <v>43.2</v>
      </c>
    </row>
    <row r="278" spans="5:9" x14ac:dyDescent="0.25">
      <c r="E278" s="60">
        <v>78.250789999999995</v>
      </c>
      <c r="F278" s="363">
        <v>3</v>
      </c>
      <c r="G278" s="368">
        <v>3</v>
      </c>
      <c r="I278" s="122">
        <v>36</v>
      </c>
    </row>
    <row r="279" spans="5:9" x14ac:dyDescent="0.25">
      <c r="E279" s="60">
        <v>78.251499999999993</v>
      </c>
      <c r="F279" s="363">
        <v>5</v>
      </c>
      <c r="G279" s="368">
        <v>3</v>
      </c>
      <c r="I279" s="122">
        <v>36</v>
      </c>
    </row>
    <row r="280" spans="5:9" x14ac:dyDescent="0.25">
      <c r="E280" s="60">
        <v>78.251689999999996</v>
      </c>
      <c r="F280" s="363">
        <v>4</v>
      </c>
      <c r="G280" s="368">
        <v>5</v>
      </c>
      <c r="I280" s="122">
        <v>28.8</v>
      </c>
    </row>
    <row r="281" spans="5:9" x14ac:dyDescent="0.25">
      <c r="E281" s="60">
        <v>78.251739999999998</v>
      </c>
      <c r="F281" s="363">
        <v>3</v>
      </c>
      <c r="G281" s="368">
        <v>4</v>
      </c>
      <c r="I281" s="122">
        <v>36</v>
      </c>
    </row>
    <row r="282" spans="5:9" x14ac:dyDescent="0.25">
      <c r="E282" s="60">
        <v>78.251779999999997</v>
      </c>
      <c r="F282" s="363">
        <v>3</v>
      </c>
      <c r="G282" s="368">
        <v>5</v>
      </c>
      <c r="I282" s="122">
        <v>36</v>
      </c>
    </row>
    <row r="283" spans="5:9" x14ac:dyDescent="0.25">
      <c r="E283" s="60">
        <v>78.251819999999995</v>
      </c>
      <c r="F283" s="363">
        <v>3</v>
      </c>
      <c r="G283" s="368">
        <v>5</v>
      </c>
      <c r="I283" s="122">
        <v>43.2</v>
      </c>
    </row>
    <row r="284" spans="5:9" x14ac:dyDescent="0.25">
      <c r="E284" s="60">
        <v>78.251869999999997</v>
      </c>
      <c r="F284" s="363">
        <v>2</v>
      </c>
      <c r="G284" s="368">
        <v>4</v>
      </c>
      <c r="I284" s="122">
        <v>28.8</v>
      </c>
    </row>
    <row r="285" spans="5:9" x14ac:dyDescent="0.25">
      <c r="E285" s="60">
        <v>78.251930000000002</v>
      </c>
      <c r="F285" s="363">
        <v>3</v>
      </c>
      <c r="G285" s="368">
        <v>4</v>
      </c>
      <c r="I285" s="122">
        <v>43.2</v>
      </c>
    </row>
    <row r="286" spans="5:9" x14ac:dyDescent="0.25">
      <c r="E286" s="60">
        <v>78.251980000000003</v>
      </c>
      <c r="F286" s="363">
        <v>2</v>
      </c>
      <c r="G286" s="368">
        <v>3</v>
      </c>
      <c r="I286" s="122">
        <v>14.4</v>
      </c>
    </row>
    <row r="287" spans="5:9" x14ac:dyDescent="0.25">
      <c r="E287" s="60">
        <v>78.252049999999997</v>
      </c>
      <c r="F287" s="363">
        <v>3</v>
      </c>
      <c r="G287" s="368">
        <v>5</v>
      </c>
      <c r="I287" s="122">
        <v>21.6</v>
      </c>
    </row>
    <row r="288" spans="5:9" x14ac:dyDescent="0.25">
      <c r="E288" s="60">
        <v>78.252110000000002</v>
      </c>
      <c r="F288" s="363">
        <v>4</v>
      </c>
      <c r="G288" s="368">
        <v>5</v>
      </c>
      <c r="I288" s="122">
        <v>43.2</v>
      </c>
    </row>
    <row r="289" spans="5:9" x14ac:dyDescent="0.25">
      <c r="E289" s="60">
        <v>78.252139999999997</v>
      </c>
      <c r="F289" s="363">
        <v>5</v>
      </c>
      <c r="G289" s="368">
        <v>3</v>
      </c>
      <c r="I289" s="122">
        <v>50.4</v>
      </c>
    </row>
    <row r="290" spans="5:9" x14ac:dyDescent="0.25">
      <c r="E290" s="60">
        <v>78.252189999999999</v>
      </c>
      <c r="F290" s="363">
        <v>3</v>
      </c>
      <c r="G290" s="368">
        <v>5</v>
      </c>
      <c r="I290" s="122">
        <v>28.8</v>
      </c>
    </row>
    <row r="291" spans="5:9" x14ac:dyDescent="0.25">
      <c r="E291" s="60">
        <v>78.252250000000004</v>
      </c>
      <c r="F291" s="363">
        <v>3</v>
      </c>
      <c r="G291" s="368">
        <v>6</v>
      </c>
      <c r="I291" s="122">
        <v>28.8</v>
      </c>
    </row>
    <row r="292" spans="5:9" x14ac:dyDescent="0.25">
      <c r="E292" s="60">
        <v>78.252300000000005</v>
      </c>
      <c r="F292" s="363">
        <v>3</v>
      </c>
      <c r="G292" s="368">
        <v>6</v>
      </c>
      <c r="I292" s="122">
        <v>28.8</v>
      </c>
    </row>
    <row r="293" spans="5:9" x14ac:dyDescent="0.25">
      <c r="E293" s="60">
        <v>78.252340000000004</v>
      </c>
      <c r="F293" s="363">
        <v>2</v>
      </c>
      <c r="G293" s="368">
        <v>4</v>
      </c>
      <c r="I293" s="122">
        <v>21.6</v>
      </c>
    </row>
    <row r="294" spans="5:9" x14ac:dyDescent="0.25">
      <c r="E294" s="60">
        <v>78.252359999999996</v>
      </c>
      <c r="F294" s="363">
        <v>4</v>
      </c>
      <c r="G294" s="368">
        <v>5</v>
      </c>
      <c r="I294" s="122">
        <v>28.8</v>
      </c>
    </row>
    <row r="295" spans="5:9" x14ac:dyDescent="0.25">
      <c r="E295" s="60">
        <v>78.252390000000005</v>
      </c>
      <c r="F295" s="363">
        <v>3</v>
      </c>
      <c r="G295" s="368">
        <v>4</v>
      </c>
      <c r="I295" s="122">
        <v>21.6</v>
      </c>
    </row>
    <row r="296" spans="5:9" x14ac:dyDescent="0.25">
      <c r="E296" s="60">
        <v>78.252440000000007</v>
      </c>
      <c r="F296" s="363">
        <v>3</v>
      </c>
      <c r="G296" s="368">
        <v>4</v>
      </c>
      <c r="I296" s="122">
        <v>21.6</v>
      </c>
    </row>
    <row r="297" spans="5:9" x14ac:dyDescent="0.25">
      <c r="E297" s="60">
        <v>78.252489999999995</v>
      </c>
      <c r="F297" s="363">
        <v>5</v>
      </c>
      <c r="G297" s="368">
        <v>5</v>
      </c>
      <c r="I297" s="122">
        <v>43.2</v>
      </c>
    </row>
    <row r="298" spans="5:9" x14ac:dyDescent="0.25">
      <c r="E298" s="60">
        <v>78.252510000000001</v>
      </c>
      <c r="F298" s="363">
        <v>4</v>
      </c>
      <c r="G298" s="368">
        <v>7</v>
      </c>
      <c r="I298" s="122">
        <v>43.2</v>
      </c>
    </row>
    <row r="299" spans="5:9" x14ac:dyDescent="0.25">
      <c r="E299" s="60">
        <v>80.115539999999996</v>
      </c>
      <c r="F299" s="363">
        <v>8</v>
      </c>
      <c r="G299" s="368">
        <v>2</v>
      </c>
      <c r="I299" s="122">
        <v>309.60000000000002</v>
      </c>
    </row>
    <row r="300" spans="5:9" x14ac:dyDescent="0.25">
      <c r="E300" s="60">
        <v>80.115660000000005</v>
      </c>
      <c r="F300" s="363">
        <v>5</v>
      </c>
      <c r="G300" s="368">
        <v>5</v>
      </c>
      <c r="I300" s="122">
        <v>273.60000000000002</v>
      </c>
    </row>
    <row r="301" spans="5:9" x14ac:dyDescent="0.25">
      <c r="E301" s="60">
        <v>80.115700000000004</v>
      </c>
      <c r="F301" s="363">
        <v>4</v>
      </c>
      <c r="G301" s="368">
        <v>3</v>
      </c>
      <c r="I301" s="122">
        <v>237.6</v>
      </c>
    </row>
    <row r="302" spans="5:9" x14ac:dyDescent="0.25">
      <c r="E302" s="60">
        <v>80.115750000000006</v>
      </c>
      <c r="F302" s="363">
        <v>4</v>
      </c>
      <c r="G302" s="368">
        <v>5</v>
      </c>
      <c r="I302" s="122">
        <v>230.4</v>
      </c>
    </row>
    <row r="303" spans="5:9" x14ac:dyDescent="0.25">
      <c r="E303" s="60">
        <v>80.115840000000006</v>
      </c>
      <c r="F303" s="363">
        <v>3</v>
      </c>
      <c r="G303" s="368">
        <v>4</v>
      </c>
      <c r="I303" s="122">
        <v>230.4</v>
      </c>
    </row>
    <row r="304" spans="5:9" x14ac:dyDescent="0.25">
      <c r="E304" s="60">
        <v>80.115870000000001</v>
      </c>
      <c r="F304" s="363">
        <v>5</v>
      </c>
      <c r="G304" s="368">
        <v>3</v>
      </c>
      <c r="I304" s="122">
        <v>151.20000000000002</v>
      </c>
    </row>
    <row r="305" spans="5:9" x14ac:dyDescent="0.25">
      <c r="E305" s="60">
        <v>80.115949999999998</v>
      </c>
      <c r="F305" s="363">
        <v>7</v>
      </c>
      <c r="G305" s="368">
        <v>3</v>
      </c>
      <c r="I305" s="122">
        <v>295.2</v>
      </c>
    </row>
    <row r="306" spans="5:9" x14ac:dyDescent="0.25">
      <c r="E306" s="60">
        <v>80.116039999999998</v>
      </c>
      <c r="F306" s="363">
        <v>4</v>
      </c>
      <c r="G306" s="368">
        <v>5</v>
      </c>
      <c r="I306" s="122">
        <v>223.20000000000002</v>
      </c>
    </row>
    <row r="307" spans="5:9" x14ac:dyDescent="0.25">
      <c r="E307" s="60">
        <v>80.116119999999995</v>
      </c>
      <c r="F307" s="363">
        <v>5</v>
      </c>
      <c r="G307" s="368">
        <v>4</v>
      </c>
      <c r="I307" s="122">
        <v>201.6</v>
      </c>
    </row>
    <row r="308" spans="5:9" x14ac:dyDescent="0.25">
      <c r="E308" s="60">
        <v>80.116230000000002</v>
      </c>
      <c r="F308" s="363">
        <v>6</v>
      </c>
      <c r="G308" s="368">
        <v>5</v>
      </c>
      <c r="I308" s="122">
        <v>252</v>
      </c>
    </row>
    <row r="309" spans="5:9" x14ac:dyDescent="0.25">
      <c r="E309" s="60">
        <v>80.11636</v>
      </c>
      <c r="F309" s="363">
        <v>7</v>
      </c>
      <c r="G309" s="368">
        <v>6</v>
      </c>
      <c r="I309" s="122">
        <v>187.20000000000002</v>
      </c>
    </row>
    <row r="310" spans="5:9" x14ac:dyDescent="0.25">
      <c r="E310" s="60">
        <v>80.11645</v>
      </c>
      <c r="F310" s="363">
        <v>4</v>
      </c>
      <c r="G310" s="368">
        <v>4</v>
      </c>
      <c r="I310" s="122">
        <v>172.8</v>
      </c>
    </row>
    <row r="311" spans="5:9" x14ac:dyDescent="0.25">
      <c r="E311" s="60">
        <v>80.116529999999997</v>
      </c>
      <c r="F311" s="363">
        <v>5</v>
      </c>
      <c r="G311" s="368">
        <v>4</v>
      </c>
      <c r="I311" s="122">
        <v>223.20000000000002</v>
      </c>
    </row>
    <row r="312" spans="5:9" x14ac:dyDescent="0.25">
      <c r="E312" s="60">
        <v>80.116579999999999</v>
      </c>
      <c r="F312" s="363">
        <v>5</v>
      </c>
      <c r="G312" s="368">
        <v>4</v>
      </c>
      <c r="I312" s="122">
        <v>144</v>
      </c>
    </row>
    <row r="313" spans="5:9" x14ac:dyDescent="0.25">
      <c r="E313" s="60">
        <v>80.116640000000004</v>
      </c>
      <c r="F313" s="363">
        <v>5</v>
      </c>
      <c r="G313" s="368">
        <v>4</v>
      </c>
      <c r="I313" s="122">
        <v>194.4</v>
      </c>
    </row>
    <row r="314" spans="5:9" x14ac:dyDescent="0.25">
      <c r="E314" s="60">
        <v>80.116699999999994</v>
      </c>
      <c r="F314" s="363">
        <v>6</v>
      </c>
      <c r="G314" s="368">
        <v>4</v>
      </c>
      <c r="I314" s="122">
        <v>194.4</v>
      </c>
    </row>
    <row r="315" spans="5:9" x14ac:dyDescent="0.25">
      <c r="E315" s="60">
        <v>80.116739999999993</v>
      </c>
      <c r="F315" s="363">
        <v>7</v>
      </c>
      <c r="G315" s="368">
        <v>4</v>
      </c>
      <c r="I315" s="122">
        <v>194.4</v>
      </c>
    </row>
    <row r="316" spans="5:9" x14ac:dyDescent="0.25">
      <c r="E316" s="60">
        <v>80.116810000000001</v>
      </c>
      <c r="F316" s="363">
        <v>2</v>
      </c>
      <c r="G316" s="368">
        <v>4</v>
      </c>
      <c r="I316" s="122">
        <v>100.8</v>
      </c>
    </row>
    <row r="317" spans="5:9" x14ac:dyDescent="0.25">
      <c r="E317" s="60">
        <v>80.116879999999995</v>
      </c>
      <c r="F317" s="363">
        <v>7</v>
      </c>
      <c r="G317" s="368">
        <v>4</v>
      </c>
      <c r="I317" s="122">
        <v>216</v>
      </c>
    </row>
    <row r="318" spans="5:9" x14ac:dyDescent="0.25">
      <c r="E318" s="60">
        <v>80.116960000000006</v>
      </c>
      <c r="F318" s="363">
        <v>3</v>
      </c>
      <c r="G318" s="368">
        <v>4</v>
      </c>
      <c r="I318" s="122">
        <v>165.6</v>
      </c>
    </row>
    <row r="319" spans="5:9" x14ac:dyDescent="0.25">
      <c r="E319" s="60">
        <v>80.114000000000004</v>
      </c>
      <c r="F319" s="363">
        <v>6</v>
      </c>
      <c r="G319" s="368">
        <v>4</v>
      </c>
      <c r="I319" s="122">
        <v>100.8</v>
      </c>
    </row>
    <row r="320" spans="5:9" x14ac:dyDescent="0.25">
      <c r="E320" s="60">
        <v>80.114090000000004</v>
      </c>
      <c r="F320" s="363">
        <v>4</v>
      </c>
      <c r="G320" s="368">
        <v>5</v>
      </c>
      <c r="I320" s="122">
        <v>50.4</v>
      </c>
    </row>
    <row r="321" spans="5:9" x14ac:dyDescent="0.25">
      <c r="E321" s="60">
        <v>80.114099999999993</v>
      </c>
      <c r="F321" s="363">
        <v>3</v>
      </c>
      <c r="G321" s="368">
        <v>4</v>
      </c>
      <c r="I321" s="122">
        <v>57.6</v>
      </c>
    </row>
    <row r="322" spans="5:9" x14ac:dyDescent="0.25">
      <c r="E322" s="60">
        <v>80.114130000000003</v>
      </c>
      <c r="F322" s="363">
        <v>3</v>
      </c>
      <c r="G322" s="368">
        <v>4</v>
      </c>
      <c r="I322" s="122">
        <v>28.8</v>
      </c>
    </row>
    <row r="323" spans="5:9" x14ac:dyDescent="0.25">
      <c r="E323" s="60">
        <v>80.114180000000005</v>
      </c>
      <c r="F323" s="363">
        <v>5</v>
      </c>
      <c r="G323" s="368">
        <v>4</v>
      </c>
      <c r="I323" s="122">
        <v>86.4</v>
      </c>
    </row>
    <row r="324" spans="5:9" x14ac:dyDescent="0.25">
      <c r="E324" s="60">
        <v>80.11421</v>
      </c>
      <c r="F324" s="363">
        <v>4</v>
      </c>
      <c r="G324" s="368">
        <v>5</v>
      </c>
      <c r="I324" s="122">
        <v>43.2</v>
      </c>
    </row>
    <row r="325" spans="5:9" x14ac:dyDescent="0.25">
      <c r="E325" s="60">
        <v>80.114289999999997</v>
      </c>
      <c r="F325" s="363">
        <v>6</v>
      </c>
      <c r="G325" s="368">
        <v>3</v>
      </c>
      <c r="I325" s="122">
        <v>108</v>
      </c>
    </row>
    <row r="326" spans="5:9" x14ac:dyDescent="0.25">
      <c r="E326" s="60">
        <v>80.114289999999997</v>
      </c>
      <c r="F326" s="363">
        <v>6</v>
      </c>
      <c r="G326" s="368">
        <v>4</v>
      </c>
      <c r="I326" s="122">
        <v>86.4</v>
      </c>
    </row>
    <row r="327" spans="5:9" x14ac:dyDescent="0.25">
      <c r="E327" s="60">
        <v>80.1143</v>
      </c>
      <c r="F327" s="363">
        <v>4</v>
      </c>
      <c r="G327" s="368">
        <v>3</v>
      </c>
      <c r="I327" s="122">
        <v>79.2</v>
      </c>
    </row>
    <row r="328" spans="5:9" x14ac:dyDescent="0.25">
      <c r="E328" s="60">
        <v>80.114320000000006</v>
      </c>
      <c r="F328" s="363">
        <v>4</v>
      </c>
      <c r="G328" s="368">
        <v>3</v>
      </c>
      <c r="I328" s="122">
        <v>72</v>
      </c>
    </row>
    <row r="329" spans="5:9" x14ac:dyDescent="0.25">
      <c r="E329" s="60">
        <v>80.114369999999994</v>
      </c>
      <c r="F329" s="363">
        <v>4</v>
      </c>
      <c r="G329" s="368">
        <v>3</v>
      </c>
      <c r="I329" s="122">
        <v>43.2</v>
      </c>
    </row>
    <row r="330" spans="5:9" x14ac:dyDescent="0.25">
      <c r="E330" s="60">
        <v>80.11439</v>
      </c>
      <c r="F330" s="363">
        <v>4</v>
      </c>
      <c r="G330" s="368">
        <v>4</v>
      </c>
      <c r="I330" s="122">
        <v>57.6</v>
      </c>
    </row>
    <row r="331" spans="5:9" x14ac:dyDescent="0.25">
      <c r="E331" s="60">
        <v>80.114410000000007</v>
      </c>
      <c r="F331" s="363">
        <v>5</v>
      </c>
      <c r="G331" s="368">
        <v>6</v>
      </c>
      <c r="I331" s="122">
        <v>72</v>
      </c>
    </row>
    <row r="332" spans="5:9" x14ac:dyDescent="0.25">
      <c r="E332" s="60">
        <v>80.114459999999994</v>
      </c>
      <c r="F332" s="363">
        <v>4</v>
      </c>
      <c r="G332" s="368">
        <v>5</v>
      </c>
      <c r="I332" s="122">
        <v>86.4</v>
      </c>
    </row>
    <row r="333" spans="5:9" x14ac:dyDescent="0.25">
      <c r="E333" s="60">
        <v>80.114469999999997</v>
      </c>
      <c r="F333" s="363">
        <v>5</v>
      </c>
      <c r="G333" s="368">
        <v>5</v>
      </c>
      <c r="I333" s="122">
        <v>57.6</v>
      </c>
    </row>
    <row r="334" spans="5:9" x14ac:dyDescent="0.25">
      <c r="E334" s="60">
        <v>80.114490000000004</v>
      </c>
      <c r="F334" s="363">
        <v>5</v>
      </c>
      <c r="G334" s="368">
        <v>5</v>
      </c>
      <c r="I334" s="122">
        <v>43.2</v>
      </c>
    </row>
    <row r="335" spans="5:9" x14ac:dyDescent="0.25">
      <c r="E335" s="60">
        <v>80.114509999999996</v>
      </c>
      <c r="F335" s="363">
        <v>4</v>
      </c>
      <c r="G335" s="368">
        <v>7</v>
      </c>
      <c r="I335" s="122">
        <v>50.4</v>
      </c>
    </row>
    <row r="336" spans="5:9" x14ac:dyDescent="0.25">
      <c r="E336" s="60">
        <v>80.114540000000005</v>
      </c>
      <c r="F336" s="363">
        <v>4</v>
      </c>
      <c r="G336" s="368">
        <v>2</v>
      </c>
      <c r="I336" s="122">
        <v>64.8</v>
      </c>
    </row>
    <row r="337" spans="5:9" x14ac:dyDescent="0.25">
      <c r="E337" s="60">
        <v>80.114540000000005</v>
      </c>
      <c r="F337" s="363">
        <v>5</v>
      </c>
      <c r="G337" s="368">
        <v>4</v>
      </c>
      <c r="I337" s="122">
        <v>50.4</v>
      </c>
    </row>
    <row r="338" spans="5:9" x14ac:dyDescent="0.25">
      <c r="E338" s="60">
        <v>80.114590000000007</v>
      </c>
      <c r="F338" s="363">
        <v>5</v>
      </c>
      <c r="G338" s="368">
        <v>5</v>
      </c>
      <c r="I338" s="122">
        <v>79.2</v>
      </c>
    </row>
    <row r="339" spans="5:9" x14ac:dyDescent="0.25">
      <c r="E339" s="60">
        <v>80.093829999999997</v>
      </c>
      <c r="F339" s="363">
        <v>6</v>
      </c>
      <c r="G339" s="368">
        <v>2</v>
      </c>
      <c r="I339" s="122">
        <v>64.8</v>
      </c>
    </row>
    <row r="340" spans="5:9" x14ac:dyDescent="0.25">
      <c r="E340" s="60">
        <v>80.09384</v>
      </c>
      <c r="F340" s="363">
        <v>4</v>
      </c>
      <c r="G340" s="368">
        <v>3</v>
      </c>
      <c r="I340" s="122">
        <v>43.2</v>
      </c>
    </row>
    <row r="341" spans="5:9" x14ac:dyDescent="0.25">
      <c r="E341" s="60">
        <v>80.09384</v>
      </c>
      <c r="F341" s="363">
        <v>6</v>
      </c>
      <c r="G341" s="368">
        <v>5</v>
      </c>
      <c r="I341" s="122">
        <v>129.6</v>
      </c>
    </row>
    <row r="342" spans="5:9" x14ac:dyDescent="0.25">
      <c r="E342" s="60">
        <v>80.093850000000003</v>
      </c>
      <c r="F342" s="363">
        <v>4</v>
      </c>
      <c r="G342" s="368">
        <v>3</v>
      </c>
      <c r="I342" s="122">
        <v>64.8</v>
      </c>
    </row>
    <row r="343" spans="5:9" x14ac:dyDescent="0.25">
      <c r="E343" s="60">
        <v>80.093850000000003</v>
      </c>
      <c r="F343" s="363">
        <v>4</v>
      </c>
      <c r="G343" s="368">
        <v>5</v>
      </c>
      <c r="I343" s="122">
        <v>93.600000000000009</v>
      </c>
    </row>
    <row r="344" spans="5:9" x14ac:dyDescent="0.25">
      <c r="E344" s="60">
        <v>80.093860000000006</v>
      </c>
      <c r="F344" s="363">
        <v>4</v>
      </c>
      <c r="G344" s="368">
        <v>6</v>
      </c>
      <c r="I344" s="122">
        <v>79.2</v>
      </c>
    </row>
    <row r="345" spans="5:9" x14ac:dyDescent="0.25">
      <c r="E345" s="60">
        <v>80.093869999999995</v>
      </c>
      <c r="F345" s="363">
        <v>4</v>
      </c>
      <c r="G345" s="368">
        <v>4</v>
      </c>
      <c r="I345" s="122">
        <v>64.8</v>
      </c>
    </row>
    <row r="346" spans="5:9" x14ac:dyDescent="0.25">
      <c r="E346" s="60">
        <v>80.093869999999995</v>
      </c>
      <c r="F346" s="363">
        <v>6</v>
      </c>
      <c r="G346" s="368">
        <v>4</v>
      </c>
      <c r="I346" s="122">
        <v>93.600000000000009</v>
      </c>
    </row>
    <row r="347" spans="5:9" x14ac:dyDescent="0.25">
      <c r="E347" s="60">
        <v>80.093869999999995</v>
      </c>
      <c r="F347" s="363">
        <v>5</v>
      </c>
      <c r="G347" s="368">
        <v>6</v>
      </c>
      <c r="I347" s="122">
        <v>86.4</v>
      </c>
    </row>
    <row r="348" spans="5:9" x14ac:dyDescent="0.25">
      <c r="E348" s="60">
        <v>81.322519999999997</v>
      </c>
      <c r="F348" s="363">
        <v>7</v>
      </c>
      <c r="G348" s="368">
        <v>5</v>
      </c>
      <c r="I348" s="122">
        <v>79.2</v>
      </c>
    </row>
    <row r="349" spans="5:9" x14ac:dyDescent="0.25">
      <c r="E349" s="60">
        <v>81.329319999999996</v>
      </c>
      <c r="F349" s="363">
        <v>7</v>
      </c>
      <c r="G349" s="368">
        <v>8</v>
      </c>
      <c r="I349" s="122">
        <v>108</v>
      </c>
    </row>
    <row r="350" spans="5:9" x14ac:dyDescent="0.25">
      <c r="E350" s="60">
        <v>81.330100000000002</v>
      </c>
      <c r="F350" s="363">
        <v>6</v>
      </c>
      <c r="G350" s="368">
        <v>4</v>
      </c>
      <c r="I350" s="122">
        <v>79.2</v>
      </c>
    </row>
    <row r="351" spans="5:9" x14ac:dyDescent="0.25">
      <c r="E351" s="60">
        <v>81.317139999999995</v>
      </c>
      <c r="F351" s="363">
        <v>5</v>
      </c>
      <c r="G351" s="368">
        <v>4</v>
      </c>
      <c r="I351" s="122">
        <v>100.8</v>
      </c>
    </row>
    <row r="352" spans="5:9" x14ac:dyDescent="0.25">
      <c r="E352" s="60">
        <v>81.317049999999995</v>
      </c>
      <c r="F352" s="363">
        <v>12</v>
      </c>
      <c r="G352" s="368">
        <v>4</v>
      </c>
      <c r="I352" s="122">
        <v>237.6</v>
      </c>
    </row>
    <row r="353" spans="5:9" x14ac:dyDescent="0.25">
      <c r="E353" s="60">
        <v>81.317030000000003</v>
      </c>
      <c r="F353" s="363">
        <v>2</v>
      </c>
      <c r="G353" s="368">
        <v>4</v>
      </c>
      <c r="I353" s="122">
        <v>36</v>
      </c>
    </row>
    <row r="354" spans="5:9" x14ac:dyDescent="0.25">
      <c r="E354" s="60">
        <v>81.316860000000005</v>
      </c>
      <c r="F354" s="363">
        <v>4</v>
      </c>
      <c r="G354" s="368">
        <v>6</v>
      </c>
      <c r="I354" s="122">
        <v>57.6</v>
      </c>
    </row>
    <row r="355" spans="5:9" x14ac:dyDescent="0.25">
      <c r="E355" s="60">
        <v>81.316779999999994</v>
      </c>
      <c r="F355" s="363">
        <v>5</v>
      </c>
      <c r="G355" s="368">
        <v>5</v>
      </c>
      <c r="I355" s="122">
        <v>93.600000000000009</v>
      </c>
    </row>
    <row r="356" spans="5:9" x14ac:dyDescent="0.25">
      <c r="E356" s="60">
        <v>81.316720000000004</v>
      </c>
      <c r="F356" s="363">
        <v>3</v>
      </c>
      <c r="G356" s="368">
        <v>4</v>
      </c>
      <c r="I356" s="122">
        <v>36</v>
      </c>
    </row>
    <row r="357" spans="5:9" x14ac:dyDescent="0.25">
      <c r="E357" s="60">
        <v>81.316640000000007</v>
      </c>
      <c r="F357" s="363">
        <v>4</v>
      </c>
      <c r="G357" s="368">
        <v>3</v>
      </c>
      <c r="I357" s="122">
        <v>50.4</v>
      </c>
    </row>
    <row r="358" spans="5:9" x14ac:dyDescent="0.25">
      <c r="E358" s="60">
        <v>81.316609999999997</v>
      </c>
      <c r="F358" s="363">
        <v>5</v>
      </c>
      <c r="G358" s="368">
        <v>2</v>
      </c>
      <c r="I358" s="122">
        <v>93.600000000000009</v>
      </c>
    </row>
    <row r="359" spans="5:9" x14ac:dyDescent="0.25">
      <c r="E359" s="60">
        <v>81.316599999999994</v>
      </c>
      <c r="F359" s="363">
        <v>5</v>
      </c>
      <c r="G359" s="368">
        <v>8</v>
      </c>
      <c r="I359" s="122">
        <v>36</v>
      </c>
    </row>
    <row r="360" spans="5:9" x14ac:dyDescent="0.25">
      <c r="E360" s="60">
        <v>81.316590000000005</v>
      </c>
      <c r="F360" s="363">
        <v>5</v>
      </c>
      <c r="G360" s="368">
        <v>3</v>
      </c>
      <c r="I360" s="122">
        <v>57.6</v>
      </c>
    </row>
    <row r="361" spans="5:9" x14ac:dyDescent="0.25">
      <c r="E361" s="60">
        <v>81.310169999999999</v>
      </c>
      <c r="F361" s="363">
        <v>8</v>
      </c>
      <c r="G361" s="368">
        <v>4</v>
      </c>
      <c r="I361" s="122">
        <v>115.2</v>
      </c>
    </row>
    <row r="362" spans="5:9" x14ac:dyDescent="0.25">
      <c r="E362" s="60">
        <v>81.310119999999998</v>
      </c>
      <c r="F362" s="363">
        <v>5</v>
      </c>
      <c r="G362" s="368">
        <v>4</v>
      </c>
      <c r="I362" s="122">
        <v>57.6</v>
      </c>
    </row>
    <row r="363" spans="5:9" x14ac:dyDescent="0.25">
      <c r="E363" s="60">
        <v>81.310050000000004</v>
      </c>
      <c r="F363" s="363">
        <v>5</v>
      </c>
      <c r="G363" s="368">
        <v>5</v>
      </c>
      <c r="I363" s="122">
        <v>72</v>
      </c>
    </row>
    <row r="364" spans="5:9" x14ac:dyDescent="0.25">
      <c r="E364" s="60">
        <v>81.309960000000004</v>
      </c>
      <c r="F364" s="363">
        <v>7</v>
      </c>
      <c r="G364" s="368">
        <v>5</v>
      </c>
      <c r="I364" s="122">
        <v>64.8</v>
      </c>
    </row>
    <row r="365" spans="5:9" x14ac:dyDescent="0.25">
      <c r="E365" s="60">
        <v>81.309920000000005</v>
      </c>
      <c r="F365" s="363">
        <v>5</v>
      </c>
      <c r="G365" s="368">
        <v>5</v>
      </c>
      <c r="I365" s="122">
        <v>86.4</v>
      </c>
    </row>
    <row r="366" spans="5:9" x14ac:dyDescent="0.25">
      <c r="E366" s="60">
        <v>81.309839999999994</v>
      </c>
      <c r="F366" s="363">
        <v>11</v>
      </c>
      <c r="G366" s="368">
        <v>3</v>
      </c>
      <c r="I366" s="122">
        <v>194.4</v>
      </c>
    </row>
    <row r="367" spans="5:9" x14ac:dyDescent="0.25">
      <c r="E367" s="60">
        <v>81.309759999999997</v>
      </c>
      <c r="F367" s="363">
        <v>5</v>
      </c>
      <c r="G367" s="368">
        <v>2</v>
      </c>
      <c r="I367" s="122">
        <v>64.8</v>
      </c>
    </row>
    <row r="368" spans="5:9" x14ac:dyDescent="0.25">
      <c r="E368" s="60">
        <v>81.309730000000002</v>
      </c>
      <c r="F368" s="363">
        <v>4</v>
      </c>
      <c r="G368" s="368">
        <v>5</v>
      </c>
      <c r="I368" s="122">
        <v>64.8</v>
      </c>
    </row>
    <row r="369" spans="5:9" x14ac:dyDescent="0.25">
      <c r="E369" s="60">
        <v>81.309659999999994</v>
      </c>
      <c r="F369" s="363">
        <v>4</v>
      </c>
      <c r="G369" s="368">
        <v>2</v>
      </c>
      <c r="I369" s="122">
        <v>28.8</v>
      </c>
    </row>
    <row r="370" spans="5:9" x14ac:dyDescent="0.25">
      <c r="E370" s="60">
        <v>81.309619999999995</v>
      </c>
      <c r="F370" s="363">
        <v>4</v>
      </c>
      <c r="G370" s="368">
        <v>3</v>
      </c>
      <c r="I370" s="122">
        <v>180</v>
      </c>
    </row>
    <row r="371" spans="5:9" x14ac:dyDescent="0.25">
      <c r="E371" s="60">
        <v>81.309520000000006</v>
      </c>
      <c r="F371" s="363">
        <v>9</v>
      </c>
      <c r="G371" s="368">
        <v>3</v>
      </c>
      <c r="I371" s="122">
        <v>122.4</v>
      </c>
    </row>
    <row r="372" spans="5:9" x14ac:dyDescent="0.25">
      <c r="E372" s="60">
        <v>81.309439999999995</v>
      </c>
      <c r="F372" s="363">
        <v>6</v>
      </c>
      <c r="G372" s="368">
        <v>3</v>
      </c>
      <c r="I372" s="122">
        <v>57.6</v>
      </c>
    </row>
    <row r="373" spans="5:9" x14ac:dyDescent="0.25">
      <c r="E373" s="60">
        <v>81.309370000000001</v>
      </c>
      <c r="F373" s="363">
        <v>5</v>
      </c>
      <c r="G373" s="368">
        <v>3</v>
      </c>
      <c r="I373" s="122">
        <v>50.4</v>
      </c>
    </row>
    <row r="374" spans="5:9" x14ac:dyDescent="0.25">
      <c r="E374" s="60">
        <v>81.309250000000006</v>
      </c>
      <c r="F374" s="363">
        <v>3</v>
      </c>
      <c r="G374" s="368">
        <v>3</v>
      </c>
      <c r="I374" s="122">
        <v>21.6</v>
      </c>
    </row>
    <row r="375" spans="5:9" x14ac:dyDescent="0.25">
      <c r="E375" s="60">
        <v>81.309179999999998</v>
      </c>
      <c r="F375" s="363">
        <v>2</v>
      </c>
      <c r="G375" s="368">
        <v>3</v>
      </c>
      <c r="I375" s="122">
        <v>28.8</v>
      </c>
    </row>
    <row r="376" spans="5:9" x14ac:dyDescent="0.25">
      <c r="E376" s="60">
        <v>81.309110000000004</v>
      </c>
      <c r="F376" s="363">
        <v>9</v>
      </c>
      <c r="G376" s="368">
        <v>2</v>
      </c>
      <c r="I376" s="122">
        <v>230.4</v>
      </c>
    </row>
    <row r="377" spans="5:9" x14ac:dyDescent="0.25">
      <c r="E377" s="60">
        <v>81.309079999999994</v>
      </c>
      <c r="F377" s="363">
        <v>4</v>
      </c>
      <c r="G377" s="368">
        <v>4</v>
      </c>
      <c r="I377" s="122">
        <v>57.6</v>
      </c>
    </row>
    <row r="378" spans="5:9" x14ac:dyDescent="0.25">
      <c r="E378" s="60">
        <v>81.308980000000005</v>
      </c>
      <c r="F378" s="363">
        <v>5</v>
      </c>
      <c r="G378" s="368">
        <v>6</v>
      </c>
      <c r="I378" s="122">
        <v>72</v>
      </c>
    </row>
    <row r="379" spans="5:9" x14ac:dyDescent="0.25">
      <c r="E379" s="60">
        <v>81.308880000000002</v>
      </c>
      <c r="F379" s="363">
        <v>5</v>
      </c>
      <c r="G379" s="368">
        <v>3</v>
      </c>
      <c r="I379" s="122">
        <v>79.2</v>
      </c>
    </row>
    <row r="380" spans="5:9" x14ac:dyDescent="0.25">
      <c r="E380" s="60">
        <v>81.308819999999997</v>
      </c>
      <c r="F380" s="363">
        <v>6</v>
      </c>
      <c r="G380" s="368">
        <v>3</v>
      </c>
      <c r="I380" s="122">
        <v>129.6</v>
      </c>
    </row>
    <row r="381" spans="5:9" x14ac:dyDescent="0.25">
      <c r="E381" s="60">
        <v>81.302180000000007</v>
      </c>
      <c r="F381" s="363">
        <v>5</v>
      </c>
      <c r="G381" s="368">
        <v>5</v>
      </c>
      <c r="I381" s="122">
        <v>93.600000000000009</v>
      </c>
    </row>
    <row r="382" spans="5:9" x14ac:dyDescent="0.25">
      <c r="E382" s="60">
        <v>81.302080000000004</v>
      </c>
      <c r="F382" s="363">
        <v>8</v>
      </c>
      <c r="G382" s="368">
        <v>4</v>
      </c>
      <c r="I382" s="122">
        <v>57.6</v>
      </c>
    </row>
    <row r="383" spans="5:9" x14ac:dyDescent="0.25">
      <c r="E383" s="60">
        <v>81.302040000000005</v>
      </c>
      <c r="F383" s="363">
        <v>4</v>
      </c>
      <c r="G383" s="368">
        <v>3</v>
      </c>
      <c r="I383" s="122">
        <v>180</v>
      </c>
    </row>
    <row r="384" spans="5:9" x14ac:dyDescent="0.25">
      <c r="E384" s="60">
        <v>81.301969999999997</v>
      </c>
      <c r="F384" s="363">
        <v>3</v>
      </c>
      <c r="G384" s="368">
        <v>5</v>
      </c>
      <c r="I384" s="122">
        <v>72</v>
      </c>
    </row>
    <row r="385" spans="5:9" x14ac:dyDescent="0.25">
      <c r="E385" s="60">
        <v>81.301910000000007</v>
      </c>
      <c r="F385" s="363">
        <v>6</v>
      </c>
      <c r="G385" s="368">
        <v>5</v>
      </c>
      <c r="I385" s="122">
        <v>108</v>
      </c>
    </row>
    <row r="386" spans="5:9" x14ac:dyDescent="0.25">
      <c r="E386" s="60">
        <v>81.301810000000003</v>
      </c>
      <c r="F386" s="363">
        <v>4</v>
      </c>
      <c r="G386" s="368">
        <v>4</v>
      </c>
      <c r="I386" s="122">
        <v>100.8</v>
      </c>
    </row>
    <row r="387" spans="5:9" x14ac:dyDescent="0.25">
      <c r="E387" s="60">
        <v>81.301770000000005</v>
      </c>
      <c r="F387" s="363">
        <v>5</v>
      </c>
      <c r="G387" s="368">
        <v>6</v>
      </c>
      <c r="I387" s="122">
        <v>43.2</v>
      </c>
    </row>
    <row r="388" spans="5:9" x14ac:dyDescent="0.25">
      <c r="E388" s="60">
        <v>81.301689999999994</v>
      </c>
      <c r="F388" s="363">
        <v>4</v>
      </c>
      <c r="G388" s="368">
        <v>4</v>
      </c>
      <c r="I388" s="122">
        <v>57.6</v>
      </c>
    </row>
    <row r="389" spans="5:9" x14ac:dyDescent="0.25">
      <c r="E389" s="60">
        <v>81.301649999999995</v>
      </c>
      <c r="F389" s="363">
        <v>4</v>
      </c>
      <c r="G389" s="368">
        <v>5</v>
      </c>
      <c r="I389" s="122">
        <v>72</v>
      </c>
    </row>
    <row r="390" spans="5:9" x14ac:dyDescent="0.25">
      <c r="E390" s="60">
        <v>81.301630000000003</v>
      </c>
      <c r="F390" s="363">
        <v>4</v>
      </c>
      <c r="G390" s="368">
        <v>6</v>
      </c>
      <c r="I390" s="122">
        <v>28.8</v>
      </c>
    </row>
    <row r="391" spans="5:9" x14ac:dyDescent="0.25">
      <c r="E391" s="60">
        <v>81.301569999999998</v>
      </c>
      <c r="F391" s="363">
        <v>3</v>
      </c>
      <c r="G391" s="368">
        <v>3</v>
      </c>
      <c r="I391" s="122">
        <v>43.2</v>
      </c>
    </row>
    <row r="392" spans="5:9" x14ac:dyDescent="0.25">
      <c r="E392" s="60">
        <v>81.301519999999996</v>
      </c>
      <c r="F392" s="363">
        <v>4</v>
      </c>
      <c r="G392" s="368">
        <v>4</v>
      </c>
      <c r="I392" s="122">
        <v>57.6</v>
      </c>
    </row>
    <row r="393" spans="5:9" x14ac:dyDescent="0.25">
      <c r="E393" s="60">
        <v>81.301479999999998</v>
      </c>
      <c r="F393" s="363">
        <v>3</v>
      </c>
      <c r="G393" s="368">
        <v>4</v>
      </c>
      <c r="I393" s="122">
        <v>28.8</v>
      </c>
    </row>
    <row r="394" spans="5:9" x14ac:dyDescent="0.25">
      <c r="E394" s="60">
        <v>81.301429999999996</v>
      </c>
      <c r="F394" s="363">
        <v>5</v>
      </c>
      <c r="G394" s="368">
        <v>5</v>
      </c>
      <c r="I394" s="122">
        <v>64.8</v>
      </c>
    </row>
    <row r="395" spans="5:9" x14ac:dyDescent="0.25">
      <c r="E395" s="60">
        <v>81.301370000000006</v>
      </c>
      <c r="F395" s="363">
        <v>6</v>
      </c>
      <c r="G395" s="368">
        <v>5</v>
      </c>
      <c r="I395" s="122">
        <v>64.8</v>
      </c>
    </row>
    <row r="396" spans="5:9" x14ac:dyDescent="0.25">
      <c r="E396" s="60">
        <v>81.301289999999995</v>
      </c>
      <c r="F396" s="363">
        <v>4</v>
      </c>
      <c r="G396" s="368">
        <v>4</v>
      </c>
      <c r="I396" s="122">
        <v>43.2</v>
      </c>
    </row>
    <row r="397" spans="5:9" x14ac:dyDescent="0.25">
      <c r="E397" s="60">
        <v>81.301230000000004</v>
      </c>
      <c r="F397" s="363">
        <v>3</v>
      </c>
      <c r="G397" s="368">
        <v>5</v>
      </c>
      <c r="I397" s="122">
        <v>43.2</v>
      </c>
    </row>
    <row r="398" spans="5:9" x14ac:dyDescent="0.25">
      <c r="E398" s="60">
        <v>81.301190000000005</v>
      </c>
      <c r="F398" s="363">
        <v>6</v>
      </c>
      <c r="G398" s="368">
        <v>6</v>
      </c>
      <c r="I398" s="122">
        <v>64.8</v>
      </c>
    </row>
    <row r="399" spans="5:9" x14ac:dyDescent="0.25">
      <c r="E399" s="60">
        <v>81.301069999999996</v>
      </c>
      <c r="F399" s="363">
        <v>5</v>
      </c>
      <c r="G399" s="368">
        <v>6</v>
      </c>
      <c r="I399" s="122">
        <v>64.8</v>
      </c>
    </row>
    <row r="400" spans="5:9" x14ac:dyDescent="0.25">
      <c r="E400" s="60">
        <v>81.301050000000004</v>
      </c>
      <c r="F400" s="363">
        <v>4</v>
      </c>
      <c r="G400" s="368">
        <v>5</v>
      </c>
      <c r="I400" s="122">
        <v>43.2</v>
      </c>
    </row>
    <row r="401" spans="7:7" x14ac:dyDescent="0.25">
      <c r="G401" s="368">
        <v>6</v>
      </c>
    </row>
    <row r="402" spans="7:7" x14ac:dyDescent="0.25">
      <c r="G402" s="368">
        <v>4</v>
      </c>
    </row>
    <row r="403" spans="7:7" x14ac:dyDescent="0.25">
      <c r="G403" s="368">
        <v>5</v>
      </c>
    </row>
    <row r="404" spans="7:7" x14ac:dyDescent="0.25">
      <c r="G404" s="368">
        <v>2</v>
      </c>
    </row>
    <row r="405" spans="7:7" x14ac:dyDescent="0.25">
      <c r="G405" s="368">
        <v>3</v>
      </c>
    </row>
    <row r="406" spans="7:7" x14ac:dyDescent="0.25">
      <c r="G406" s="368">
        <v>2</v>
      </c>
    </row>
    <row r="407" spans="7:7" x14ac:dyDescent="0.25">
      <c r="G407" s="368">
        <v>3</v>
      </c>
    </row>
    <row r="408" spans="7:7" x14ac:dyDescent="0.25">
      <c r="G408" s="368">
        <v>4</v>
      </c>
    </row>
    <row r="409" spans="7:7" x14ac:dyDescent="0.25">
      <c r="G409" s="368">
        <v>4</v>
      </c>
    </row>
    <row r="410" spans="7:7" x14ac:dyDescent="0.25">
      <c r="G410" s="368">
        <v>4</v>
      </c>
    </row>
    <row r="411" spans="7:7" x14ac:dyDescent="0.25">
      <c r="G411" s="368">
        <v>4</v>
      </c>
    </row>
    <row r="412" spans="7:7" x14ac:dyDescent="0.25">
      <c r="G412" s="368">
        <v>2</v>
      </c>
    </row>
    <row r="413" spans="7:7" x14ac:dyDescent="0.25">
      <c r="G413" s="368">
        <v>4</v>
      </c>
    </row>
    <row r="414" spans="7:7" x14ac:dyDescent="0.25">
      <c r="G414" s="368">
        <v>2</v>
      </c>
    </row>
    <row r="415" spans="7:7" x14ac:dyDescent="0.25">
      <c r="G415" s="368">
        <v>2</v>
      </c>
    </row>
    <row r="416" spans="7:7" x14ac:dyDescent="0.25">
      <c r="G416" s="368">
        <v>3</v>
      </c>
    </row>
    <row r="417" spans="7:7" x14ac:dyDescent="0.25">
      <c r="G417" s="368">
        <v>3</v>
      </c>
    </row>
    <row r="418" spans="7:7" x14ac:dyDescent="0.25">
      <c r="G418" s="368">
        <v>4</v>
      </c>
    </row>
    <row r="419" spans="7:7" x14ac:dyDescent="0.25">
      <c r="G419" s="368">
        <v>3</v>
      </c>
    </row>
    <row r="420" spans="7:7" x14ac:dyDescent="0.25">
      <c r="G420" s="368">
        <v>5</v>
      </c>
    </row>
    <row r="421" spans="7:7" x14ac:dyDescent="0.25">
      <c r="G421" s="368">
        <v>5</v>
      </c>
    </row>
    <row r="422" spans="7:7" x14ac:dyDescent="0.25">
      <c r="G422" s="368">
        <v>3</v>
      </c>
    </row>
    <row r="423" spans="7:7" x14ac:dyDescent="0.25">
      <c r="G423" s="368">
        <v>4</v>
      </c>
    </row>
    <row r="424" spans="7:7" x14ac:dyDescent="0.25">
      <c r="G424" s="368">
        <v>3</v>
      </c>
    </row>
    <row r="425" spans="7:7" x14ac:dyDescent="0.25">
      <c r="G425" s="368">
        <v>4</v>
      </c>
    </row>
    <row r="426" spans="7:7" x14ac:dyDescent="0.25">
      <c r="G426" s="368">
        <v>2</v>
      </c>
    </row>
    <row r="427" spans="7:7" x14ac:dyDescent="0.25">
      <c r="G427" s="368">
        <v>2</v>
      </c>
    </row>
    <row r="428" spans="7:7" x14ac:dyDescent="0.25">
      <c r="G428" s="368">
        <v>3</v>
      </c>
    </row>
    <row r="429" spans="7:7" x14ac:dyDescent="0.25">
      <c r="G429" s="368">
        <v>2</v>
      </c>
    </row>
    <row r="430" spans="7:7" x14ac:dyDescent="0.25">
      <c r="G430" s="368">
        <v>2</v>
      </c>
    </row>
    <row r="431" spans="7:7" x14ac:dyDescent="0.25">
      <c r="G431" s="368">
        <v>2</v>
      </c>
    </row>
    <row r="432" spans="7:7" x14ac:dyDescent="0.25">
      <c r="G432" s="368">
        <v>3</v>
      </c>
    </row>
    <row r="433" spans="7:7" x14ac:dyDescent="0.25">
      <c r="G433" s="368">
        <v>3</v>
      </c>
    </row>
    <row r="434" spans="7:7" x14ac:dyDescent="0.25">
      <c r="G434" s="368">
        <v>4</v>
      </c>
    </row>
    <row r="435" spans="7:7" x14ac:dyDescent="0.25">
      <c r="G435" s="368">
        <v>3</v>
      </c>
    </row>
    <row r="436" spans="7:7" x14ac:dyDescent="0.25">
      <c r="G436" s="368">
        <v>4</v>
      </c>
    </row>
    <row r="437" spans="7:7" x14ac:dyDescent="0.25">
      <c r="G437" s="368">
        <v>3</v>
      </c>
    </row>
    <row r="438" spans="7:7" x14ac:dyDescent="0.25">
      <c r="G438" s="368">
        <v>3</v>
      </c>
    </row>
    <row r="439" spans="7:7" x14ac:dyDescent="0.25">
      <c r="G439" s="368">
        <v>1</v>
      </c>
    </row>
    <row r="440" spans="7:7" x14ac:dyDescent="0.25">
      <c r="G440" s="368">
        <v>3</v>
      </c>
    </row>
    <row r="441" spans="7:7" x14ac:dyDescent="0.25">
      <c r="G441" s="368">
        <v>2</v>
      </c>
    </row>
    <row r="442" spans="7:7" x14ac:dyDescent="0.25">
      <c r="G442" s="368">
        <v>1</v>
      </c>
    </row>
    <row r="443" spans="7:7" x14ac:dyDescent="0.25">
      <c r="G443" s="368">
        <v>3</v>
      </c>
    </row>
    <row r="444" spans="7:7" x14ac:dyDescent="0.25">
      <c r="G444" s="368">
        <v>4</v>
      </c>
    </row>
    <row r="445" spans="7:7" x14ac:dyDescent="0.25">
      <c r="G445" s="368">
        <v>2</v>
      </c>
    </row>
    <row r="446" spans="7:7" x14ac:dyDescent="0.25">
      <c r="G446" s="368">
        <v>3</v>
      </c>
    </row>
    <row r="447" spans="7:7" x14ac:dyDescent="0.25">
      <c r="G447" s="368">
        <v>2</v>
      </c>
    </row>
    <row r="448" spans="7:7" x14ac:dyDescent="0.25">
      <c r="G448" s="368">
        <v>3</v>
      </c>
    </row>
    <row r="449" spans="7:7" x14ac:dyDescent="0.25">
      <c r="G449" s="368">
        <v>2</v>
      </c>
    </row>
    <row r="450" spans="7:7" x14ac:dyDescent="0.25">
      <c r="G450" s="368">
        <v>2</v>
      </c>
    </row>
    <row r="451" spans="7:7" x14ac:dyDescent="0.25">
      <c r="G451" s="368">
        <v>3</v>
      </c>
    </row>
    <row r="452" spans="7:7" x14ac:dyDescent="0.25">
      <c r="G452" s="368">
        <v>3</v>
      </c>
    </row>
    <row r="453" spans="7:7" x14ac:dyDescent="0.25">
      <c r="G453" s="368">
        <v>2</v>
      </c>
    </row>
    <row r="454" spans="7:7" x14ac:dyDescent="0.25">
      <c r="G454" s="368">
        <v>4</v>
      </c>
    </row>
    <row r="455" spans="7:7" x14ac:dyDescent="0.25">
      <c r="G455" s="368">
        <v>3</v>
      </c>
    </row>
    <row r="456" spans="7:7" x14ac:dyDescent="0.25">
      <c r="G456" s="368">
        <v>3</v>
      </c>
    </row>
    <row r="457" spans="7:7" x14ac:dyDescent="0.25">
      <c r="G457" s="368">
        <v>3</v>
      </c>
    </row>
    <row r="458" spans="7:7" x14ac:dyDescent="0.25">
      <c r="G458" s="368">
        <v>3</v>
      </c>
    </row>
    <row r="459" spans="7:7" x14ac:dyDescent="0.25">
      <c r="G459" s="368">
        <v>5</v>
      </c>
    </row>
    <row r="460" spans="7:7" x14ac:dyDescent="0.25">
      <c r="G460" s="368">
        <v>2</v>
      </c>
    </row>
    <row r="461" spans="7:7" x14ac:dyDescent="0.25">
      <c r="G461" s="368">
        <v>2</v>
      </c>
    </row>
    <row r="462" spans="7:7" x14ac:dyDescent="0.25">
      <c r="G462" s="368">
        <v>2</v>
      </c>
    </row>
    <row r="463" spans="7:7" x14ac:dyDescent="0.25">
      <c r="G463" s="368" t="e">
        <f>COUNTIF(#REF!,"&gt;0")</f>
        <v>#REF!</v>
      </c>
    </row>
    <row r="464" spans="7:7" x14ac:dyDescent="0.25">
      <c r="G464" s="368" t="e">
        <f t="shared" ref="G464" si="0">COUNTIF(#REF!,"&gt;0")</f>
        <v>#REF!</v>
      </c>
    </row>
    <row r="465" spans="7:7" x14ac:dyDescent="0.25">
      <c r="G465" s="368" t="e">
        <f t="shared" ref="G465" si="1">COUNTIF(#REF!,"&gt;0")</f>
        <v>#REF!</v>
      </c>
    </row>
    <row r="466" spans="7:7" x14ac:dyDescent="0.25">
      <c r="G466" s="368" t="e">
        <f t="shared" ref="G466" si="2">COUNTIF(#REF!,"&gt;0")</f>
        <v>#REF!</v>
      </c>
    </row>
    <row r="467" spans="7:7" x14ac:dyDescent="0.25">
      <c r="G467" s="368" t="e">
        <f t="shared" ref="G467" si="3">COUNTIF(#REF!,"&gt;0")</f>
        <v>#REF!</v>
      </c>
    </row>
    <row r="468" spans="7:7" x14ac:dyDescent="0.25">
      <c r="G468" s="368" t="e">
        <f t="shared" ref="G468" si="4">COUNTIF(#REF!,"&gt;0")</f>
        <v>#REF!</v>
      </c>
    </row>
    <row r="469" spans="7:7" x14ac:dyDescent="0.25">
      <c r="G469" s="368" t="e">
        <f t="shared" ref="G469" si="5">COUNTIF(#REF!,"&gt;0")</f>
        <v>#REF!</v>
      </c>
    </row>
    <row r="470" spans="7:7" x14ac:dyDescent="0.25">
      <c r="G470" s="368" t="e">
        <f t="shared" ref="G470" si="6">COUNTIF(#REF!,"&gt;0")</f>
        <v>#REF!</v>
      </c>
    </row>
    <row r="471" spans="7:7" x14ac:dyDescent="0.25">
      <c r="G471" s="368" t="e">
        <f t="shared" ref="G471" si="7">COUNTIF(#REF!,"&gt;0")</f>
        <v>#REF!</v>
      </c>
    </row>
    <row r="472" spans="7:7" x14ac:dyDescent="0.25">
      <c r="G472" s="368" t="e">
        <f t="shared" ref="G472" si="8">COUNTIF(#REF!,"&gt;0")</f>
        <v>#REF!</v>
      </c>
    </row>
    <row r="473" spans="7:7" x14ac:dyDescent="0.25">
      <c r="G473" s="368" t="e">
        <f t="shared" ref="G473" si="9">COUNTIF(#REF!,"&gt;0")</f>
        <v>#REF!</v>
      </c>
    </row>
    <row r="474" spans="7:7" x14ac:dyDescent="0.25">
      <c r="G474" s="368" t="e">
        <f t="shared" ref="G474" si="10">COUNTIF(#REF!,"&gt;0")</f>
        <v>#REF!</v>
      </c>
    </row>
    <row r="475" spans="7:7" x14ac:dyDescent="0.25">
      <c r="G475" s="368" t="e">
        <f t="shared" ref="G475" si="11">COUNTIF(#REF!,"&gt;0")</f>
        <v>#REF!</v>
      </c>
    </row>
    <row r="476" spans="7:7" x14ac:dyDescent="0.25">
      <c r="G476" s="368" t="e">
        <f t="shared" ref="G476" si="12">COUNTIF(#REF!,"&gt;0")</f>
        <v>#REF!</v>
      </c>
    </row>
    <row r="477" spans="7:7" x14ac:dyDescent="0.25">
      <c r="G477" s="368" t="e">
        <f t="shared" ref="G477" si="13">COUNTIF(#REF!,"&gt;0")</f>
        <v>#REF!</v>
      </c>
    </row>
    <row r="478" spans="7:7" x14ac:dyDescent="0.25">
      <c r="G478" s="368" t="e">
        <f t="shared" ref="G478" si="14">COUNTIF(#REF!,"&gt;0")</f>
        <v>#REF!</v>
      </c>
    </row>
    <row r="479" spans="7:7" x14ac:dyDescent="0.25">
      <c r="G479" s="368" t="e">
        <f t="shared" ref="G479" si="15">COUNTIF(#REF!,"&gt;0")</f>
        <v>#REF!</v>
      </c>
    </row>
    <row r="480" spans="7:7" x14ac:dyDescent="0.25">
      <c r="G480" s="368" t="e">
        <f t="shared" ref="G480" si="16">COUNTIF(#REF!,"&gt;0")</f>
        <v>#REF!</v>
      </c>
    </row>
    <row r="481" spans="7:7" x14ac:dyDescent="0.25">
      <c r="G481" s="368" t="e">
        <f t="shared" ref="G481" si="17">COUNTIF(#REF!,"&gt;0")</f>
        <v>#REF!</v>
      </c>
    </row>
    <row r="482" spans="7:7" x14ac:dyDescent="0.25">
      <c r="G482" s="368" t="e">
        <f t="shared" ref="G482" si="18">COUNTIF(#REF!,"&gt;0")</f>
        <v>#REF!</v>
      </c>
    </row>
    <row r="483" spans="7:7" x14ac:dyDescent="0.25">
      <c r="G483" s="368" t="e">
        <f t="shared" ref="G483" si="19">COUNTIF(#REF!,"&gt;0")</f>
        <v>#REF!</v>
      </c>
    </row>
    <row r="484" spans="7:7" x14ac:dyDescent="0.25">
      <c r="G484" s="368" t="e">
        <f t="shared" ref="G484" si="20">COUNTIF(#REF!,"&gt;0")</f>
        <v>#REF!</v>
      </c>
    </row>
    <row r="485" spans="7:7" x14ac:dyDescent="0.25">
      <c r="G485" s="368" t="e">
        <f t="shared" ref="G485" si="21">COUNTIF(#REF!,"&gt;0")</f>
        <v>#REF!</v>
      </c>
    </row>
    <row r="486" spans="7:7" x14ac:dyDescent="0.25">
      <c r="G486" s="368" t="e">
        <f t="shared" ref="G486" si="22">COUNTIF(#REF!,"&gt;0")</f>
        <v>#REF!</v>
      </c>
    </row>
    <row r="487" spans="7:7" x14ac:dyDescent="0.25">
      <c r="G487" s="368" t="e">
        <f t="shared" ref="G487" si="23">COUNTIF(#REF!,"&gt;0")</f>
        <v>#REF!</v>
      </c>
    </row>
    <row r="488" spans="7:7" x14ac:dyDescent="0.25">
      <c r="G488" s="368" t="e">
        <f t="shared" ref="G488" si="24">COUNTIF(#REF!,"&gt;0")</f>
        <v>#REF!</v>
      </c>
    </row>
    <row r="489" spans="7:7" x14ac:dyDescent="0.25">
      <c r="G489" s="368" t="e">
        <f t="shared" ref="G489" si="25">COUNTIF(#REF!,"&gt;0")</f>
        <v>#REF!</v>
      </c>
    </row>
    <row r="490" spans="7:7" x14ac:dyDescent="0.25">
      <c r="G490" s="368" t="e">
        <f t="shared" ref="G490" si="26">COUNTIF(#REF!,"&gt;0")</f>
        <v>#REF!</v>
      </c>
    </row>
    <row r="491" spans="7:7" x14ac:dyDescent="0.25">
      <c r="G491" s="368" t="e">
        <f t="shared" ref="G491" si="27">COUNTIF(#REF!,"&gt;0")</f>
        <v>#REF!</v>
      </c>
    </row>
    <row r="492" spans="7:7" x14ac:dyDescent="0.25">
      <c r="G492" s="368" t="e">
        <f t="shared" ref="G492" si="28">COUNTIF(#REF!,"&gt;0")</f>
        <v>#REF!</v>
      </c>
    </row>
    <row r="493" spans="7:7" x14ac:dyDescent="0.25">
      <c r="G493" s="368" t="e">
        <f t="shared" ref="G493" si="29">COUNTIF(#REF!,"&gt;0")</f>
        <v>#REF!</v>
      </c>
    </row>
    <row r="494" spans="7:7" x14ac:dyDescent="0.25">
      <c r="G494" s="368" t="e">
        <f t="shared" ref="G494" si="30">COUNTIF(#REF!,"&gt;0")</f>
        <v>#REF!</v>
      </c>
    </row>
    <row r="495" spans="7:7" x14ac:dyDescent="0.25">
      <c r="G495" s="368" t="e">
        <f t="shared" ref="G495" si="31">COUNTIF(#REF!,"&gt;0")</f>
        <v>#REF!</v>
      </c>
    </row>
    <row r="496" spans="7:7" x14ac:dyDescent="0.25">
      <c r="G496" s="368" t="e">
        <f t="shared" ref="G496" si="32">COUNTIF(#REF!,"&gt;0")</f>
        <v>#REF!</v>
      </c>
    </row>
    <row r="497" spans="7:7" x14ac:dyDescent="0.25">
      <c r="G497" s="368" t="e">
        <f t="shared" ref="G497" si="33">COUNTIF(#REF!,"&gt;0")</f>
        <v>#REF!</v>
      </c>
    </row>
    <row r="498" spans="7:7" x14ac:dyDescent="0.25">
      <c r="G498" s="368" t="e">
        <f t="shared" ref="G498" si="34">COUNTIF(#REF!,"&gt;0")</f>
        <v>#REF!</v>
      </c>
    </row>
    <row r="499" spans="7:7" x14ac:dyDescent="0.25">
      <c r="G499" s="368" t="e">
        <f t="shared" ref="G499" si="35">COUNTIF(#REF!,"&gt;0")</f>
        <v>#REF!</v>
      </c>
    </row>
    <row r="500" spans="7:7" x14ac:dyDescent="0.25">
      <c r="G500" s="368" t="e">
        <f t="shared" ref="G500" si="36">COUNTIF(#REF!,"&gt;0")</f>
        <v>#REF!</v>
      </c>
    </row>
    <row r="501" spans="7:7" x14ac:dyDescent="0.25">
      <c r="G501" s="368" t="e">
        <f t="shared" ref="G501" si="37">COUNTIF(#REF!,"&gt;0")</f>
        <v>#REF!</v>
      </c>
    </row>
    <row r="502" spans="7:7" x14ac:dyDescent="0.25">
      <c r="G502" s="368" t="e">
        <f t="shared" ref="G502" si="38">COUNTIF(#REF!,"&gt;0")</f>
        <v>#REF!</v>
      </c>
    </row>
    <row r="503" spans="7:7" x14ac:dyDescent="0.25">
      <c r="G503" s="368" t="e">
        <f t="shared" ref="G503" si="39">COUNTIF(#REF!,"&gt;0")</f>
        <v>#REF!</v>
      </c>
    </row>
    <row r="504" spans="7:7" x14ac:dyDescent="0.25">
      <c r="G504" s="368" t="e">
        <f t="shared" ref="G504" si="40">COUNTIF(#REF!,"&gt;0")</f>
        <v>#REF!</v>
      </c>
    </row>
    <row r="505" spans="7:7" x14ac:dyDescent="0.25">
      <c r="G505" s="368" t="e">
        <f t="shared" ref="G505" si="41">COUNTIF(#REF!,"&gt;0")</f>
        <v>#REF!</v>
      </c>
    </row>
    <row r="506" spans="7:7" x14ac:dyDescent="0.25">
      <c r="G506" s="368" t="e">
        <f t="shared" ref="G506" si="42">COUNTIF(#REF!,"&gt;0")</f>
        <v>#REF!</v>
      </c>
    </row>
    <row r="507" spans="7:7" x14ac:dyDescent="0.25">
      <c r="G507" s="368" t="e">
        <f t="shared" ref="G507" si="43">COUNTIF(#REF!,"&gt;0")</f>
        <v>#REF!</v>
      </c>
    </row>
    <row r="508" spans="7:7" x14ac:dyDescent="0.25">
      <c r="G508" s="368" t="e">
        <f t="shared" ref="G508" si="44">COUNTIF(#REF!,"&gt;0")</f>
        <v>#REF!</v>
      </c>
    </row>
    <row r="509" spans="7:7" x14ac:dyDescent="0.25">
      <c r="G509" s="368" t="e">
        <f t="shared" ref="G509" si="45">COUNTIF(#REF!,"&gt;0")</f>
        <v>#REF!</v>
      </c>
    </row>
    <row r="510" spans="7:7" x14ac:dyDescent="0.25">
      <c r="G510" s="368" t="e">
        <f t="shared" ref="G510" si="46">COUNTIF(#REF!,"&gt;0")</f>
        <v>#REF!</v>
      </c>
    </row>
    <row r="511" spans="7:7" x14ac:dyDescent="0.25">
      <c r="G511" s="368" t="e">
        <f t="shared" ref="G511" si="47">COUNTIF(#REF!,"&gt;0")</f>
        <v>#REF!</v>
      </c>
    </row>
    <row r="512" spans="7:7" x14ac:dyDescent="0.25">
      <c r="G512" s="368" t="e">
        <f t="shared" ref="G512" si="48">COUNTIF(#REF!,"&gt;0")</f>
        <v>#REF!</v>
      </c>
    </row>
    <row r="513" spans="7:7" x14ac:dyDescent="0.25">
      <c r="G513" s="368" t="e">
        <f t="shared" ref="G513" si="49">COUNTIF(#REF!,"&gt;0")</f>
        <v>#REF!</v>
      </c>
    </row>
    <row r="514" spans="7:7" x14ac:dyDescent="0.25">
      <c r="G514" s="368" t="e">
        <f t="shared" ref="G514" si="50">COUNTIF(#REF!,"&gt;0")</f>
        <v>#REF!</v>
      </c>
    </row>
    <row r="515" spans="7:7" x14ac:dyDescent="0.25">
      <c r="G515" s="368" t="e">
        <f t="shared" ref="G515" si="51">COUNTIF(#REF!,"&gt;0")</f>
        <v>#REF!</v>
      </c>
    </row>
    <row r="516" spans="7:7" x14ac:dyDescent="0.25">
      <c r="G516" s="368" t="e">
        <f t="shared" ref="G516" si="52">COUNTIF(#REF!,"&gt;0")</f>
        <v>#REF!</v>
      </c>
    </row>
    <row r="517" spans="7:7" x14ac:dyDescent="0.25">
      <c r="G517" s="368" t="e">
        <f t="shared" ref="G517" si="53">COUNTIF(#REF!,"&gt;0")</f>
        <v>#REF!</v>
      </c>
    </row>
    <row r="518" spans="7:7" x14ac:dyDescent="0.25">
      <c r="G518" s="368" t="e">
        <f t="shared" ref="G518" si="54">COUNTIF(#REF!,"&gt;0")</f>
        <v>#REF!</v>
      </c>
    </row>
    <row r="519" spans="7:7" x14ac:dyDescent="0.25">
      <c r="G519" s="368" t="e">
        <f t="shared" ref="G519" si="55">COUNTIF(#REF!,"&gt;0")</f>
        <v>#REF!</v>
      </c>
    </row>
    <row r="520" spans="7:7" x14ac:dyDescent="0.25">
      <c r="G520" s="368" t="e">
        <f t="shared" ref="G520" si="56">COUNTIF(#REF!,"&gt;0")</f>
        <v>#REF!</v>
      </c>
    </row>
    <row r="521" spans="7:7" x14ac:dyDescent="0.25">
      <c r="G521" s="368" t="e">
        <f t="shared" ref="G521" si="57">COUNTIF(#REF!,"&gt;0")</f>
        <v>#REF!</v>
      </c>
    </row>
    <row r="522" spans="7:7" x14ac:dyDescent="0.25">
      <c r="G522" s="368" t="e">
        <f t="shared" ref="G522" si="58">COUNTIF(#REF!,"&gt;0")</f>
        <v>#REF!</v>
      </c>
    </row>
    <row r="523" spans="7:7" x14ac:dyDescent="0.25">
      <c r="G523" s="368" t="e">
        <f t="shared" ref="G523" si="59">COUNTIF(#REF!,"&gt;0")</f>
        <v>#REF!</v>
      </c>
    </row>
    <row r="524" spans="7:7" x14ac:dyDescent="0.25">
      <c r="G524" s="368" t="e">
        <f t="shared" ref="G524" si="60">COUNTIF(#REF!,"&gt;0")</f>
        <v>#REF!</v>
      </c>
    </row>
    <row r="525" spans="7:7" x14ac:dyDescent="0.25">
      <c r="G525" s="368" t="e">
        <f t="shared" ref="G525" si="61">COUNTIF(#REF!,"&gt;0")</f>
        <v>#REF!</v>
      </c>
    </row>
    <row r="526" spans="7:7" x14ac:dyDescent="0.25">
      <c r="G526" s="368" t="e">
        <f t="shared" ref="G526" si="62">COUNTIF(#REF!,"&gt;0")</f>
        <v>#REF!</v>
      </c>
    </row>
    <row r="527" spans="7:7" x14ac:dyDescent="0.25">
      <c r="G527" s="368" t="e">
        <f t="shared" ref="G527" si="63">COUNTIF(#REF!,"&gt;0")</f>
        <v>#REF!</v>
      </c>
    </row>
    <row r="528" spans="7:7" x14ac:dyDescent="0.25">
      <c r="G528" s="368" t="e">
        <f t="shared" ref="G528" si="64">COUNTIF(#REF!,"&gt;0")</f>
        <v>#REF!</v>
      </c>
    </row>
    <row r="529" spans="7:7" x14ac:dyDescent="0.25">
      <c r="G529" s="368" t="e">
        <f t="shared" ref="G529" si="65">COUNTIF(#REF!,"&gt;0")</f>
        <v>#REF!</v>
      </c>
    </row>
    <row r="530" spans="7:7" x14ac:dyDescent="0.25">
      <c r="G530" s="368" t="e">
        <f t="shared" ref="G530" si="66">COUNTIF(#REF!,"&gt;0")</f>
        <v>#REF!</v>
      </c>
    </row>
    <row r="531" spans="7:7" x14ac:dyDescent="0.25">
      <c r="G531" s="368" t="e">
        <f t="shared" ref="G531" si="67">COUNTIF(#REF!,"&gt;0")</f>
        <v>#REF!</v>
      </c>
    </row>
    <row r="532" spans="7:7" x14ac:dyDescent="0.25">
      <c r="G532" s="368" t="e">
        <f t="shared" ref="G532" si="68">COUNTIF(#REF!,"&gt;0")</f>
        <v>#REF!</v>
      </c>
    </row>
    <row r="533" spans="7:7" x14ac:dyDescent="0.25">
      <c r="G533" s="368" t="e">
        <f t="shared" ref="G533" si="69">COUNTIF(#REF!,"&gt;0")</f>
        <v>#REF!</v>
      </c>
    </row>
    <row r="534" spans="7:7" x14ac:dyDescent="0.25">
      <c r="G534" s="368" t="e">
        <f t="shared" ref="G534" si="70">COUNTIF(#REF!,"&gt;0")</f>
        <v>#REF!</v>
      </c>
    </row>
    <row r="535" spans="7:7" x14ac:dyDescent="0.25">
      <c r="G535" s="368" t="e">
        <f t="shared" ref="G535" si="71">COUNTIF(#REF!,"&gt;0")</f>
        <v>#REF!</v>
      </c>
    </row>
    <row r="536" spans="7:7" x14ac:dyDescent="0.25">
      <c r="G536" s="368" t="e">
        <f t="shared" ref="G536" si="72">COUNTIF(#REF!,"&gt;0")</f>
        <v>#REF!</v>
      </c>
    </row>
    <row r="537" spans="7:7" x14ac:dyDescent="0.25">
      <c r="G537" s="368" t="e">
        <f t="shared" ref="G537" si="73">COUNTIF(#REF!,"&gt;0")</f>
        <v>#REF!</v>
      </c>
    </row>
    <row r="538" spans="7:7" x14ac:dyDescent="0.25">
      <c r="G538" s="368" t="e">
        <f t="shared" ref="G538" si="74">COUNTIF(#REF!,"&gt;0")</f>
        <v>#REF!</v>
      </c>
    </row>
    <row r="539" spans="7:7" x14ac:dyDescent="0.25">
      <c r="G539" s="368" t="e">
        <f t="shared" ref="G539" si="75">COUNTIF(#REF!,"&gt;0")</f>
        <v>#REF!</v>
      </c>
    </row>
    <row r="540" spans="7:7" x14ac:dyDescent="0.25">
      <c r="G540" s="368" t="e">
        <f t="shared" ref="G540" si="76">COUNTIF(#REF!,"&gt;0")</f>
        <v>#REF!</v>
      </c>
    </row>
    <row r="541" spans="7:7" x14ac:dyDescent="0.25">
      <c r="G541" s="368" t="e">
        <f t="shared" ref="G541" si="77">COUNTIF(#REF!,"&gt;0")</f>
        <v>#REF!</v>
      </c>
    </row>
    <row r="542" spans="7:7" x14ac:dyDescent="0.25">
      <c r="G542" s="368" t="e">
        <f t="shared" ref="G542" si="78">COUNTIF(#REF!,"&gt;0")</f>
        <v>#REF!</v>
      </c>
    </row>
    <row r="543" spans="7:7" x14ac:dyDescent="0.25">
      <c r="G543" s="368" t="e">
        <f t="shared" ref="G543" si="79">COUNTIF(#REF!,"&gt;0")</f>
        <v>#REF!</v>
      </c>
    </row>
    <row r="544" spans="7:7" x14ac:dyDescent="0.25">
      <c r="G544" s="368" t="e">
        <f t="shared" ref="G544" si="80">COUNTIF(#REF!,"&gt;0")</f>
        <v>#REF!</v>
      </c>
    </row>
    <row r="545" spans="7:7" x14ac:dyDescent="0.25">
      <c r="G545" s="368" t="e">
        <f t="shared" ref="G545" si="81">COUNTIF(#REF!,"&gt;0")</f>
        <v>#REF!</v>
      </c>
    </row>
    <row r="546" spans="7:7" x14ac:dyDescent="0.25">
      <c r="G546" s="368" t="e">
        <f t="shared" ref="G546" si="82">COUNTIF(#REF!,"&gt;0")</f>
        <v>#REF!</v>
      </c>
    </row>
    <row r="547" spans="7:7" x14ac:dyDescent="0.25">
      <c r="G547" s="368" t="e">
        <f t="shared" ref="G547" si="83">COUNTIF(#REF!,"&gt;0")</f>
        <v>#REF!</v>
      </c>
    </row>
    <row r="548" spans="7:7" x14ac:dyDescent="0.25">
      <c r="G548" s="368" t="e">
        <f t="shared" ref="G548" si="84">COUNTIF(#REF!,"&gt;0")</f>
        <v>#REF!</v>
      </c>
    </row>
    <row r="549" spans="7:7" x14ac:dyDescent="0.25">
      <c r="G549" s="368" t="e">
        <f t="shared" ref="G549" si="85">COUNTIF(#REF!,"&gt;0")</f>
        <v>#REF!</v>
      </c>
    </row>
    <row r="550" spans="7:7" x14ac:dyDescent="0.25">
      <c r="G550" s="368" t="e">
        <f t="shared" ref="G550" si="86">COUNTIF(#REF!,"&gt;0")</f>
        <v>#REF!</v>
      </c>
    </row>
    <row r="551" spans="7:7" x14ac:dyDescent="0.25">
      <c r="G551" s="368" t="e">
        <f t="shared" ref="G551" si="87">COUNTIF(#REF!,"&gt;0")</f>
        <v>#REF!</v>
      </c>
    </row>
    <row r="552" spans="7:7" x14ac:dyDescent="0.25">
      <c r="G552" s="368" t="e">
        <f t="shared" ref="G552" si="88">COUNTIF(#REF!,"&gt;0")</f>
        <v>#REF!</v>
      </c>
    </row>
    <row r="553" spans="7:7" x14ac:dyDescent="0.25">
      <c r="G553" s="368" t="e">
        <f t="shared" ref="G553" si="89">COUNTIF(#REF!,"&gt;0")</f>
        <v>#REF!</v>
      </c>
    </row>
    <row r="554" spans="7:7" x14ac:dyDescent="0.25">
      <c r="G554" s="368" t="e">
        <f t="shared" ref="G554" si="90">COUNTIF(#REF!,"&gt;0")</f>
        <v>#REF!</v>
      </c>
    </row>
    <row r="555" spans="7:7" x14ac:dyDescent="0.25">
      <c r="G555" s="368" t="e">
        <f t="shared" ref="G555" si="91">COUNTIF(#REF!,"&gt;0")</f>
        <v>#REF!</v>
      </c>
    </row>
    <row r="556" spans="7:7" x14ac:dyDescent="0.25">
      <c r="G556" s="368" t="e">
        <f t="shared" ref="G556" si="92">COUNTIF(#REF!,"&gt;0")</f>
        <v>#REF!</v>
      </c>
    </row>
    <row r="557" spans="7:7" x14ac:dyDescent="0.25">
      <c r="G557" s="368" t="e">
        <f t="shared" ref="G557" si="93">COUNTIF(#REF!,"&gt;0")</f>
        <v>#REF!</v>
      </c>
    </row>
    <row r="558" spans="7:7" x14ac:dyDescent="0.25">
      <c r="G558" s="368" t="e">
        <f t="shared" ref="G558" si="94">COUNTIF(#REF!,"&gt;0")</f>
        <v>#REF!</v>
      </c>
    </row>
    <row r="559" spans="7:7" x14ac:dyDescent="0.25">
      <c r="G559" s="368" t="e">
        <f t="shared" ref="G559" si="95">COUNTIF(#REF!,"&gt;0")</f>
        <v>#REF!</v>
      </c>
    </row>
    <row r="560" spans="7:7" x14ac:dyDescent="0.25">
      <c r="G560" s="368" t="e">
        <f t="shared" ref="G560" si="96">COUNTIF(#REF!,"&gt;0")</f>
        <v>#REF!</v>
      </c>
    </row>
    <row r="561" spans="7:7" x14ac:dyDescent="0.25">
      <c r="G561" s="368" t="e">
        <f t="shared" ref="G561" si="97">COUNTIF(#REF!,"&gt;0")</f>
        <v>#REF!</v>
      </c>
    </row>
    <row r="562" spans="7:7" x14ac:dyDescent="0.25">
      <c r="G562" s="368" t="e">
        <f t="shared" ref="G562" si="98">COUNTIF(#REF!,"&gt;0")</f>
        <v>#REF!</v>
      </c>
    </row>
    <row r="563" spans="7:7" x14ac:dyDescent="0.25">
      <c r="G563" s="368" t="e">
        <f t="shared" ref="G563" si="99">COUNTIF(#REF!,"&gt;0")</f>
        <v>#REF!</v>
      </c>
    </row>
    <row r="564" spans="7:7" x14ac:dyDescent="0.25">
      <c r="G564" s="368" t="e">
        <f t="shared" ref="G564" si="100">COUNTIF(#REF!,"&gt;0")</f>
        <v>#REF!</v>
      </c>
    </row>
    <row r="565" spans="7:7" x14ac:dyDescent="0.25">
      <c r="G565" s="368" t="e">
        <f t="shared" ref="G565" si="101">COUNTIF(#REF!,"&gt;0")</f>
        <v>#REF!</v>
      </c>
    </row>
    <row r="566" spans="7:7" x14ac:dyDescent="0.25">
      <c r="G566" s="368" t="e">
        <f t="shared" ref="G566" si="102">COUNTIF(#REF!,"&gt;0")</f>
        <v>#REF!</v>
      </c>
    </row>
    <row r="567" spans="7:7" x14ac:dyDescent="0.25">
      <c r="G567" s="368" t="e">
        <f t="shared" ref="G567" si="103">COUNTIF(#REF!,"&gt;0")</f>
        <v>#REF!</v>
      </c>
    </row>
    <row r="568" spans="7:7" x14ac:dyDescent="0.25">
      <c r="G568" s="368" t="e">
        <f t="shared" ref="G568" si="104">COUNTIF(#REF!,"&gt;0")</f>
        <v>#REF!</v>
      </c>
    </row>
    <row r="569" spans="7:7" x14ac:dyDescent="0.25">
      <c r="G569" s="368" t="e">
        <f t="shared" ref="G569" si="105">COUNTIF(#REF!,"&gt;0")</f>
        <v>#REF!</v>
      </c>
    </row>
    <row r="570" spans="7:7" x14ac:dyDescent="0.25">
      <c r="G570" s="368" t="e">
        <f t="shared" ref="G570" si="106">COUNTIF(#REF!,"&gt;0")</f>
        <v>#REF!</v>
      </c>
    </row>
    <row r="571" spans="7:7" x14ac:dyDescent="0.25">
      <c r="G571" s="368" t="e">
        <f t="shared" ref="G571" si="107">COUNTIF(#REF!,"&gt;0")</f>
        <v>#REF!</v>
      </c>
    </row>
    <row r="572" spans="7:7" x14ac:dyDescent="0.25">
      <c r="G572" s="368" t="e">
        <f t="shared" ref="G572" si="108">COUNTIF(#REF!,"&gt;0")</f>
        <v>#REF!</v>
      </c>
    </row>
    <row r="573" spans="7:7" x14ac:dyDescent="0.25">
      <c r="G573" s="368" t="e">
        <f t="shared" ref="G573" si="109">COUNTIF(#REF!,"&gt;0")</f>
        <v>#REF!</v>
      </c>
    </row>
    <row r="574" spans="7:7" x14ac:dyDescent="0.25">
      <c r="G574" s="368" t="e">
        <f t="shared" ref="G574" si="110">COUNTIF(#REF!,"&gt;0")</f>
        <v>#REF!</v>
      </c>
    </row>
    <row r="575" spans="7:7" x14ac:dyDescent="0.25">
      <c r="G575" s="368" t="e">
        <f t="shared" ref="G575" si="111">COUNTIF(#REF!,"&gt;0")</f>
        <v>#REF!</v>
      </c>
    </row>
    <row r="576" spans="7:7" x14ac:dyDescent="0.25">
      <c r="G576" s="368" t="e">
        <f t="shared" ref="G576" si="112">COUNTIF(#REF!,"&gt;0")</f>
        <v>#REF!</v>
      </c>
    </row>
    <row r="577" spans="7:7" x14ac:dyDescent="0.25">
      <c r="G577" s="368" t="e">
        <f t="shared" ref="G577" si="113">COUNTIF(#REF!,"&gt;0")</f>
        <v>#REF!</v>
      </c>
    </row>
    <row r="578" spans="7:7" x14ac:dyDescent="0.25">
      <c r="G578" s="368" t="e">
        <f t="shared" ref="G578" si="114">COUNTIF(#REF!,"&gt;0")</f>
        <v>#REF!</v>
      </c>
    </row>
    <row r="579" spans="7:7" x14ac:dyDescent="0.25">
      <c r="G579" s="368" t="e">
        <f t="shared" ref="G579" si="115">COUNTIF(#REF!,"&gt;0")</f>
        <v>#REF!</v>
      </c>
    </row>
    <row r="580" spans="7:7" x14ac:dyDescent="0.25">
      <c r="G580" s="368" t="e">
        <f t="shared" ref="G580" si="116">COUNTIF(#REF!,"&gt;0")</f>
        <v>#REF!</v>
      </c>
    </row>
    <row r="581" spans="7:7" x14ac:dyDescent="0.25">
      <c r="G581" s="368" t="e">
        <f t="shared" ref="G581" si="117">COUNTIF(#REF!,"&gt;0")</f>
        <v>#REF!</v>
      </c>
    </row>
    <row r="582" spans="7:7" x14ac:dyDescent="0.25">
      <c r="G582" s="368" t="e">
        <f t="shared" ref="G582" si="118">COUNTIF(#REF!,"&gt;0")</f>
        <v>#REF!</v>
      </c>
    </row>
    <row r="583" spans="7:7" x14ac:dyDescent="0.25">
      <c r="G583" s="368" t="e">
        <f t="shared" ref="G583" si="119">COUNTIF(#REF!,"&gt;0")</f>
        <v>#REF!</v>
      </c>
    </row>
    <row r="584" spans="7:7" x14ac:dyDescent="0.25">
      <c r="G584" s="368" t="e">
        <f t="shared" ref="G584" si="120">COUNTIF(#REF!,"&gt;0")</f>
        <v>#REF!</v>
      </c>
    </row>
    <row r="585" spans="7:7" x14ac:dyDescent="0.25">
      <c r="G585" s="368" t="e">
        <f t="shared" ref="G585" si="121">COUNTIF(#REF!,"&gt;0")</f>
        <v>#REF!</v>
      </c>
    </row>
    <row r="586" spans="7:7" x14ac:dyDescent="0.25">
      <c r="G586" s="368" t="e">
        <f t="shared" ref="G586" si="122">COUNTIF(#REF!,"&gt;0")</f>
        <v>#REF!</v>
      </c>
    </row>
    <row r="587" spans="7:7" x14ac:dyDescent="0.25">
      <c r="G587" s="368" t="e">
        <f t="shared" ref="G587" si="123">COUNTIF(#REF!,"&gt;0")</f>
        <v>#REF!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602"/>
  <sheetViews>
    <sheetView workbookViewId="0">
      <selection activeCell="O6" sqref="O6"/>
    </sheetView>
  </sheetViews>
  <sheetFormatPr defaultRowHeight="15" x14ac:dyDescent="0.25"/>
  <cols>
    <col min="1" max="1" width="4.85546875" customWidth="1"/>
    <col min="2" max="2" width="8.28515625" customWidth="1"/>
    <col min="5" max="5" width="7.140625" customWidth="1"/>
    <col min="7" max="7" width="4.140625" customWidth="1"/>
    <col min="8" max="8" width="2.7109375" customWidth="1"/>
    <col min="9" max="12" width="3.7109375" style="44" customWidth="1"/>
    <col min="13" max="15" width="3.7109375" style="51" customWidth="1"/>
    <col min="16" max="16" width="3.7109375" style="54" customWidth="1"/>
    <col min="17" max="19" width="3.7109375" style="296" customWidth="1"/>
    <col min="20" max="21" width="3.7109375" style="297" customWidth="1"/>
    <col min="22" max="22" width="3.7109375" customWidth="1"/>
    <col min="23" max="23" width="3.7109375" style="298" customWidth="1"/>
    <col min="24" max="24" width="3.7109375" style="33" customWidth="1"/>
    <col min="25" max="25" width="3.7109375" customWidth="1"/>
    <col min="26" max="26" width="4.28515625" style="299" customWidth="1"/>
    <col min="27" max="27" width="4.28515625" customWidth="1"/>
    <col min="28" max="28" width="3.7109375" style="63" customWidth="1"/>
    <col min="29" max="32" width="3.7109375" style="44" customWidth="1"/>
    <col min="33" max="35" width="3.7109375" style="51" customWidth="1"/>
    <col min="36" max="36" width="3.7109375" style="54" customWidth="1"/>
    <col min="37" max="39" width="3.7109375" style="296" customWidth="1"/>
    <col min="40" max="41" width="3.7109375" style="297" customWidth="1"/>
    <col min="42" max="43" width="3.7109375" customWidth="1"/>
    <col min="44" max="45" width="3.7109375" style="41" customWidth="1"/>
    <col min="46" max="46" width="4.7109375" style="41" customWidth="1"/>
    <col min="47" max="47" width="2.85546875" style="42" customWidth="1"/>
    <col min="48" max="53" width="2.85546875" style="43" customWidth="1"/>
    <col min="54" max="55" width="2.85546875" style="44" customWidth="1"/>
    <col min="56" max="56" width="2.85546875" style="45" customWidth="1"/>
    <col min="57" max="57" width="2.85546875" style="46" customWidth="1"/>
    <col min="58" max="58" width="2.85546875" style="47" customWidth="1"/>
    <col min="59" max="59" width="2.85546875" style="48" customWidth="1"/>
    <col min="60" max="60" width="2.85546875" style="49" customWidth="1"/>
    <col min="61" max="61" width="2.85546875" style="50" customWidth="1"/>
    <col min="62" max="64" width="2.85546875" style="51" customWidth="1"/>
    <col min="65" max="67" width="2.85546875" style="52" customWidth="1"/>
    <col min="68" max="68" width="2.85546875" style="53" customWidth="1"/>
    <col min="69" max="70" width="2.85546875" style="54" customWidth="1"/>
    <col min="71" max="74" width="2.85546875" style="55" customWidth="1"/>
    <col min="75" max="76" width="2.85546875" style="56" customWidth="1"/>
    <col min="77" max="80" width="2.85546875" style="57" customWidth="1"/>
    <col min="81" max="83" width="2.85546875" style="58" customWidth="1"/>
    <col min="84" max="89" width="2.85546875" style="59" customWidth="1"/>
    <col min="90" max="90" width="2.85546875" customWidth="1"/>
  </cols>
  <sheetData>
    <row r="1" spans="1:90" ht="105.75" customHeight="1" x14ac:dyDescent="0.25">
      <c r="A1" t="s">
        <v>567</v>
      </c>
      <c r="B1" t="s">
        <v>568</v>
      </c>
      <c r="C1" t="s">
        <v>569</v>
      </c>
      <c r="D1" t="s">
        <v>570</v>
      </c>
      <c r="E1" t="s">
        <v>571</v>
      </c>
      <c r="G1" s="5" t="s">
        <v>567</v>
      </c>
      <c r="H1" s="5" t="s">
        <v>12</v>
      </c>
      <c r="I1" s="14" t="s">
        <v>738</v>
      </c>
      <c r="J1" s="14"/>
      <c r="K1" s="14"/>
      <c r="L1" s="14"/>
      <c r="M1" s="21"/>
      <c r="N1" s="21"/>
      <c r="O1" s="21"/>
      <c r="P1" s="24"/>
      <c r="Q1" s="232"/>
      <c r="R1" s="232"/>
      <c r="S1" s="232"/>
      <c r="T1" s="233"/>
      <c r="U1" s="233"/>
      <c r="V1" s="5"/>
      <c r="W1" s="294" t="s">
        <v>572</v>
      </c>
      <c r="X1" s="11" t="s">
        <v>573</v>
      </c>
      <c r="Y1" s="5" t="s">
        <v>574</v>
      </c>
      <c r="Z1" s="295" t="s">
        <v>575</v>
      </c>
      <c r="AA1" s="5"/>
      <c r="AB1" s="226" t="s">
        <v>576</v>
      </c>
      <c r="AC1" s="14"/>
      <c r="AD1" s="14"/>
      <c r="AE1" s="14"/>
      <c r="AF1" s="14"/>
      <c r="AG1" s="21"/>
      <c r="AH1" s="21"/>
      <c r="AI1" s="21"/>
      <c r="AJ1" s="24"/>
      <c r="AK1" s="232"/>
      <c r="AL1" s="232"/>
      <c r="AM1" s="232"/>
      <c r="AN1" s="233"/>
      <c r="AO1" s="233"/>
      <c r="AP1" s="5"/>
      <c r="AQ1" s="5" t="s">
        <v>577</v>
      </c>
      <c r="AR1" s="10"/>
      <c r="AS1" s="10"/>
      <c r="AT1" s="10"/>
      <c r="AU1" s="12" t="s">
        <v>14</v>
      </c>
      <c r="AV1" s="13" t="s">
        <v>15</v>
      </c>
      <c r="AW1" s="13" t="s">
        <v>16</v>
      </c>
      <c r="AX1" s="13" t="s">
        <v>17</v>
      </c>
      <c r="AY1" s="13" t="s">
        <v>18</v>
      </c>
      <c r="AZ1" s="13" t="s">
        <v>19</v>
      </c>
      <c r="BA1" s="13" t="s">
        <v>20</v>
      </c>
      <c r="BB1" s="14" t="s">
        <v>21</v>
      </c>
      <c r="BC1" s="14" t="s">
        <v>22</v>
      </c>
      <c r="BD1" s="15" t="s">
        <v>23</v>
      </c>
      <c r="BE1" s="16" t="s">
        <v>24</v>
      </c>
      <c r="BF1" s="17" t="s">
        <v>25</v>
      </c>
      <c r="BG1" s="18" t="s">
        <v>26</v>
      </c>
      <c r="BH1" s="19" t="s">
        <v>27</v>
      </c>
      <c r="BI1" s="20" t="s">
        <v>28</v>
      </c>
      <c r="BJ1" s="21" t="s">
        <v>29</v>
      </c>
      <c r="BK1" s="21" t="s">
        <v>30</v>
      </c>
      <c r="BL1" s="21" t="s">
        <v>31</v>
      </c>
      <c r="BM1" s="22" t="s">
        <v>32</v>
      </c>
      <c r="BN1" s="22" t="s">
        <v>33</v>
      </c>
      <c r="BO1" s="22" t="s">
        <v>34</v>
      </c>
      <c r="BP1" s="23" t="s">
        <v>35</v>
      </c>
      <c r="BQ1" s="23" t="s">
        <v>36</v>
      </c>
      <c r="BR1" s="24" t="s">
        <v>37</v>
      </c>
      <c r="BS1" s="25" t="s">
        <v>38</v>
      </c>
      <c r="BT1" s="26" t="s">
        <v>39</v>
      </c>
      <c r="BU1" s="26" t="s">
        <v>40</v>
      </c>
      <c r="BV1" s="25" t="s">
        <v>41</v>
      </c>
      <c r="BW1" s="27" t="s">
        <v>42</v>
      </c>
      <c r="BX1" s="27" t="s">
        <v>43</v>
      </c>
      <c r="BY1" s="28" t="s">
        <v>44</v>
      </c>
      <c r="BZ1" s="28" t="s">
        <v>45</v>
      </c>
      <c r="CA1" s="28" t="s">
        <v>46</v>
      </c>
      <c r="CB1" s="28" t="s">
        <v>47</v>
      </c>
      <c r="CC1" s="29" t="s">
        <v>48</v>
      </c>
      <c r="CD1" s="29" t="s">
        <v>49</v>
      </c>
      <c r="CE1" s="29" t="s">
        <v>50</v>
      </c>
      <c r="CF1" s="30" t="s">
        <v>51</v>
      </c>
      <c r="CG1" s="30" t="s">
        <v>52</v>
      </c>
      <c r="CH1" s="30" t="s">
        <v>53</v>
      </c>
      <c r="CI1" s="30" t="s">
        <v>54</v>
      </c>
      <c r="CJ1" s="30" t="s">
        <v>55</v>
      </c>
      <c r="CK1" s="30" t="s">
        <v>56</v>
      </c>
      <c r="CL1" s="5" t="s">
        <v>57</v>
      </c>
    </row>
    <row r="2" spans="1:90" x14ac:dyDescent="0.25">
      <c r="G2" t="s">
        <v>578</v>
      </c>
      <c r="H2">
        <v>1</v>
      </c>
      <c r="I2" s="44">
        <f>SUM(AU2:BA2)</f>
        <v>9</v>
      </c>
      <c r="J2" s="44">
        <f>SUM(BB2:BD2)</f>
        <v>1</v>
      </c>
      <c r="K2" s="44">
        <f>SUM(BE2:BF2)</f>
        <v>0</v>
      </c>
      <c r="L2" s="44">
        <f>SUM(BG2:BH2)</f>
        <v>0</v>
      </c>
      <c r="M2" s="51">
        <f>SUM(BI2)</f>
        <v>0</v>
      </c>
      <c r="N2" s="51">
        <f>SUM(BJ2:BL2)</f>
        <v>1</v>
      </c>
      <c r="O2" s="51">
        <f>SUM(BM2:BO2)</f>
        <v>1</v>
      </c>
      <c r="P2" s="54">
        <f>SUM(BP2:BR2)</f>
        <v>0</v>
      </c>
      <c r="Q2" s="296">
        <f>SUM(BS2:BV2)</f>
        <v>0</v>
      </c>
      <c r="R2" s="296">
        <f>SUM(BW2:BX2)</f>
        <v>0</v>
      </c>
      <c r="S2" s="296">
        <f>SUM(BY2:CB2)</f>
        <v>0</v>
      </c>
      <c r="T2" s="297">
        <f>SUM(CC2:CE2)</f>
        <v>0</v>
      </c>
      <c r="U2" s="297">
        <f>SUM(CF2:CK2)</f>
        <v>0</v>
      </c>
      <c r="V2">
        <f>SUM(CL2)</f>
        <v>0</v>
      </c>
      <c r="W2" s="298">
        <v>4</v>
      </c>
      <c r="X2" s="33">
        <f>SUM(I2:L2)</f>
        <v>10</v>
      </c>
      <c r="Y2">
        <f>SUM(I2:V2)</f>
        <v>12</v>
      </c>
      <c r="Z2" s="299">
        <f t="shared" ref="Z2:Z65" si="0">SUM(X2/Y2)*100</f>
        <v>83.333333333333343</v>
      </c>
      <c r="AA2">
        <f t="shared" ref="AA2:AA65" si="1">SUM(I2:P2)</f>
        <v>12</v>
      </c>
      <c r="AB2" s="63">
        <f t="shared" ref="AB2:AB65" si="2">SUM(AA2/Y2)*100</f>
        <v>100</v>
      </c>
      <c r="AQ2" s="44"/>
      <c r="AU2" s="42">
        <v>9</v>
      </c>
      <c r="BB2" s="44">
        <v>1</v>
      </c>
      <c r="BK2" s="51">
        <v>1</v>
      </c>
      <c r="BM2" s="115"/>
      <c r="BN2" s="115">
        <v>1</v>
      </c>
      <c r="BO2" s="115"/>
      <c r="BQ2" s="53"/>
      <c r="BS2" s="116"/>
      <c r="BV2" s="116"/>
    </row>
    <row r="3" spans="1:90" x14ac:dyDescent="0.25">
      <c r="A3" t="s">
        <v>579</v>
      </c>
      <c r="B3" s="300">
        <v>2.4624999999999999</v>
      </c>
      <c r="C3" s="181">
        <v>0.88191710368819698</v>
      </c>
      <c r="D3" s="296"/>
      <c r="E3" s="301">
        <f>9/80</f>
        <v>0.1125</v>
      </c>
      <c r="G3" t="s">
        <v>578</v>
      </c>
      <c r="H3">
        <v>1</v>
      </c>
      <c r="I3" s="44">
        <f t="shared" ref="I3:I66" si="3">SUM(AU3:BA3)</f>
        <v>1</v>
      </c>
      <c r="J3" s="44">
        <f t="shared" ref="J3:J66" si="4">SUM(BB3:BD3)</f>
        <v>0</v>
      </c>
      <c r="K3" s="44">
        <f t="shared" ref="K3:K66" si="5">SUM(BE3:BF3)</f>
        <v>0</v>
      </c>
      <c r="L3" s="44">
        <f t="shared" ref="L3:L66" si="6">SUM(BG3:BH3)</f>
        <v>2</v>
      </c>
      <c r="M3" s="51">
        <f t="shared" ref="M3:M66" si="7">SUM(BI3)</f>
        <v>0</v>
      </c>
      <c r="N3" s="51">
        <f t="shared" ref="N3:N66" si="8">SUM(BJ3:BL3)</f>
        <v>0</v>
      </c>
      <c r="O3" s="51">
        <f t="shared" ref="O3:O66" si="9">SUM(BM3:BO3)</f>
        <v>0</v>
      </c>
      <c r="P3" s="54">
        <f t="shared" ref="P3:P66" si="10">SUM(BP3:BR3)</f>
        <v>0</v>
      </c>
      <c r="Q3" s="296">
        <f t="shared" ref="Q3:Q66" si="11">SUM(BS3:BV3)</f>
        <v>0</v>
      </c>
      <c r="R3" s="296">
        <f t="shared" ref="R3:R66" si="12">SUM(BW3:BX3)</f>
        <v>0</v>
      </c>
      <c r="S3" s="296">
        <f t="shared" ref="S3:S66" si="13">SUM(BY3:CB3)</f>
        <v>0</v>
      </c>
      <c r="T3" s="297">
        <f t="shared" ref="T3:T66" si="14">SUM(CC3:CE3)</f>
        <v>0</v>
      </c>
      <c r="U3" s="297">
        <f t="shared" ref="U3:U66" si="15">SUM(CF3:CK3)</f>
        <v>0</v>
      </c>
      <c r="V3">
        <f t="shared" ref="V3:V66" si="16">SUM(CL3)</f>
        <v>0</v>
      </c>
      <c r="W3" s="298">
        <v>2</v>
      </c>
      <c r="X3" s="33">
        <f t="shared" ref="X3:X66" si="17">SUM(I3:L3)</f>
        <v>3</v>
      </c>
      <c r="Y3">
        <f t="shared" ref="Y3:Y66" si="18">SUM(I3:V3)</f>
        <v>3</v>
      </c>
      <c r="Z3" s="299">
        <f t="shared" si="0"/>
        <v>100</v>
      </c>
      <c r="AA3">
        <f t="shared" si="1"/>
        <v>3</v>
      </c>
      <c r="AB3" s="63">
        <f t="shared" si="2"/>
        <v>100</v>
      </c>
      <c r="AQ3" s="44"/>
      <c r="AU3" s="42">
        <v>1</v>
      </c>
      <c r="BG3" s="48">
        <v>2</v>
      </c>
    </row>
    <row r="4" spans="1:90" x14ac:dyDescent="0.25">
      <c r="B4" s="63"/>
      <c r="C4" s="181"/>
      <c r="D4" s="44"/>
      <c r="E4" s="301">
        <f>60/80</f>
        <v>0.75</v>
      </c>
      <c r="G4" t="s">
        <v>578</v>
      </c>
      <c r="H4">
        <v>2</v>
      </c>
      <c r="I4" s="44">
        <f t="shared" si="3"/>
        <v>20</v>
      </c>
      <c r="J4" s="44">
        <f t="shared" si="4"/>
        <v>0</v>
      </c>
      <c r="K4" s="44">
        <f t="shared" si="5"/>
        <v>0</v>
      </c>
      <c r="L4" s="44">
        <f t="shared" si="6"/>
        <v>1</v>
      </c>
      <c r="M4" s="51">
        <f t="shared" si="7"/>
        <v>0</v>
      </c>
      <c r="N4" s="51">
        <f t="shared" si="8"/>
        <v>0</v>
      </c>
      <c r="O4" s="51">
        <f t="shared" si="9"/>
        <v>0</v>
      </c>
      <c r="P4" s="54">
        <f t="shared" si="10"/>
        <v>0</v>
      </c>
      <c r="Q4" s="296">
        <f t="shared" si="11"/>
        <v>0</v>
      </c>
      <c r="R4" s="296">
        <f t="shared" si="12"/>
        <v>0</v>
      </c>
      <c r="S4" s="296">
        <f t="shared" si="13"/>
        <v>0</v>
      </c>
      <c r="T4" s="297">
        <f t="shared" si="14"/>
        <v>0</v>
      </c>
      <c r="U4" s="297">
        <f t="shared" si="15"/>
        <v>0</v>
      </c>
      <c r="V4">
        <f t="shared" si="16"/>
        <v>0</v>
      </c>
      <c r="W4" s="298">
        <v>2</v>
      </c>
      <c r="X4" s="33">
        <f t="shared" si="17"/>
        <v>21</v>
      </c>
      <c r="Y4">
        <f t="shared" si="18"/>
        <v>21</v>
      </c>
      <c r="Z4" s="299">
        <f t="shared" si="0"/>
        <v>100</v>
      </c>
      <c r="AA4">
        <f t="shared" si="1"/>
        <v>21</v>
      </c>
      <c r="AB4" s="63">
        <f t="shared" si="2"/>
        <v>100</v>
      </c>
      <c r="AQ4" s="44"/>
      <c r="AU4" s="42">
        <v>20</v>
      </c>
      <c r="BG4" s="48">
        <v>1</v>
      </c>
    </row>
    <row r="5" spans="1:90" x14ac:dyDescent="0.25">
      <c r="B5" s="63"/>
      <c r="D5" s="302"/>
      <c r="E5" s="181">
        <f>11/80</f>
        <v>0.13750000000000001</v>
      </c>
      <c r="G5" t="s">
        <v>578</v>
      </c>
      <c r="H5">
        <v>1</v>
      </c>
      <c r="I5" s="44">
        <f t="shared" si="3"/>
        <v>10</v>
      </c>
      <c r="J5" s="44">
        <f t="shared" si="4"/>
        <v>0</v>
      </c>
      <c r="K5" s="44">
        <f t="shared" si="5"/>
        <v>0</v>
      </c>
      <c r="L5" s="44">
        <f t="shared" si="6"/>
        <v>0</v>
      </c>
      <c r="M5" s="51">
        <f t="shared" si="7"/>
        <v>0</v>
      </c>
      <c r="N5" s="51">
        <f t="shared" si="8"/>
        <v>1</v>
      </c>
      <c r="O5" s="51">
        <f t="shared" si="9"/>
        <v>1</v>
      </c>
      <c r="P5" s="54">
        <f t="shared" si="10"/>
        <v>0</v>
      </c>
      <c r="Q5" s="296">
        <f t="shared" si="11"/>
        <v>3</v>
      </c>
      <c r="R5" s="296">
        <f t="shared" si="12"/>
        <v>0</v>
      </c>
      <c r="S5" s="296">
        <f t="shared" si="13"/>
        <v>1</v>
      </c>
      <c r="T5" s="297">
        <f t="shared" si="14"/>
        <v>0</v>
      </c>
      <c r="U5" s="297">
        <f t="shared" si="15"/>
        <v>0</v>
      </c>
      <c r="V5">
        <f t="shared" si="16"/>
        <v>0</v>
      </c>
      <c r="W5" s="298">
        <v>5</v>
      </c>
      <c r="X5" s="33">
        <f t="shared" si="17"/>
        <v>10</v>
      </c>
      <c r="Y5">
        <f t="shared" si="18"/>
        <v>16</v>
      </c>
      <c r="Z5" s="299">
        <f t="shared" si="0"/>
        <v>62.5</v>
      </c>
      <c r="AA5">
        <f t="shared" si="1"/>
        <v>12</v>
      </c>
      <c r="AB5" s="63">
        <f t="shared" si="2"/>
        <v>75</v>
      </c>
      <c r="AQ5" s="44"/>
      <c r="AU5" s="42">
        <v>10</v>
      </c>
      <c r="BJ5" s="51">
        <v>1</v>
      </c>
      <c r="BN5" s="52">
        <v>1</v>
      </c>
      <c r="BT5" s="55">
        <v>3</v>
      </c>
      <c r="BY5" s="57">
        <v>1</v>
      </c>
    </row>
    <row r="6" spans="1:90" x14ac:dyDescent="0.25">
      <c r="B6" s="63"/>
      <c r="E6" s="60"/>
      <c r="G6" t="s">
        <v>578</v>
      </c>
      <c r="H6">
        <v>1</v>
      </c>
      <c r="I6" s="44">
        <f t="shared" si="3"/>
        <v>10</v>
      </c>
      <c r="J6" s="44">
        <f t="shared" si="4"/>
        <v>0</v>
      </c>
      <c r="K6" s="44">
        <f t="shared" si="5"/>
        <v>0</v>
      </c>
      <c r="L6" s="44">
        <f t="shared" si="6"/>
        <v>0</v>
      </c>
      <c r="M6" s="51">
        <f t="shared" si="7"/>
        <v>0</v>
      </c>
      <c r="N6" s="51">
        <f t="shared" si="8"/>
        <v>4</v>
      </c>
      <c r="O6" s="51">
        <f t="shared" si="9"/>
        <v>0</v>
      </c>
      <c r="P6" s="54">
        <f t="shared" si="10"/>
        <v>0</v>
      </c>
      <c r="Q6" s="296">
        <f t="shared" si="11"/>
        <v>1</v>
      </c>
      <c r="R6" s="296">
        <f t="shared" si="12"/>
        <v>0</v>
      </c>
      <c r="S6" s="296">
        <f t="shared" si="13"/>
        <v>0</v>
      </c>
      <c r="T6" s="297">
        <f t="shared" si="14"/>
        <v>0</v>
      </c>
      <c r="U6" s="297">
        <f t="shared" si="15"/>
        <v>1</v>
      </c>
      <c r="V6">
        <f t="shared" si="16"/>
        <v>5</v>
      </c>
      <c r="W6" s="298">
        <v>4</v>
      </c>
      <c r="X6" s="33">
        <f t="shared" si="17"/>
        <v>10</v>
      </c>
      <c r="Y6">
        <f t="shared" si="18"/>
        <v>21</v>
      </c>
      <c r="Z6" s="299">
        <f t="shared" si="0"/>
        <v>47.619047619047613</v>
      </c>
      <c r="AA6">
        <f t="shared" si="1"/>
        <v>14</v>
      </c>
      <c r="AB6" s="63">
        <f t="shared" si="2"/>
        <v>66.666666666666657</v>
      </c>
      <c r="AQ6" s="44"/>
      <c r="AU6" s="42">
        <v>10</v>
      </c>
      <c r="BK6" s="51">
        <v>4</v>
      </c>
      <c r="BT6" s="55">
        <v>1</v>
      </c>
      <c r="CF6" s="59">
        <v>1</v>
      </c>
      <c r="CL6">
        <v>5</v>
      </c>
    </row>
    <row r="7" spans="1:90" x14ac:dyDescent="0.25">
      <c r="A7" t="s">
        <v>545</v>
      </c>
      <c r="B7" s="300">
        <v>2.6025641025641026</v>
      </c>
      <c r="C7" s="301">
        <v>0.93057367573307492</v>
      </c>
      <c r="D7" s="51"/>
      <c r="E7" s="301">
        <f>29/78</f>
        <v>0.37179487179487181</v>
      </c>
      <c r="G7" t="s">
        <v>578</v>
      </c>
      <c r="H7">
        <v>1</v>
      </c>
      <c r="I7" s="44">
        <f t="shared" si="3"/>
        <v>5</v>
      </c>
      <c r="J7" s="44">
        <f t="shared" si="4"/>
        <v>0</v>
      </c>
      <c r="K7" s="44">
        <f t="shared" si="5"/>
        <v>0</v>
      </c>
      <c r="L7" s="44">
        <f t="shared" si="6"/>
        <v>1</v>
      </c>
      <c r="M7" s="51">
        <f t="shared" si="7"/>
        <v>0</v>
      </c>
      <c r="N7" s="51">
        <f t="shared" si="8"/>
        <v>0</v>
      </c>
      <c r="O7" s="51">
        <f t="shared" si="9"/>
        <v>2</v>
      </c>
      <c r="P7" s="54">
        <f t="shared" si="10"/>
        <v>0</v>
      </c>
      <c r="Q7" s="296">
        <f t="shared" si="11"/>
        <v>0</v>
      </c>
      <c r="R7" s="296">
        <f t="shared" si="12"/>
        <v>0</v>
      </c>
      <c r="S7" s="296">
        <f t="shared" si="13"/>
        <v>0</v>
      </c>
      <c r="T7" s="297">
        <f t="shared" si="14"/>
        <v>0</v>
      </c>
      <c r="U7" s="297">
        <f t="shared" si="15"/>
        <v>0</v>
      </c>
      <c r="V7">
        <f t="shared" si="16"/>
        <v>0</v>
      </c>
      <c r="W7" s="298">
        <v>3</v>
      </c>
      <c r="X7" s="33">
        <f t="shared" si="17"/>
        <v>6</v>
      </c>
      <c r="Y7">
        <f t="shared" si="18"/>
        <v>8</v>
      </c>
      <c r="Z7" s="299">
        <f t="shared" si="0"/>
        <v>75</v>
      </c>
      <c r="AA7">
        <f t="shared" si="1"/>
        <v>8</v>
      </c>
      <c r="AB7" s="63">
        <f t="shared" si="2"/>
        <v>100</v>
      </c>
      <c r="AQ7" s="44"/>
      <c r="AU7" s="42">
        <v>5</v>
      </c>
      <c r="BG7" s="48">
        <v>1</v>
      </c>
      <c r="BN7" s="52">
        <v>2</v>
      </c>
    </row>
    <row r="8" spans="1:90" x14ac:dyDescent="0.25">
      <c r="B8" s="122"/>
      <c r="C8" s="60"/>
      <c r="D8" s="303"/>
      <c r="E8" s="181">
        <f>29/78</f>
        <v>0.37179487179487181</v>
      </c>
      <c r="G8" t="s">
        <v>578</v>
      </c>
      <c r="H8">
        <v>1</v>
      </c>
      <c r="I8" s="44">
        <f t="shared" si="3"/>
        <v>10</v>
      </c>
      <c r="J8" s="44">
        <f t="shared" si="4"/>
        <v>0</v>
      </c>
      <c r="K8" s="44">
        <f t="shared" si="5"/>
        <v>0</v>
      </c>
      <c r="L8" s="44">
        <f t="shared" si="6"/>
        <v>0</v>
      </c>
      <c r="M8" s="51">
        <f t="shared" si="7"/>
        <v>0</v>
      </c>
      <c r="N8" s="51">
        <f t="shared" si="8"/>
        <v>0</v>
      </c>
      <c r="O8" s="51">
        <f t="shared" si="9"/>
        <v>0</v>
      </c>
      <c r="P8" s="54">
        <f t="shared" si="10"/>
        <v>0</v>
      </c>
      <c r="Q8" s="296">
        <f t="shared" si="11"/>
        <v>0</v>
      </c>
      <c r="R8" s="296">
        <f t="shared" si="12"/>
        <v>0</v>
      </c>
      <c r="S8" s="296">
        <f t="shared" si="13"/>
        <v>1</v>
      </c>
      <c r="T8" s="297">
        <f t="shared" si="14"/>
        <v>0</v>
      </c>
      <c r="U8" s="297">
        <f t="shared" si="15"/>
        <v>0</v>
      </c>
      <c r="V8">
        <f t="shared" si="16"/>
        <v>5</v>
      </c>
      <c r="W8" s="298">
        <v>3</v>
      </c>
      <c r="X8" s="33">
        <f t="shared" si="17"/>
        <v>10</v>
      </c>
      <c r="Y8">
        <f t="shared" si="18"/>
        <v>16</v>
      </c>
      <c r="Z8" s="299">
        <f t="shared" si="0"/>
        <v>62.5</v>
      </c>
      <c r="AA8">
        <f t="shared" si="1"/>
        <v>10</v>
      </c>
      <c r="AB8" s="63">
        <f t="shared" si="2"/>
        <v>62.5</v>
      </c>
      <c r="AQ8" s="44"/>
      <c r="AU8" s="42">
        <v>10</v>
      </c>
      <c r="BY8" s="57">
        <v>1</v>
      </c>
      <c r="CL8">
        <v>5</v>
      </c>
    </row>
    <row r="9" spans="1:90" x14ac:dyDescent="0.25">
      <c r="B9" s="63"/>
      <c r="D9" s="297"/>
      <c r="E9" s="301">
        <f>15/78</f>
        <v>0.19230769230769232</v>
      </c>
      <c r="G9" t="s">
        <v>578</v>
      </c>
      <c r="H9">
        <v>1</v>
      </c>
      <c r="I9" s="44">
        <f t="shared" si="3"/>
        <v>10</v>
      </c>
      <c r="J9" s="44">
        <f t="shared" si="4"/>
        <v>0</v>
      </c>
      <c r="K9" s="44">
        <f t="shared" si="5"/>
        <v>0</v>
      </c>
      <c r="L9" s="44">
        <f t="shared" si="6"/>
        <v>0</v>
      </c>
      <c r="M9" s="51">
        <f t="shared" si="7"/>
        <v>0</v>
      </c>
      <c r="N9" s="51">
        <f t="shared" si="8"/>
        <v>0</v>
      </c>
      <c r="O9" s="51">
        <f t="shared" si="9"/>
        <v>2</v>
      </c>
      <c r="P9" s="54">
        <f t="shared" si="10"/>
        <v>0</v>
      </c>
      <c r="Q9" s="296">
        <f t="shared" si="11"/>
        <v>4</v>
      </c>
      <c r="R9" s="296">
        <f t="shared" si="12"/>
        <v>0</v>
      </c>
      <c r="S9" s="296">
        <f t="shared" si="13"/>
        <v>0</v>
      </c>
      <c r="T9" s="297">
        <f t="shared" si="14"/>
        <v>0</v>
      </c>
      <c r="U9" s="297">
        <f t="shared" si="15"/>
        <v>0</v>
      </c>
      <c r="V9">
        <f t="shared" si="16"/>
        <v>1</v>
      </c>
      <c r="W9" s="298">
        <v>4</v>
      </c>
      <c r="X9" s="33">
        <f t="shared" si="17"/>
        <v>10</v>
      </c>
      <c r="Y9">
        <f t="shared" si="18"/>
        <v>17</v>
      </c>
      <c r="Z9" s="299">
        <f t="shared" si="0"/>
        <v>58.82352941176471</v>
      </c>
      <c r="AA9">
        <f t="shared" si="1"/>
        <v>12</v>
      </c>
      <c r="AB9" s="63">
        <f t="shared" si="2"/>
        <v>70.588235294117652</v>
      </c>
      <c r="AQ9" s="44"/>
      <c r="AU9" s="42">
        <v>10</v>
      </c>
      <c r="BN9" s="52">
        <v>2</v>
      </c>
      <c r="BT9" s="55">
        <v>4</v>
      </c>
      <c r="CL9">
        <v>1</v>
      </c>
    </row>
    <row r="10" spans="1:90" x14ac:dyDescent="0.25">
      <c r="B10" s="63"/>
      <c r="D10" s="44"/>
      <c r="E10" s="301">
        <f>4/78</f>
        <v>5.128205128205128E-2</v>
      </c>
      <c r="G10" t="s">
        <v>578</v>
      </c>
      <c r="H10">
        <v>1</v>
      </c>
      <c r="I10" s="44">
        <f t="shared" si="3"/>
        <v>5</v>
      </c>
      <c r="J10" s="44">
        <f t="shared" si="4"/>
        <v>0</v>
      </c>
      <c r="K10" s="44">
        <f t="shared" si="5"/>
        <v>0</v>
      </c>
      <c r="L10" s="44">
        <f t="shared" si="6"/>
        <v>0</v>
      </c>
      <c r="M10" s="51">
        <f t="shared" si="7"/>
        <v>0</v>
      </c>
      <c r="N10" s="51">
        <f t="shared" si="8"/>
        <v>0</v>
      </c>
      <c r="O10" s="51">
        <f t="shared" si="9"/>
        <v>0</v>
      </c>
      <c r="P10" s="54">
        <f t="shared" si="10"/>
        <v>0</v>
      </c>
      <c r="Q10" s="296">
        <f t="shared" si="11"/>
        <v>2</v>
      </c>
      <c r="R10" s="296">
        <f t="shared" si="12"/>
        <v>0</v>
      </c>
      <c r="S10" s="296">
        <f t="shared" si="13"/>
        <v>1</v>
      </c>
      <c r="T10" s="297">
        <f t="shared" si="14"/>
        <v>0</v>
      </c>
      <c r="U10" s="297">
        <f t="shared" si="15"/>
        <v>0</v>
      </c>
      <c r="V10">
        <f t="shared" si="16"/>
        <v>0</v>
      </c>
      <c r="W10" s="298">
        <v>3</v>
      </c>
      <c r="X10" s="33">
        <f t="shared" si="17"/>
        <v>5</v>
      </c>
      <c r="Y10">
        <f t="shared" si="18"/>
        <v>8</v>
      </c>
      <c r="Z10" s="299">
        <f t="shared" si="0"/>
        <v>62.5</v>
      </c>
      <c r="AA10">
        <f t="shared" si="1"/>
        <v>5</v>
      </c>
      <c r="AB10" s="63">
        <f t="shared" si="2"/>
        <v>62.5</v>
      </c>
      <c r="AQ10" s="44"/>
      <c r="AU10" s="42">
        <v>5</v>
      </c>
      <c r="BT10" s="55">
        <v>2</v>
      </c>
      <c r="BZ10" s="57">
        <v>1</v>
      </c>
    </row>
    <row r="11" spans="1:90" x14ac:dyDescent="0.25">
      <c r="B11" s="63"/>
      <c r="D11" s="304"/>
      <c r="E11" s="301">
        <f>1/78</f>
        <v>1.282051282051282E-2</v>
      </c>
      <c r="G11" t="s">
        <v>578</v>
      </c>
      <c r="H11">
        <v>2</v>
      </c>
      <c r="I11" s="44">
        <f t="shared" si="3"/>
        <v>3</v>
      </c>
      <c r="J11" s="44">
        <f t="shared" si="4"/>
        <v>0</v>
      </c>
      <c r="K11" s="44">
        <f t="shared" si="5"/>
        <v>0</v>
      </c>
      <c r="L11" s="44">
        <f t="shared" si="6"/>
        <v>0</v>
      </c>
      <c r="M11" s="51">
        <f t="shared" si="7"/>
        <v>0</v>
      </c>
      <c r="N11" s="51">
        <f t="shared" si="8"/>
        <v>0</v>
      </c>
      <c r="O11" s="51">
        <f t="shared" si="9"/>
        <v>2</v>
      </c>
      <c r="P11" s="54">
        <f t="shared" si="10"/>
        <v>0</v>
      </c>
      <c r="Q11" s="296">
        <f t="shared" si="11"/>
        <v>5</v>
      </c>
      <c r="R11" s="296">
        <f t="shared" si="12"/>
        <v>0</v>
      </c>
      <c r="S11" s="296">
        <f t="shared" si="13"/>
        <v>0</v>
      </c>
      <c r="T11" s="297">
        <f t="shared" si="14"/>
        <v>0</v>
      </c>
      <c r="U11" s="297">
        <f t="shared" si="15"/>
        <v>0</v>
      </c>
      <c r="V11">
        <f t="shared" si="16"/>
        <v>0</v>
      </c>
      <c r="W11" s="298">
        <v>3</v>
      </c>
      <c r="X11" s="33">
        <f t="shared" si="17"/>
        <v>3</v>
      </c>
      <c r="Y11">
        <f t="shared" si="18"/>
        <v>10</v>
      </c>
      <c r="Z11" s="299">
        <f t="shared" si="0"/>
        <v>30</v>
      </c>
      <c r="AA11">
        <f t="shared" si="1"/>
        <v>5</v>
      </c>
      <c r="AB11" s="63">
        <f t="shared" si="2"/>
        <v>50</v>
      </c>
      <c r="AQ11" s="44"/>
      <c r="AU11" s="42">
        <v>3</v>
      </c>
      <c r="BM11" s="115"/>
      <c r="BN11" s="115">
        <v>2</v>
      </c>
      <c r="BO11" s="115"/>
      <c r="BQ11" s="53"/>
      <c r="BS11" s="116"/>
      <c r="BT11" s="55">
        <v>4</v>
      </c>
      <c r="BV11" s="116">
        <v>1</v>
      </c>
    </row>
    <row r="12" spans="1:90" x14ac:dyDescent="0.25">
      <c r="B12" s="63"/>
      <c r="G12" t="s">
        <v>578</v>
      </c>
      <c r="H12">
        <v>2</v>
      </c>
      <c r="I12" s="44">
        <f t="shared" si="3"/>
        <v>11</v>
      </c>
      <c r="J12" s="44">
        <f t="shared" si="4"/>
        <v>0</v>
      </c>
      <c r="K12" s="44">
        <f t="shared" si="5"/>
        <v>0</v>
      </c>
      <c r="L12" s="44">
        <f t="shared" si="6"/>
        <v>0</v>
      </c>
      <c r="M12" s="51">
        <f t="shared" si="7"/>
        <v>0</v>
      </c>
      <c r="N12" s="51">
        <f t="shared" si="8"/>
        <v>2</v>
      </c>
      <c r="O12" s="51">
        <f t="shared" si="9"/>
        <v>1</v>
      </c>
      <c r="P12" s="54">
        <f t="shared" si="10"/>
        <v>0</v>
      </c>
      <c r="Q12" s="296">
        <f t="shared" si="11"/>
        <v>3</v>
      </c>
      <c r="R12" s="296">
        <f t="shared" si="12"/>
        <v>0</v>
      </c>
      <c r="S12" s="296">
        <f t="shared" si="13"/>
        <v>0</v>
      </c>
      <c r="T12" s="297">
        <f t="shared" si="14"/>
        <v>0</v>
      </c>
      <c r="U12" s="297">
        <f t="shared" si="15"/>
        <v>0</v>
      </c>
      <c r="V12">
        <f t="shared" si="16"/>
        <v>0</v>
      </c>
      <c r="W12" s="298">
        <v>4</v>
      </c>
      <c r="X12" s="33">
        <f t="shared" si="17"/>
        <v>11</v>
      </c>
      <c r="Y12">
        <f t="shared" si="18"/>
        <v>17</v>
      </c>
      <c r="Z12" s="299">
        <f t="shared" si="0"/>
        <v>64.705882352941174</v>
      </c>
      <c r="AA12">
        <f t="shared" si="1"/>
        <v>14</v>
      </c>
      <c r="AB12" s="63">
        <f t="shared" si="2"/>
        <v>82.35294117647058</v>
      </c>
      <c r="AQ12" s="44"/>
      <c r="AU12" s="42">
        <v>10</v>
      </c>
      <c r="AV12" s="43">
        <v>1</v>
      </c>
      <c r="BJ12" s="51">
        <v>1</v>
      </c>
      <c r="BK12" s="51">
        <v>1</v>
      </c>
      <c r="BN12" s="52">
        <v>1</v>
      </c>
      <c r="BT12" s="55">
        <v>1</v>
      </c>
      <c r="BV12" s="55">
        <v>2</v>
      </c>
    </row>
    <row r="13" spans="1:90" x14ac:dyDescent="0.25">
      <c r="A13" t="s">
        <v>580</v>
      </c>
      <c r="B13" s="300">
        <v>2.9152542372881354</v>
      </c>
      <c r="C13" s="41">
        <v>0.93381190591483021</v>
      </c>
      <c r="D13" s="305"/>
      <c r="E13" s="41">
        <v>0.36</v>
      </c>
      <c r="G13" t="s">
        <v>578</v>
      </c>
      <c r="H13">
        <v>2</v>
      </c>
      <c r="I13" s="44">
        <f t="shared" si="3"/>
        <v>6</v>
      </c>
      <c r="J13" s="44">
        <f t="shared" si="4"/>
        <v>1</v>
      </c>
      <c r="K13" s="44">
        <f t="shared" si="5"/>
        <v>0</v>
      </c>
      <c r="L13" s="44">
        <f t="shared" si="6"/>
        <v>0</v>
      </c>
      <c r="M13" s="51">
        <f t="shared" si="7"/>
        <v>0</v>
      </c>
      <c r="N13" s="51">
        <f t="shared" si="8"/>
        <v>1</v>
      </c>
      <c r="O13" s="51">
        <f t="shared" si="9"/>
        <v>0</v>
      </c>
      <c r="P13" s="54">
        <f t="shared" si="10"/>
        <v>0</v>
      </c>
      <c r="Q13" s="296">
        <f t="shared" si="11"/>
        <v>3</v>
      </c>
      <c r="R13" s="296">
        <f t="shared" si="12"/>
        <v>0</v>
      </c>
      <c r="S13" s="296">
        <f t="shared" si="13"/>
        <v>0</v>
      </c>
      <c r="T13" s="297">
        <f t="shared" si="14"/>
        <v>0</v>
      </c>
      <c r="U13" s="297">
        <f t="shared" si="15"/>
        <v>0</v>
      </c>
      <c r="V13">
        <f t="shared" si="16"/>
        <v>0</v>
      </c>
      <c r="W13" s="298">
        <v>4</v>
      </c>
      <c r="X13" s="33">
        <f t="shared" si="17"/>
        <v>7</v>
      </c>
      <c r="Y13">
        <f t="shared" si="18"/>
        <v>11</v>
      </c>
      <c r="Z13" s="299">
        <f t="shared" si="0"/>
        <v>63.636363636363633</v>
      </c>
      <c r="AA13">
        <f t="shared" si="1"/>
        <v>8</v>
      </c>
      <c r="AB13" s="63">
        <f t="shared" si="2"/>
        <v>72.727272727272734</v>
      </c>
      <c r="AQ13" s="44"/>
      <c r="AU13" s="42">
        <v>3</v>
      </c>
      <c r="AV13" s="43">
        <v>3</v>
      </c>
      <c r="BB13" s="44">
        <v>1</v>
      </c>
      <c r="BL13" s="51">
        <v>1</v>
      </c>
      <c r="BT13" s="55">
        <v>2</v>
      </c>
      <c r="BV13" s="55">
        <v>1</v>
      </c>
    </row>
    <row r="14" spans="1:90" x14ac:dyDescent="0.25">
      <c r="B14" s="122"/>
      <c r="C14" s="60"/>
      <c r="D14" s="51"/>
      <c r="E14" s="41">
        <f>14/59</f>
        <v>0.23728813559322035</v>
      </c>
      <c r="G14" t="s">
        <v>578</v>
      </c>
      <c r="H14">
        <v>2</v>
      </c>
      <c r="I14" s="44">
        <f t="shared" si="3"/>
        <v>0</v>
      </c>
      <c r="J14" s="44">
        <f t="shared" si="4"/>
        <v>0</v>
      </c>
      <c r="K14" s="44">
        <f t="shared" si="5"/>
        <v>0</v>
      </c>
      <c r="L14" s="44">
        <f t="shared" si="6"/>
        <v>1</v>
      </c>
      <c r="M14" s="51">
        <f t="shared" si="7"/>
        <v>0</v>
      </c>
      <c r="N14" s="51">
        <f t="shared" si="8"/>
        <v>0</v>
      </c>
      <c r="O14" s="51">
        <f t="shared" si="9"/>
        <v>0</v>
      </c>
      <c r="P14" s="54">
        <f t="shared" si="10"/>
        <v>0</v>
      </c>
      <c r="Q14" s="296">
        <f t="shared" si="11"/>
        <v>0</v>
      </c>
      <c r="R14" s="296">
        <f t="shared" si="12"/>
        <v>0</v>
      </c>
      <c r="S14" s="296">
        <f t="shared" si="13"/>
        <v>1</v>
      </c>
      <c r="T14" s="297">
        <f t="shared" si="14"/>
        <v>0</v>
      </c>
      <c r="U14" s="297">
        <f t="shared" si="15"/>
        <v>0</v>
      </c>
      <c r="V14">
        <f t="shared" si="16"/>
        <v>1</v>
      </c>
      <c r="W14" s="298">
        <v>3</v>
      </c>
      <c r="X14" s="33">
        <f t="shared" si="17"/>
        <v>1</v>
      </c>
      <c r="Y14">
        <f t="shared" si="18"/>
        <v>3</v>
      </c>
      <c r="Z14" s="299">
        <f t="shared" si="0"/>
        <v>33.333333333333329</v>
      </c>
      <c r="AA14">
        <f t="shared" si="1"/>
        <v>1</v>
      </c>
      <c r="AB14" s="63">
        <f t="shared" si="2"/>
        <v>33.333333333333329</v>
      </c>
      <c r="AQ14" s="44"/>
      <c r="BG14" s="48">
        <v>1</v>
      </c>
      <c r="BY14" s="57">
        <v>1</v>
      </c>
      <c r="CL14">
        <v>1</v>
      </c>
    </row>
    <row r="15" spans="1:90" x14ac:dyDescent="0.25">
      <c r="B15" s="63"/>
      <c r="D15" s="297"/>
      <c r="E15" s="41">
        <f>12/59</f>
        <v>0.20338983050847459</v>
      </c>
      <c r="G15" t="s">
        <v>578</v>
      </c>
      <c r="H15">
        <v>2</v>
      </c>
      <c r="I15" s="44">
        <f t="shared" si="3"/>
        <v>1</v>
      </c>
      <c r="J15" s="44">
        <f t="shared" si="4"/>
        <v>0</v>
      </c>
      <c r="K15" s="44">
        <f t="shared" si="5"/>
        <v>0</v>
      </c>
      <c r="L15" s="44">
        <f t="shared" si="6"/>
        <v>0</v>
      </c>
      <c r="M15" s="51">
        <f t="shared" si="7"/>
        <v>0</v>
      </c>
      <c r="N15" s="51">
        <f t="shared" si="8"/>
        <v>0</v>
      </c>
      <c r="O15" s="51">
        <f t="shared" si="9"/>
        <v>1</v>
      </c>
      <c r="P15" s="54">
        <f t="shared" si="10"/>
        <v>0</v>
      </c>
      <c r="Q15" s="296">
        <f t="shared" si="11"/>
        <v>5</v>
      </c>
      <c r="R15" s="296">
        <f t="shared" si="12"/>
        <v>0</v>
      </c>
      <c r="S15" s="296">
        <f t="shared" si="13"/>
        <v>0</v>
      </c>
      <c r="T15" s="297">
        <f t="shared" si="14"/>
        <v>0</v>
      </c>
      <c r="U15" s="297">
        <f t="shared" si="15"/>
        <v>0</v>
      </c>
      <c r="V15">
        <f t="shared" si="16"/>
        <v>0</v>
      </c>
      <c r="W15" s="298">
        <v>3</v>
      </c>
      <c r="X15" s="33">
        <f t="shared" si="17"/>
        <v>1</v>
      </c>
      <c r="Y15">
        <f t="shared" si="18"/>
        <v>7</v>
      </c>
      <c r="Z15" s="299">
        <f t="shared" si="0"/>
        <v>14.285714285714285</v>
      </c>
      <c r="AA15">
        <f t="shared" si="1"/>
        <v>2</v>
      </c>
      <c r="AB15" s="63">
        <f t="shared" si="2"/>
        <v>28.571428571428569</v>
      </c>
      <c r="AQ15" s="296"/>
      <c r="AU15" s="42">
        <v>1</v>
      </c>
      <c r="BN15" s="52">
        <v>1</v>
      </c>
      <c r="BT15" s="55">
        <v>4</v>
      </c>
      <c r="BV15" s="55">
        <v>1</v>
      </c>
    </row>
    <row r="16" spans="1:90" x14ac:dyDescent="0.25">
      <c r="B16" s="63"/>
      <c r="D16" s="306"/>
      <c r="E16" s="41">
        <f>11/59</f>
        <v>0.1864406779661017</v>
      </c>
      <c r="G16" t="s">
        <v>578</v>
      </c>
      <c r="H16">
        <v>1</v>
      </c>
      <c r="I16" s="44">
        <f t="shared" si="3"/>
        <v>6</v>
      </c>
      <c r="J16" s="44">
        <f t="shared" si="4"/>
        <v>0</v>
      </c>
      <c r="K16" s="44">
        <f t="shared" si="5"/>
        <v>0</v>
      </c>
      <c r="L16" s="44">
        <f t="shared" si="6"/>
        <v>0</v>
      </c>
      <c r="M16" s="51">
        <f t="shared" si="7"/>
        <v>0</v>
      </c>
      <c r="N16" s="51">
        <f t="shared" si="8"/>
        <v>1</v>
      </c>
      <c r="O16" s="51">
        <f t="shared" si="9"/>
        <v>0</v>
      </c>
      <c r="P16" s="54">
        <f t="shared" si="10"/>
        <v>0</v>
      </c>
      <c r="Q16" s="296">
        <f t="shared" si="11"/>
        <v>8</v>
      </c>
      <c r="R16" s="296">
        <f t="shared" si="12"/>
        <v>0</v>
      </c>
      <c r="S16" s="296">
        <f t="shared" si="13"/>
        <v>0</v>
      </c>
      <c r="T16" s="297">
        <f t="shared" si="14"/>
        <v>0</v>
      </c>
      <c r="U16" s="297">
        <f t="shared" si="15"/>
        <v>0</v>
      </c>
      <c r="V16">
        <f t="shared" si="16"/>
        <v>1</v>
      </c>
      <c r="W16" s="298">
        <v>4</v>
      </c>
      <c r="X16" s="33">
        <f t="shared" si="17"/>
        <v>6</v>
      </c>
      <c r="Y16">
        <f t="shared" si="18"/>
        <v>16</v>
      </c>
      <c r="Z16" s="299">
        <f t="shared" si="0"/>
        <v>37.5</v>
      </c>
      <c r="AA16">
        <f t="shared" si="1"/>
        <v>7</v>
      </c>
      <c r="AB16" s="63">
        <f t="shared" si="2"/>
        <v>43.75</v>
      </c>
      <c r="AQ16" s="296"/>
      <c r="AU16" s="42">
        <v>6</v>
      </c>
      <c r="BL16" s="51">
        <v>1</v>
      </c>
      <c r="BT16" s="55">
        <v>8</v>
      </c>
      <c r="CL16">
        <v>1</v>
      </c>
    </row>
    <row r="17" spans="1:90" x14ac:dyDescent="0.25">
      <c r="B17" s="63"/>
      <c r="D17" s="296"/>
      <c r="E17" s="41">
        <f>1/59</f>
        <v>1.6949152542372881E-2</v>
      </c>
      <c r="G17" t="s">
        <v>578</v>
      </c>
      <c r="H17">
        <v>1</v>
      </c>
      <c r="I17" s="44">
        <f t="shared" si="3"/>
        <v>10</v>
      </c>
      <c r="J17" s="44">
        <f t="shared" si="4"/>
        <v>0</v>
      </c>
      <c r="K17" s="44">
        <f t="shared" si="5"/>
        <v>0</v>
      </c>
      <c r="L17" s="44">
        <f t="shared" si="6"/>
        <v>1</v>
      </c>
      <c r="M17" s="51">
        <f t="shared" si="7"/>
        <v>0</v>
      </c>
      <c r="N17" s="51">
        <f t="shared" si="8"/>
        <v>2</v>
      </c>
      <c r="O17" s="51">
        <f t="shared" si="9"/>
        <v>0</v>
      </c>
      <c r="P17" s="54">
        <f t="shared" si="10"/>
        <v>0</v>
      </c>
      <c r="Q17" s="296">
        <f t="shared" si="11"/>
        <v>3</v>
      </c>
      <c r="R17" s="296">
        <f t="shared" si="12"/>
        <v>0</v>
      </c>
      <c r="S17" s="296">
        <f t="shared" si="13"/>
        <v>0</v>
      </c>
      <c r="T17" s="297">
        <f t="shared" si="14"/>
        <v>0</v>
      </c>
      <c r="U17" s="297">
        <f t="shared" si="15"/>
        <v>0</v>
      </c>
      <c r="V17">
        <f t="shared" si="16"/>
        <v>0</v>
      </c>
      <c r="W17" s="298">
        <v>4</v>
      </c>
      <c r="X17" s="33">
        <f t="shared" si="17"/>
        <v>11</v>
      </c>
      <c r="Y17">
        <f t="shared" si="18"/>
        <v>16</v>
      </c>
      <c r="Z17" s="299">
        <f t="shared" si="0"/>
        <v>68.75</v>
      </c>
      <c r="AA17">
        <f t="shared" si="1"/>
        <v>13</v>
      </c>
      <c r="AB17" s="63">
        <f t="shared" si="2"/>
        <v>81.25</v>
      </c>
      <c r="AQ17" s="44"/>
      <c r="AU17" s="42">
        <v>10</v>
      </c>
      <c r="BG17" s="48">
        <v>1</v>
      </c>
      <c r="BJ17" s="51">
        <v>2</v>
      </c>
      <c r="BT17" s="55">
        <v>3</v>
      </c>
    </row>
    <row r="18" spans="1:90" x14ac:dyDescent="0.25">
      <c r="B18" s="63"/>
      <c r="G18" t="s">
        <v>578</v>
      </c>
      <c r="H18">
        <v>1</v>
      </c>
      <c r="I18" s="44">
        <f t="shared" si="3"/>
        <v>2</v>
      </c>
      <c r="J18" s="44">
        <f t="shared" si="4"/>
        <v>0</v>
      </c>
      <c r="K18" s="44">
        <f t="shared" si="5"/>
        <v>0</v>
      </c>
      <c r="L18" s="44">
        <f t="shared" si="6"/>
        <v>0</v>
      </c>
      <c r="M18" s="51">
        <f t="shared" si="7"/>
        <v>0</v>
      </c>
      <c r="N18" s="51">
        <f t="shared" si="8"/>
        <v>0</v>
      </c>
      <c r="O18" s="51">
        <f t="shared" si="9"/>
        <v>0</v>
      </c>
      <c r="P18" s="54">
        <f t="shared" si="10"/>
        <v>0</v>
      </c>
      <c r="Q18" s="296">
        <f t="shared" si="11"/>
        <v>3</v>
      </c>
      <c r="R18" s="296">
        <f t="shared" si="12"/>
        <v>0</v>
      </c>
      <c r="S18" s="296">
        <f t="shared" si="13"/>
        <v>0</v>
      </c>
      <c r="T18" s="297">
        <f t="shared" si="14"/>
        <v>0</v>
      </c>
      <c r="U18" s="297">
        <f t="shared" si="15"/>
        <v>0</v>
      </c>
      <c r="V18">
        <f t="shared" si="16"/>
        <v>0</v>
      </c>
      <c r="W18" s="298">
        <v>2</v>
      </c>
      <c r="X18" s="33">
        <f t="shared" si="17"/>
        <v>2</v>
      </c>
      <c r="Y18">
        <f t="shared" si="18"/>
        <v>5</v>
      </c>
      <c r="Z18" s="299">
        <f t="shared" si="0"/>
        <v>40</v>
      </c>
      <c r="AA18">
        <f t="shared" si="1"/>
        <v>2</v>
      </c>
      <c r="AB18" s="63">
        <f t="shared" si="2"/>
        <v>40</v>
      </c>
      <c r="AQ18" s="307"/>
      <c r="AU18" s="42">
        <v>2</v>
      </c>
      <c r="BT18" s="55">
        <v>2</v>
      </c>
      <c r="BV18" s="55">
        <v>1</v>
      </c>
    </row>
    <row r="19" spans="1:90" x14ac:dyDescent="0.25">
      <c r="A19" t="s">
        <v>581</v>
      </c>
      <c r="B19" s="300">
        <v>3.1749999999999998</v>
      </c>
      <c r="C19" s="41">
        <v>0.89690042911509127</v>
      </c>
      <c r="D19" s="297"/>
      <c r="E19" s="41">
        <f>27/79</f>
        <v>0.34177215189873417</v>
      </c>
      <c r="G19" t="s">
        <v>578</v>
      </c>
      <c r="H19">
        <v>1</v>
      </c>
      <c r="I19" s="44">
        <f t="shared" si="3"/>
        <v>3</v>
      </c>
      <c r="J19" s="44">
        <f t="shared" si="4"/>
        <v>0</v>
      </c>
      <c r="K19" s="44">
        <f t="shared" si="5"/>
        <v>0</v>
      </c>
      <c r="L19" s="44">
        <f t="shared" si="6"/>
        <v>1</v>
      </c>
      <c r="M19" s="51">
        <f t="shared" si="7"/>
        <v>0</v>
      </c>
      <c r="N19" s="51">
        <f t="shared" si="8"/>
        <v>1</v>
      </c>
      <c r="O19" s="51">
        <f t="shared" si="9"/>
        <v>0</v>
      </c>
      <c r="P19" s="54">
        <f t="shared" si="10"/>
        <v>0</v>
      </c>
      <c r="Q19" s="296">
        <f t="shared" si="11"/>
        <v>4</v>
      </c>
      <c r="R19" s="296">
        <f t="shared" si="12"/>
        <v>0</v>
      </c>
      <c r="S19" s="296">
        <f t="shared" si="13"/>
        <v>0</v>
      </c>
      <c r="T19" s="297">
        <f t="shared" si="14"/>
        <v>0</v>
      </c>
      <c r="U19" s="297">
        <f t="shared" si="15"/>
        <v>0</v>
      </c>
      <c r="V19">
        <f t="shared" si="16"/>
        <v>0</v>
      </c>
      <c r="W19" s="298">
        <v>3</v>
      </c>
      <c r="X19" s="33">
        <f t="shared" si="17"/>
        <v>4</v>
      </c>
      <c r="Y19">
        <f t="shared" si="18"/>
        <v>9</v>
      </c>
      <c r="Z19" s="299">
        <f t="shared" si="0"/>
        <v>44.444444444444443</v>
      </c>
      <c r="AA19">
        <f t="shared" si="1"/>
        <v>5</v>
      </c>
      <c r="AB19" s="63">
        <f t="shared" si="2"/>
        <v>55.555555555555557</v>
      </c>
      <c r="AQ19" s="44"/>
      <c r="AU19" s="42">
        <v>3</v>
      </c>
      <c r="BG19" s="48">
        <v>1</v>
      </c>
      <c r="BJ19" s="51">
        <v>1</v>
      </c>
      <c r="BT19" s="55">
        <v>4</v>
      </c>
    </row>
    <row r="20" spans="1:90" x14ac:dyDescent="0.25">
      <c r="B20" s="122"/>
      <c r="C20" s="60"/>
      <c r="D20" s="306"/>
      <c r="E20" s="41">
        <f>26/79</f>
        <v>0.32911392405063289</v>
      </c>
      <c r="G20" t="s">
        <v>578</v>
      </c>
      <c r="H20">
        <v>1</v>
      </c>
      <c r="I20" s="44">
        <f t="shared" si="3"/>
        <v>5</v>
      </c>
      <c r="J20" s="44">
        <f t="shared" si="4"/>
        <v>0</v>
      </c>
      <c r="K20" s="44">
        <f t="shared" si="5"/>
        <v>0</v>
      </c>
      <c r="L20" s="44">
        <f t="shared" si="6"/>
        <v>0</v>
      </c>
      <c r="M20" s="51">
        <f t="shared" si="7"/>
        <v>0</v>
      </c>
      <c r="N20" s="51">
        <f t="shared" si="8"/>
        <v>0</v>
      </c>
      <c r="O20" s="51">
        <f t="shared" si="9"/>
        <v>0</v>
      </c>
      <c r="P20" s="54">
        <f t="shared" si="10"/>
        <v>0</v>
      </c>
      <c r="Q20" s="296">
        <f t="shared" si="11"/>
        <v>2</v>
      </c>
      <c r="R20" s="296">
        <f t="shared" si="12"/>
        <v>0</v>
      </c>
      <c r="S20" s="296">
        <f t="shared" si="13"/>
        <v>0</v>
      </c>
      <c r="T20" s="297">
        <f t="shared" si="14"/>
        <v>0</v>
      </c>
      <c r="U20" s="297">
        <f t="shared" si="15"/>
        <v>0</v>
      </c>
      <c r="V20">
        <f t="shared" si="16"/>
        <v>0</v>
      </c>
      <c r="W20" s="298">
        <v>2</v>
      </c>
      <c r="X20" s="33">
        <f t="shared" si="17"/>
        <v>5</v>
      </c>
      <c r="Y20">
        <f t="shared" si="18"/>
        <v>7</v>
      </c>
      <c r="Z20" s="299">
        <f t="shared" si="0"/>
        <v>71.428571428571431</v>
      </c>
      <c r="AA20">
        <f t="shared" si="1"/>
        <v>5</v>
      </c>
      <c r="AB20" s="63">
        <f t="shared" si="2"/>
        <v>71.428571428571431</v>
      </c>
      <c r="AF20" s="308">
        <f>SUM(I2:L21)</f>
        <v>137</v>
      </c>
      <c r="AI20" s="51">
        <f>SUM(M2:O21)</f>
        <v>24</v>
      </c>
      <c r="AJ20" s="54">
        <v>0</v>
      </c>
      <c r="AM20" s="296">
        <v>50</v>
      </c>
      <c r="AO20" s="297">
        <v>1</v>
      </c>
      <c r="AP20">
        <v>14</v>
      </c>
      <c r="AQ20" s="44"/>
      <c r="AU20" s="42">
        <v>5</v>
      </c>
      <c r="BT20" s="55">
        <v>2</v>
      </c>
    </row>
    <row r="21" spans="1:90" x14ac:dyDescent="0.25">
      <c r="B21" s="63"/>
      <c r="D21" s="309"/>
      <c r="E21" s="181">
        <f>20/79</f>
        <v>0.25316455696202533</v>
      </c>
      <c r="G21" s="87" t="s">
        <v>578</v>
      </c>
      <c r="H21" s="87">
        <v>2</v>
      </c>
      <c r="I21" s="95">
        <f t="shared" si="3"/>
        <v>1</v>
      </c>
      <c r="J21" s="95">
        <f t="shared" si="4"/>
        <v>0</v>
      </c>
      <c r="K21" s="95">
        <f t="shared" si="5"/>
        <v>0</v>
      </c>
      <c r="L21" s="95">
        <f t="shared" si="6"/>
        <v>0</v>
      </c>
      <c r="M21" s="99">
        <f t="shared" si="7"/>
        <v>0</v>
      </c>
      <c r="N21" s="99">
        <f t="shared" si="8"/>
        <v>0</v>
      </c>
      <c r="O21" s="99">
        <f t="shared" si="9"/>
        <v>1</v>
      </c>
      <c r="P21" s="101">
        <f t="shared" si="10"/>
        <v>0</v>
      </c>
      <c r="Q21" s="310">
        <f t="shared" si="11"/>
        <v>0</v>
      </c>
      <c r="R21" s="310">
        <f t="shared" si="12"/>
        <v>0</v>
      </c>
      <c r="S21" s="310">
        <f t="shared" si="13"/>
        <v>0</v>
      </c>
      <c r="T21" s="311">
        <f t="shared" si="14"/>
        <v>0</v>
      </c>
      <c r="U21" s="311">
        <f t="shared" si="15"/>
        <v>0</v>
      </c>
      <c r="V21" s="87">
        <f t="shared" si="16"/>
        <v>1</v>
      </c>
      <c r="W21" s="312">
        <v>3</v>
      </c>
      <c r="X21" s="92">
        <f t="shared" si="17"/>
        <v>1</v>
      </c>
      <c r="Y21" s="87">
        <f t="shared" si="18"/>
        <v>3</v>
      </c>
      <c r="Z21" s="313">
        <f t="shared" si="0"/>
        <v>33.333333333333329</v>
      </c>
      <c r="AA21" s="87">
        <f t="shared" si="1"/>
        <v>2</v>
      </c>
      <c r="AB21" s="108">
        <f t="shared" si="2"/>
        <v>66.666666666666657</v>
      </c>
      <c r="AC21" s="95">
        <f>SUM(I2:I21)</f>
        <v>128</v>
      </c>
      <c r="AD21" s="95">
        <f t="shared" ref="AD21:AP21" si="19">SUM(J2:J21)</f>
        <v>2</v>
      </c>
      <c r="AE21" s="95">
        <f t="shared" si="19"/>
        <v>0</v>
      </c>
      <c r="AF21" s="95">
        <f t="shared" si="19"/>
        <v>7</v>
      </c>
      <c r="AG21" s="99">
        <f t="shared" si="19"/>
        <v>0</v>
      </c>
      <c r="AH21" s="99">
        <f t="shared" si="19"/>
        <v>13</v>
      </c>
      <c r="AI21" s="99">
        <f t="shared" si="19"/>
        <v>11</v>
      </c>
      <c r="AJ21" s="101">
        <f t="shared" si="19"/>
        <v>0</v>
      </c>
      <c r="AK21" s="310">
        <f t="shared" si="19"/>
        <v>46</v>
      </c>
      <c r="AL21" s="310">
        <f t="shared" si="19"/>
        <v>0</v>
      </c>
      <c r="AM21" s="310">
        <f t="shared" si="19"/>
        <v>4</v>
      </c>
      <c r="AN21" s="311">
        <f t="shared" si="19"/>
        <v>0</v>
      </c>
      <c r="AO21" s="311">
        <f t="shared" si="19"/>
        <v>1</v>
      </c>
      <c r="AP21" s="86">
        <f t="shared" si="19"/>
        <v>14</v>
      </c>
      <c r="AQ21" s="87"/>
      <c r="AR21" s="314">
        <f>AVERAGE(W2:W21)</f>
        <v>3.25</v>
      </c>
      <c r="AS21" s="314"/>
      <c r="AT21" s="314"/>
      <c r="AU21" s="93"/>
      <c r="AV21" s="94">
        <v>1</v>
      </c>
      <c r="AW21" s="94"/>
      <c r="AX21" s="94"/>
      <c r="AY21" s="94"/>
      <c r="AZ21" s="94"/>
      <c r="BA21" s="94"/>
      <c r="BB21" s="95"/>
      <c r="BC21" s="95"/>
      <c r="BD21" s="95"/>
      <c r="BE21" s="96"/>
      <c r="BF21" s="96"/>
      <c r="BG21" s="97"/>
      <c r="BH21" s="97"/>
      <c r="BI21" s="98"/>
      <c r="BJ21" s="99"/>
      <c r="BK21" s="99"/>
      <c r="BL21" s="99"/>
      <c r="BM21" s="100"/>
      <c r="BN21" s="100">
        <v>1</v>
      </c>
      <c r="BO21" s="100"/>
      <c r="BP21" s="101"/>
      <c r="BQ21" s="101"/>
      <c r="BR21" s="101"/>
      <c r="BS21" s="102"/>
      <c r="BT21" s="102"/>
      <c r="BU21" s="102"/>
      <c r="BV21" s="102"/>
      <c r="BW21" s="103"/>
      <c r="BX21" s="103"/>
      <c r="BY21" s="104"/>
      <c r="BZ21" s="104"/>
      <c r="CA21" s="104"/>
      <c r="CB21" s="104"/>
      <c r="CC21" s="105"/>
      <c r="CD21" s="105"/>
      <c r="CE21" s="105"/>
      <c r="CF21" s="106"/>
      <c r="CG21" s="106"/>
      <c r="CH21" s="106"/>
      <c r="CI21" s="106"/>
      <c r="CJ21" s="106"/>
      <c r="CK21" s="106"/>
      <c r="CL21" s="87">
        <v>1</v>
      </c>
    </row>
    <row r="22" spans="1:90" x14ac:dyDescent="0.25">
      <c r="B22" s="63"/>
      <c r="D22" s="51"/>
      <c r="E22" s="181">
        <f>7/79</f>
        <v>8.8607594936708861E-2</v>
      </c>
      <c r="G22" t="s">
        <v>582</v>
      </c>
      <c r="H22">
        <v>3</v>
      </c>
      <c r="I22" s="44">
        <f t="shared" si="3"/>
        <v>5</v>
      </c>
      <c r="J22" s="44">
        <f t="shared" si="4"/>
        <v>1</v>
      </c>
      <c r="K22" s="44">
        <f t="shared" si="5"/>
        <v>0</v>
      </c>
      <c r="L22" s="44">
        <f t="shared" si="6"/>
        <v>0</v>
      </c>
      <c r="M22" s="51">
        <f t="shared" si="7"/>
        <v>1</v>
      </c>
      <c r="N22" s="51">
        <f t="shared" si="8"/>
        <v>0</v>
      </c>
      <c r="O22" s="51">
        <f t="shared" si="9"/>
        <v>0</v>
      </c>
      <c r="P22" s="54">
        <f t="shared" si="10"/>
        <v>0</v>
      </c>
      <c r="Q22" s="296">
        <f t="shared" si="11"/>
        <v>3</v>
      </c>
      <c r="R22" s="296">
        <f t="shared" si="12"/>
        <v>1</v>
      </c>
      <c r="S22" s="296">
        <f t="shared" si="13"/>
        <v>0</v>
      </c>
      <c r="T22" s="297">
        <f t="shared" si="14"/>
        <v>0</v>
      </c>
      <c r="U22" s="297">
        <f t="shared" si="15"/>
        <v>0</v>
      </c>
      <c r="V22">
        <f t="shared" si="16"/>
        <v>0</v>
      </c>
      <c r="W22" s="298">
        <v>5</v>
      </c>
      <c r="X22" s="33">
        <f t="shared" si="17"/>
        <v>6</v>
      </c>
      <c r="Y22">
        <f t="shared" si="18"/>
        <v>11</v>
      </c>
      <c r="Z22" s="299">
        <f t="shared" si="0"/>
        <v>54.54545454545454</v>
      </c>
      <c r="AA22">
        <f t="shared" si="1"/>
        <v>7</v>
      </c>
      <c r="AB22" s="63">
        <f t="shared" si="2"/>
        <v>63.636363636363633</v>
      </c>
      <c r="AP22" s="307"/>
      <c r="AQ22" s="44"/>
      <c r="AU22" s="42">
        <v>4</v>
      </c>
      <c r="AW22" s="43">
        <v>1</v>
      </c>
      <c r="BB22" s="44">
        <v>1</v>
      </c>
      <c r="BI22" s="50">
        <v>1</v>
      </c>
      <c r="BT22" s="55">
        <v>3</v>
      </c>
      <c r="BW22" s="56">
        <v>1</v>
      </c>
    </row>
    <row r="23" spans="1:90" x14ac:dyDescent="0.25">
      <c r="B23" s="63"/>
      <c r="G23" t="s">
        <v>582</v>
      </c>
      <c r="H23">
        <v>2</v>
      </c>
      <c r="I23" s="44">
        <f t="shared" si="3"/>
        <v>6</v>
      </c>
      <c r="J23" s="44">
        <f t="shared" si="4"/>
        <v>0</v>
      </c>
      <c r="K23" s="44">
        <f t="shared" si="5"/>
        <v>0</v>
      </c>
      <c r="L23" s="44">
        <f t="shared" si="6"/>
        <v>0</v>
      </c>
      <c r="M23" s="51">
        <f t="shared" si="7"/>
        <v>0</v>
      </c>
      <c r="N23" s="51">
        <f t="shared" si="8"/>
        <v>0</v>
      </c>
      <c r="O23" s="51">
        <f t="shared" si="9"/>
        <v>0</v>
      </c>
      <c r="P23" s="54">
        <f t="shared" si="10"/>
        <v>0</v>
      </c>
      <c r="Q23" s="296">
        <f t="shared" si="11"/>
        <v>11</v>
      </c>
      <c r="R23" s="296">
        <f t="shared" si="12"/>
        <v>1</v>
      </c>
      <c r="S23" s="296">
        <f t="shared" si="13"/>
        <v>0</v>
      </c>
      <c r="T23" s="297">
        <f t="shared" si="14"/>
        <v>1</v>
      </c>
      <c r="U23" s="297">
        <f t="shared" si="15"/>
        <v>0</v>
      </c>
      <c r="V23">
        <f t="shared" si="16"/>
        <v>0</v>
      </c>
      <c r="W23" s="298">
        <v>4</v>
      </c>
      <c r="X23" s="33">
        <f t="shared" si="17"/>
        <v>6</v>
      </c>
      <c r="Y23">
        <f t="shared" si="18"/>
        <v>19</v>
      </c>
      <c r="Z23" s="299">
        <f t="shared" si="0"/>
        <v>31.578947368421051</v>
      </c>
      <c r="AA23">
        <f t="shared" si="1"/>
        <v>6</v>
      </c>
      <c r="AB23" s="63">
        <f t="shared" si="2"/>
        <v>31.578947368421051</v>
      </c>
      <c r="AP23" s="307"/>
      <c r="AQ23" s="296"/>
      <c r="AU23" s="42">
        <v>2</v>
      </c>
      <c r="AV23" s="43">
        <v>3</v>
      </c>
      <c r="AY23" s="43">
        <v>1</v>
      </c>
      <c r="BT23" s="55">
        <v>11</v>
      </c>
      <c r="BX23" s="56">
        <v>1</v>
      </c>
      <c r="CD23" s="58">
        <v>1</v>
      </c>
    </row>
    <row r="24" spans="1:90" x14ac:dyDescent="0.25">
      <c r="B24" s="63"/>
      <c r="G24" t="s">
        <v>582</v>
      </c>
      <c r="H24">
        <v>2</v>
      </c>
      <c r="I24" s="44">
        <f t="shared" si="3"/>
        <v>3</v>
      </c>
      <c r="J24" s="44">
        <f t="shared" si="4"/>
        <v>0</v>
      </c>
      <c r="K24" s="44">
        <f t="shared" si="5"/>
        <v>0</v>
      </c>
      <c r="L24" s="44">
        <f t="shared" si="6"/>
        <v>0</v>
      </c>
      <c r="M24" s="51">
        <f t="shared" si="7"/>
        <v>0</v>
      </c>
      <c r="N24" s="51">
        <f t="shared" si="8"/>
        <v>0</v>
      </c>
      <c r="O24" s="51">
        <f t="shared" si="9"/>
        <v>0</v>
      </c>
      <c r="P24" s="54">
        <f t="shared" si="10"/>
        <v>0</v>
      </c>
      <c r="Q24" s="296">
        <f t="shared" si="11"/>
        <v>2</v>
      </c>
      <c r="R24" s="296">
        <f t="shared" si="12"/>
        <v>0</v>
      </c>
      <c r="S24" s="296">
        <f t="shared" si="13"/>
        <v>0</v>
      </c>
      <c r="T24" s="297">
        <f t="shared" si="14"/>
        <v>0</v>
      </c>
      <c r="U24" s="297">
        <f t="shared" si="15"/>
        <v>0</v>
      </c>
      <c r="V24">
        <f t="shared" si="16"/>
        <v>0</v>
      </c>
      <c r="W24" s="298">
        <v>2</v>
      </c>
      <c r="X24" s="33">
        <f t="shared" si="17"/>
        <v>3</v>
      </c>
      <c r="Y24">
        <f t="shared" si="18"/>
        <v>5</v>
      </c>
      <c r="Z24" s="299">
        <f t="shared" si="0"/>
        <v>60</v>
      </c>
      <c r="AA24">
        <f t="shared" si="1"/>
        <v>3</v>
      </c>
      <c r="AB24" s="63">
        <f t="shared" si="2"/>
        <v>60</v>
      </c>
      <c r="AP24" s="307"/>
      <c r="AQ24" s="44"/>
      <c r="AU24" s="42">
        <v>3</v>
      </c>
      <c r="BS24" s="55">
        <v>1</v>
      </c>
      <c r="BT24" s="55">
        <v>1</v>
      </c>
    </row>
    <row r="25" spans="1:90" x14ac:dyDescent="0.25">
      <c r="A25" t="s">
        <v>583</v>
      </c>
      <c r="B25" s="315">
        <v>4.2244897959183669</v>
      </c>
      <c r="C25" s="301">
        <v>0.96318279076994207</v>
      </c>
      <c r="D25" s="306"/>
      <c r="E25" s="301">
        <f>21/48</f>
        <v>0.4375</v>
      </c>
      <c r="G25" t="s">
        <v>582</v>
      </c>
      <c r="H25">
        <v>3</v>
      </c>
      <c r="I25" s="44">
        <f t="shared" si="3"/>
        <v>5</v>
      </c>
      <c r="J25" s="44">
        <f t="shared" si="4"/>
        <v>0</v>
      </c>
      <c r="K25" s="44">
        <f t="shared" si="5"/>
        <v>0</v>
      </c>
      <c r="L25" s="44">
        <f t="shared" si="6"/>
        <v>0</v>
      </c>
      <c r="M25" s="51">
        <f t="shared" si="7"/>
        <v>0</v>
      </c>
      <c r="N25" s="51">
        <f t="shared" si="8"/>
        <v>0</v>
      </c>
      <c r="O25" s="51">
        <f t="shared" si="9"/>
        <v>1</v>
      </c>
      <c r="P25" s="54">
        <f t="shared" si="10"/>
        <v>0</v>
      </c>
      <c r="Q25" s="296">
        <f t="shared" si="11"/>
        <v>9</v>
      </c>
      <c r="R25" s="296">
        <f t="shared" si="12"/>
        <v>0</v>
      </c>
      <c r="S25" s="296">
        <f t="shared" si="13"/>
        <v>0</v>
      </c>
      <c r="T25" s="297">
        <f t="shared" si="14"/>
        <v>0</v>
      </c>
      <c r="U25" s="297">
        <f t="shared" si="15"/>
        <v>0</v>
      </c>
      <c r="V25">
        <f t="shared" si="16"/>
        <v>0</v>
      </c>
      <c r="W25" s="298">
        <v>3</v>
      </c>
      <c r="X25" s="33">
        <f t="shared" si="17"/>
        <v>5</v>
      </c>
      <c r="Y25">
        <f t="shared" si="18"/>
        <v>15</v>
      </c>
      <c r="Z25" s="299">
        <f t="shared" si="0"/>
        <v>33.333333333333329</v>
      </c>
      <c r="AA25">
        <f t="shared" si="1"/>
        <v>6</v>
      </c>
      <c r="AB25" s="63">
        <f t="shared" si="2"/>
        <v>40</v>
      </c>
      <c r="AP25" s="307"/>
      <c r="AQ25" s="296"/>
      <c r="AU25" s="42">
        <v>2</v>
      </c>
      <c r="AV25" s="43">
        <v>3</v>
      </c>
      <c r="BN25" s="52">
        <v>1</v>
      </c>
      <c r="BS25" s="55">
        <v>2</v>
      </c>
      <c r="BT25" s="55">
        <v>7</v>
      </c>
    </row>
    <row r="26" spans="1:90" x14ac:dyDescent="0.25">
      <c r="B26" s="122"/>
      <c r="C26" s="60"/>
      <c r="D26" s="51"/>
      <c r="E26" s="301">
        <f>15/48</f>
        <v>0.3125</v>
      </c>
      <c r="G26" t="s">
        <v>582</v>
      </c>
      <c r="H26">
        <v>2</v>
      </c>
      <c r="I26" s="44">
        <f t="shared" si="3"/>
        <v>0</v>
      </c>
      <c r="J26" s="44">
        <f t="shared" si="4"/>
        <v>0</v>
      </c>
      <c r="K26" s="44">
        <f t="shared" si="5"/>
        <v>0</v>
      </c>
      <c r="L26" s="44">
        <f t="shared" si="6"/>
        <v>0</v>
      </c>
      <c r="M26" s="51">
        <f t="shared" si="7"/>
        <v>1</v>
      </c>
      <c r="N26" s="51">
        <f t="shared" si="8"/>
        <v>0</v>
      </c>
      <c r="O26" s="51">
        <f t="shared" si="9"/>
        <v>2</v>
      </c>
      <c r="P26" s="54">
        <f t="shared" si="10"/>
        <v>0</v>
      </c>
      <c r="Q26" s="296">
        <f t="shared" si="11"/>
        <v>4</v>
      </c>
      <c r="R26" s="296">
        <f t="shared" si="12"/>
        <v>0</v>
      </c>
      <c r="S26" s="296">
        <f t="shared" si="13"/>
        <v>0</v>
      </c>
      <c r="T26" s="297">
        <f t="shared" si="14"/>
        <v>0</v>
      </c>
      <c r="U26" s="297">
        <f t="shared" si="15"/>
        <v>0</v>
      </c>
      <c r="V26">
        <f t="shared" si="16"/>
        <v>0</v>
      </c>
      <c r="W26" s="298">
        <v>3</v>
      </c>
      <c r="X26" s="33">
        <f t="shared" si="17"/>
        <v>0</v>
      </c>
      <c r="Y26">
        <f t="shared" si="18"/>
        <v>7</v>
      </c>
      <c r="Z26" s="299">
        <f t="shared" si="0"/>
        <v>0</v>
      </c>
      <c r="AA26">
        <f t="shared" si="1"/>
        <v>3</v>
      </c>
      <c r="AB26" s="63">
        <f t="shared" si="2"/>
        <v>42.857142857142854</v>
      </c>
      <c r="AP26" s="307"/>
      <c r="AQ26" s="296"/>
      <c r="BI26" s="50">
        <v>1</v>
      </c>
      <c r="BN26" s="52">
        <v>1</v>
      </c>
      <c r="BO26" s="52">
        <v>1</v>
      </c>
      <c r="BS26" s="55">
        <v>1</v>
      </c>
      <c r="BT26" s="55">
        <v>3</v>
      </c>
    </row>
    <row r="27" spans="1:90" x14ac:dyDescent="0.25">
      <c r="B27" s="63"/>
      <c r="D27" s="316"/>
      <c r="E27" s="301">
        <f>8/48</f>
        <v>0.16666666666666666</v>
      </c>
      <c r="G27" t="s">
        <v>582</v>
      </c>
      <c r="H27">
        <v>2</v>
      </c>
      <c r="I27" s="44">
        <f t="shared" si="3"/>
        <v>4</v>
      </c>
      <c r="J27" s="44">
        <f t="shared" si="4"/>
        <v>0</v>
      </c>
      <c r="K27" s="44">
        <f t="shared" si="5"/>
        <v>0</v>
      </c>
      <c r="L27" s="44">
        <f t="shared" si="6"/>
        <v>0</v>
      </c>
      <c r="M27" s="51">
        <f t="shared" si="7"/>
        <v>0</v>
      </c>
      <c r="N27" s="51">
        <f t="shared" si="8"/>
        <v>0</v>
      </c>
      <c r="O27" s="51">
        <f t="shared" si="9"/>
        <v>0</v>
      </c>
      <c r="P27" s="54">
        <f t="shared" si="10"/>
        <v>0</v>
      </c>
      <c r="Q27" s="296">
        <f t="shared" si="11"/>
        <v>4</v>
      </c>
      <c r="R27" s="296">
        <f t="shared" si="12"/>
        <v>0</v>
      </c>
      <c r="S27" s="296">
        <f t="shared" si="13"/>
        <v>0</v>
      </c>
      <c r="T27" s="297">
        <f t="shared" si="14"/>
        <v>0</v>
      </c>
      <c r="U27" s="297">
        <f t="shared" si="15"/>
        <v>0</v>
      </c>
      <c r="V27">
        <f t="shared" si="16"/>
        <v>0</v>
      </c>
      <c r="W27" s="298">
        <v>2</v>
      </c>
      <c r="X27" s="33">
        <f t="shared" si="17"/>
        <v>4</v>
      </c>
      <c r="Y27">
        <f t="shared" si="18"/>
        <v>8</v>
      </c>
      <c r="Z27" s="299">
        <f t="shared" si="0"/>
        <v>50</v>
      </c>
      <c r="AA27">
        <f t="shared" si="1"/>
        <v>4</v>
      </c>
      <c r="AB27" s="63">
        <f t="shared" si="2"/>
        <v>50</v>
      </c>
      <c r="AP27" s="307"/>
      <c r="AU27" s="42">
        <v>3</v>
      </c>
      <c r="AV27" s="43">
        <v>1</v>
      </c>
      <c r="BS27" s="55">
        <v>1</v>
      </c>
      <c r="BT27" s="55">
        <v>3</v>
      </c>
    </row>
    <row r="28" spans="1:90" x14ac:dyDescent="0.25">
      <c r="B28" s="63"/>
      <c r="D28" s="296"/>
      <c r="E28" s="301">
        <f>4/48</f>
        <v>8.3333333333333329E-2</v>
      </c>
      <c r="G28" t="s">
        <v>582</v>
      </c>
      <c r="H28">
        <v>2</v>
      </c>
      <c r="I28" s="44">
        <f t="shared" si="3"/>
        <v>0</v>
      </c>
      <c r="J28" s="44">
        <f t="shared" si="4"/>
        <v>0</v>
      </c>
      <c r="K28" s="44">
        <f t="shared" si="5"/>
        <v>0</v>
      </c>
      <c r="L28" s="44">
        <f t="shared" si="6"/>
        <v>0</v>
      </c>
      <c r="M28" s="51">
        <f t="shared" si="7"/>
        <v>0</v>
      </c>
      <c r="N28" s="51">
        <f t="shared" si="8"/>
        <v>0</v>
      </c>
      <c r="O28" s="51">
        <f t="shared" si="9"/>
        <v>0</v>
      </c>
      <c r="P28" s="54">
        <f t="shared" si="10"/>
        <v>0</v>
      </c>
      <c r="Q28" s="296">
        <f t="shared" si="11"/>
        <v>7</v>
      </c>
      <c r="R28" s="296">
        <f t="shared" si="12"/>
        <v>0</v>
      </c>
      <c r="S28" s="296">
        <f t="shared" si="13"/>
        <v>0</v>
      </c>
      <c r="T28" s="297">
        <f t="shared" si="14"/>
        <v>0</v>
      </c>
      <c r="U28" s="297">
        <f t="shared" si="15"/>
        <v>0</v>
      </c>
      <c r="V28">
        <f t="shared" si="16"/>
        <v>0</v>
      </c>
      <c r="W28" s="298">
        <v>1</v>
      </c>
      <c r="X28" s="33">
        <f t="shared" si="17"/>
        <v>0</v>
      </c>
      <c r="Y28">
        <f t="shared" si="18"/>
        <v>7</v>
      </c>
      <c r="Z28" s="299">
        <f t="shared" si="0"/>
        <v>0</v>
      </c>
      <c r="AA28">
        <f t="shared" si="1"/>
        <v>0</v>
      </c>
      <c r="AB28" s="63">
        <f t="shared" si="2"/>
        <v>0</v>
      </c>
      <c r="AP28" s="307"/>
      <c r="AQ28" s="296"/>
      <c r="BS28" s="55">
        <v>1</v>
      </c>
      <c r="BT28" s="55">
        <v>6</v>
      </c>
    </row>
    <row r="29" spans="1:90" x14ac:dyDescent="0.25">
      <c r="B29" s="63"/>
      <c r="D29" s="297"/>
      <c r="E29" s="301">
        <f>1/48</f>
        <v>2.0833333333333332E-2</v>
      </c>
      <c r="G29" t="s">
        <v>582</v>
      </c>
      <c r="H29">
        <v>2</v>
      </c>
      <c r="I29" s="44">
        <f t="shared" si="3"/>
        <v>1</v>
      </c>
      <c r="J29" s="44">
        <f t="shared" si="4"/>
        <v>0</v>
      </c>
      <c r="K29" s="44">
        <f t="shared" si="5"/>
        <v>0</v>
      </c>
      <c r="L29" s="44">
        <f t="shared" si="6"/>
        <v>0</v>
      </c>
      <c r="M29" s="51">
        <f t="shared" si="7"/>
        <v>0</v>
      </c>
      <c r="N29" s="51">
        <f t="shared" si="8"/>
        <v>0</v>
      </c>
      <c r="O29" s="51">
        <f t="shared" si="9"/>
        <v>0</v>
      </c>
      <c r="P29" s="54">
        <f t="shared" si="10"/>
        <v>0</v>
      </c>
      <c r="Q29" s="296">
        <f t="shared" si="11"/>
        <v>2</v>
      </c>
      <c r="R29" s="296">
        <f t="shared" si="12"/>
        <v>0</v>
      </c>
      <c r="S29" s="296">
        <f t="shared" si="13"/>
        <v>0</v>
      </c>
      <c r="T29" s="297">
        <f t="shared" si="14"/>
        <v>0</v>
      </c>
      <c r="U29" s="297">
        <f t="shared" si="15"/>
        <v>0</v>
      </c>
      <c r="V29">
        <f t="shared" si="16"/>
        <v>0</v>
      </c>
      <c r="W29" s="298">
        <v>2</v>
      </c>
      <c r="X29" s="33">
        <f t="shared" si="17"/>
        <v>1</v>
      </c>
      <c r="Y29">
        <f t="shared" si="18"/>
        <v>3</v>
      </c>
      <c r="Z29" s="299">
        <f t="shared" si="0"/>
        <v>33.333333333333329</v>
      </c>
      <c r="AA29">
        <f t="shared" si="1"/>
        <v>1</v>
      </c>
      <c r="AB29" s="63">
        <f t="shared" si="2"/>
        <v>33.333333333333329</v>
      </c>
      <c r="AP29" s="307"/>
      <c r="AQ29" s="296"/>
      <c r="AV29" s="43">
        <v>1</v>
      </c>
      <c r="BT29" s="55">
        <v>2</v>
      </c>
    </row>
    <row r="30" spans="1:90" x14ac:dyDescent="0.25">
      <c r="B30" s="63"/>
      <c r="E30" s="60"/>
      <c r="G30" t="s">
        <v>582</v>
      </c>
      <c r="H30">
        <v>2</v>
      </c>
      <c r="I30" s="44">
        <f t="shared" si="3"/>
        <v>1</v>
      </c>
      <c r="J30" s="44">
        <f t="shared" si="4"/>
        <v>0</v>
      </c>
      <c r="K30" s="44">
        <f t="shared" si="5"/>
        <v>0</v>
      </c>
      <c r="L30" s="44">
        <f t="shared" si="6"/>
        <v>0</v>
      </c>
      <c r="M30" s="51">
        <f t="shared" si="7"/>
        <v>0</v>
      </c>
      <c r="N30" s="51">
        <f t="shared" si="8"/>
        <v>3</v>
      </c>
      <c r="O30" s="51">
        <f t="shared" si="9"/>
        <v>1</v>
      </c>
      <c r="P30" s="54">
        <f t="shared" si="10"/>
        <v>0</v>
      </c>
      <c r="Q30" s="296">
        <f t="shared" si="11"/>
        <v>14</v>
      </c>
      <c r="R30" s="296">
        <f t="shared" si="12"/>
        <v>0</v>
      </c>
      <c r="S30" s="296">
        <f t="shared" si="13"/>
        <v>0</v>
      </c>
      <c r="T30" s="297">
        <f t="shared" si="14"/>
        <v>0</v>
      </c>
      <c r="U30" s="297">
        <f t="shared" si="15"/>
        <v>1</v>
      </c>
      <c r="V30">
        <f t="shared" si="16"/>
        <v>0</v>
      </c>
      <c r="W30" s="298">
        <v>5</v>
      </c>
      <c r="X30" s="33">
        <f t="shared" si="17"/>
        <v>1</v>
      </c>
      <c r="Y30">
        <f t="shared" si="18"/>
        <v>20</v>
      </c>
      <c r="Z30" s="299">
        <f t="shared" si="0"/>
        <v>5</v>
      </c>
      <c r="AA30">
        <f t="shared" si="1"/>
        <v>5</v>
      </c>
      <c r="AB30" s="63">
        <f t="shared" si="2"/>
        <v>25</v>
      </c>
      <c r="AP30" s="307"/>
      <c r="AQ30" s="296"/>
      <c r="AV30" s="43">
        <v>1</v>
      </c>
      <c r="BJ30" s="51">
        <v>2</v>
      </c>
      <c r="BL30" s="51">
        <v>1</v>
      </c>
      <c r="BN30" s="52">
        <v>1</v>
      </c>
      <c r="BS30" s="55">
        <v>1</v>
      </c>
      <c r="BT30" s="55">
        <v>13</v>
      </c>
      <c r="CI30" s="59">
        <v>1</v>
      </c>
    </row>
    <row r="31" spans="1:90" x14ac:dyDescent="0.25">
      <c r="A31" t="s">
        <v>584</v>
      </c>
      <c r="B31" s="315">
        <v>4.3424657534246576</v>
      </c>
      <c r="C31" s="301">
        <v>1.3562527837369462</v>
      </c>
      <c r="D31" s="296"/>
      <c r="E31" s="301">
        <f>31/73</f>
        <v>0.42465753424657532</v>
      </c>
      <c r="G31" t="s">
        <v>582</v>
      </c>
      <c r="H31">
        <v>2</v>
      </c>
      <c r="I31" s="44">
        <f t="shared" si="3"/>
        <v>1</v>
      </c>
      <c r="J31" s="44">
        <f t="shared" si="4"/>
        <v>0</v>
      </c>
      <c r="K31" s="44">
        <f t="shared" si="5"/>
        <v>0</v>
      </c>
      <c r="L31" s="44">
        <f t="shared" si="6"/>
        <v>0</v>
      </c>
      <c r="M31" s="51">
        <f t="shared" si="7"/>
        <v>0</v>
      </c>
      <c r="N31" s="51">
        <f t="shared" si="8"/>
        <v>2</v>
      </c>
      <c r="O31" s="51">
        <f t="shared" si="9"/>
        <v>0</v>
      </c>
      <c r="P31" s="54">
        <f t="shared" si="10"/>
        <v>0</v>
      </c>
      <c r="Q31" s="296">
        <f t="shared" si="11"/>
        <v>7</v>
      </c>
      <c r="R31" s="296">
        <f t="shared" si="12"/>
        <v>0</v>
      </c>
      <c r="S31" s="296">
        <f t="shared" si="13"/>
        <v>0</v>
      </c>
      <c r="T31" s="297">
        <f t="shared" si="14"/>
        <v>0</v>
      </c>
      <c r="U31" s="297">
        <f t="shared" si="15"/>
        <v>0</v>
      </c>
      <c r="V31">
        <f t="shared" si="16"/>
        <v>0</v>
      </c>
      <c r="W31" s="298">
        <v>3</v>
      </c>
      <c r="X31" s="33">
        <f t="shared" si="17"/>
        <v>1</v>
      </c>
      <c r="Y31">
        <f t="shared" si="18"/>
        <v>10</v>
      </c>
      <c r="Z31" s="299">
        <f t="shared" si="0"/>
        <v>10</v>
      </c>
      <c r="AA31">
        <f t="shared" si="1"/>
        <v>3</v>
      </c>
      <c r="AB31" s="63">
        <f t="shared" si="2"/>
        <v>30</v>
      </c>
      <c r="AP31" s="307"/>
      <c r="AQ31" s="296"/>
      <c r="AV31" s="43">
        <v>1</v>
      </c>
      <c r="BJ31" s="51">
        <v>2</v>
      </c>
      <c r="BS31" s="55">
        <v>1</v>
      </c>
      <c r="BT31" s="55">
        <v>6</v>
      </c>
    </row>
    <row r="32" spans="1:90" x14ac:dyDescent="0.25">
      <c r="B32" s="60"/>
      <c r="C32" s="60"/>
      <c r="D32" s="51"/>
      <c r="E32" s="301">
        <f>13/73</f>
        <v>0.17808219178082191</v>
      </c>
      <c r="G32" t="s">
        <v>582</v>
      </c>
      <c r="H32">
        <v>2</v>
      </c>
      <c r="I32" s="44">
        <f t="shared" si="3"/>
        <v>2</v>
      </c>
      <c r="J32" s="44">
        <f t="shared" si="4"/>
        <v>0</v>
      </c>
      <c r="K32" s="44">
        <f t="shared" si="5"/>
        <v>0</v>
      </c>
      <c r="L32" s="44">
        <f t="shared" si="6"/>
        <v>0</v>
      </c>
      <c r="M32" s="51">
        <f t="shared" si="7"/>
        <v>1</v>
      </c>
      <c r="N32" s="51">
        <f t="shared" si="8"/>
        <v>0</v>
      </c>
      <c r="O32" s="51">
        <f t="shared" si="9"/>
        <v>1</v>
      </c>
      <c r="P32" s="54">
        <f t="shared" si="10"/>
        <v>0</v>
      </c>
      <c r="Q32" s="296">
        <f t="shared" si="11"/>
        <v>6</v>
      </c>
      <c r="R32" s="296">
        <f t="shared" si="12"/>
        <v>0</v>
      </c>
      <c r="S32" s="296">
        <f t="shared" si="13"/>
        <v>1</v>
      </c>
      <c r="T32" s="297">
        <f t="shared" si="14"/>
        <v>0</v>
      </c>
      <c r="U32" s="297">
        <f t="shared" si="15"/>
        <v>0</v>
      </c>
      <c r="V32">
        <f t="shared" si="16"/>
        <v>0</v>
      </c>
      <c r="W32" s="298">
        <v>5</v>
      </c>
      <c r="X32" s="33">
        <f t="shared" si="17"/>
        <v>2</v>
      </c>
      <c r="Y32">
        <f t="shared" si="18"/>
        <v>11</v>
      </c>
      <c r="Z32" s="299">
        <f t="shared" si="0"/>
        <v>18.181818181818183</v>
      </c>
      <c r="AA32">
        <f t="shared" si="1"/>
        <v>4</v>
      </c>
      <c r="AB32" s="63">
        <f t="shared" si="2"/>
        <v>36.363636363636367</v>
      </c>
      <c r="AP32" s="307"/>
      <c r="AQ32" s="296"/>
      <c r="AU32" s="42">
        <v>2</v>
      </c>
      <c r="BI32" s="50">
        <v>1</v>
      </c>
      <c r="BN32" s="52">
        <v>1</v>
      </c>
      <c r="BS32" s="55">
        <v>1</v>
      </c>
      <c r="BT32" s="55">
        <v>5</v>
      </c>
      <c r="BZ32" s="57">
        <v>1</v>
      </c>
    </row>
    <row r="33" spans="4:90" x14ac:dyDescent="0.25">
      <c r="D33" s="44"/>
      <c r="E33" s="301">
        <f>13/73</f>
        <v>0.17808219178082191</v>
      </c>
      <c r="G33" t="s">
        <v>582</v>
      </c>
      <c r="H33">
        <v>2</v>
      </c>
      <c r="I33" s="44">
        <f t="shared" si="3"/>
        <v>0</v>
      </c>
      <c r="J33" s="44">
        <f t="shared" si="4"/>
        <v>0</v>
      </c>
      <c r="K33" s="44">
        <f t="shared" si="5"/>
        <v>0</v>
      </c>
      <c r="L33" s="44">
        <f t="shared" si="6"/>
        <v>0</v>
      </c>
      <c r="M33" s="51">
        <f t="shared" si="7"/>
        <v>1</v>
      </c>
      <c r="N33" s="51">
        <f t="shared" si="8"/>
        <v>1</v>
      </c>
      <c r="O33" s="51">
        <f t="shared" si="9"/>
        <v>0</v>
      </c>
      <c r="P33" s="54">
        <f t="shared" si="10"/>
        <v>0</v>
      </c>
      <c r="Q33" s="296">
        <f t="shared" si="11"/>
        <v>7</v>
      </c>
      <c r="R33" s="296">
        <f t="shared" si="12"/>
        <v>0</v>
      </c>
      <c r="S33" s="296">
        <f t="shared" si="13"/>
        <v>0</v>
      </c>
      <c r="T33" s="297">
        <f t="shared" si="14"/>
        <v>2</v>
      </c>
      <c r="U33" s="297">
        <f t="shared" si="15"/>
        <v>0</v>
      </c>
      <c r="V33">
        <f t="shared" si="16"/>
        <v>0</v>
      </c>
      <c r="W33" s="298">
        <v>4</v>
      </c>
      <c r="X33" s="33">
        <f t="shared" si="17"/>
        <v>0</v>
      </c>
      <c r="Y33">
        <f t="shared" si="18"/>
        <v>11</v>
      </c>
      <c r="Z33" s="299">
        <f t="shared" si="0"/>
        <v>0</v>
      </c>
      <c r="AA33">
        <f t="shared" si="1"/>
        <v>2</v>
      </c>
      <c r="AB33" s="63">
        <f t="shared" si="2"/>
        <v>18.181818181818183</v>
      </c>
      <c r="AP33" s="307"/>
      <c r="AQ33" s="296"/>
      <c r="BI33" s="50">
        <v>1</v>
      </c>
      <c r="BJ33" s="51">
        <v>1</v>
      </c>
      <c r="BT33" s="55">
        <v>7</v>
      </c>
      <c r="CD33" s="58">
        <v>2</v>
      </c>
    </row>
    <row r="34" spans="4:90" x14ac:dyDescent="0.25">
      <c r="D34" s="316"/>
      <c r="E34" s="301">
        <f>10/73</f>
        <v>0.13698630136986301</v>
      </c>
      <c r="G34" t="s">
        <v>582</v>
      </c>
      <c r="H34">
        <v>2</v>
      </c>
      <c r="I34" s="44">
        <f t="shared" si="3"/>
        <v>1</v>
      </c>
      <c r="J34" s="44">
        <f t="shared" si="4"/>
        <v>0</v>
      </c>
      <c r="K34" s="44">
        <f t="shared" si="5"/>
        <v>0</v>
      </c>
      <c r="L34" s="44">
        <f t="shared" si="6"/>
        <v>0</v>
      </c>
      <c r="M34" s="51">
        <f t="shared" si="7"/>
        <v>0</v>
      </c>
      <c r="N34" s="51">
        <f t="shared" si="8"/>
        <v>1</v>
      </c>
      <c r="O34" s="51">
        <f t="shared" si="9"/>
        <v>0</v>
      </c>
      <c r="P34" s="54">
        <f t="shared" si="10"/>
        <v>0</v>
      </c>
      <c r="Q34" s="296">
        <f t="shared" si="11"/>
        <v>4</v>
      </c>
      <c r="R34" s="296">
        <f t="shared" si="12"/>
        <v>0</v>
      </c>
      <c r="S34" s="296">
        <f t="shared" si="13"/>
        <v>0</v>
      </c>
      <c r="T34" s="297">
        <f t="shared" si="14"/>
        <v>1</v>
      </c>
      <c r="U34" s="297">
        <f t="shared" si="15"/>
        <v>1</v>
      </c>
      <c r="V34">
        <f t="shared" si="16"/>
        <v>0</v>
      </c>
      <c r="W34" s="298">
        <v>5</v>
      </c>
      <c r="X34" s="33">
        <f t="shared" si="17"/>
        <v>1</v>
      </c>
      <c r="Y34">
        <f t="shared" si="18"/>
        <v>8</v>
      </c>
      <c r="Z34" s="299">
        <f t="shared" si="0"/>
        <v>12.5</v>
      </c>
      <c r="AA34">
        <f t="shared" si="1"/>
        <v>2</v>
      </c>
      <c r="AB34" s="63">
        <f t="shared" si="2"/>
        <v>25</v>
      </c>
      <c r="AP34" s="307"/>
      <c r="AQ34" s="296"/>
      <c r="AV34" s="43">
        <v>1</v>
      </c>
      <c r="BJ34" s="51">
        <v>1</v>
      </c>
      <c r="BT34" s="55">
        <v>3</v>
      </c>
      <c r="BV34" s="55">
        <v>1</v>
      </c>
      <c r="CD34" s="58">
        <v>1</v>
      </c>
      <c r="CI34" s="59">
        <v>1</v>
      </c>
    </row>
    <row r="35" spans="4:90" x14ac:dyDescent="0.25">
      <c r="D35" s="306"/>
      <c r="E35" s="301">
        <f>4/73</f>
        <v>5.4794520547945202E-2</v>
      </c>
      <c r="G35" t="s">
        <v>582</v>
      </c>
      <c r="H35">
        <v>2</v>
      </c>
      <c r="I35" s="44">
        <f t="shared" si="3"/>
        <v>3</v>
      </c>
      <c r="J35" s="44">
        <f t="shared" si="4"/>
        <v>0</v>
      </c>
      <c r="K35" s="44">
        <f t="shared" si="5"/>
        <v>0</v>
      </c>
      <c r="L35" s="44">
        <f t="shared" si="6"/>
        <v>0</v>
      </c>
      <c r="M35" s="51">
        <f t="shared" si="7"/>
        <v>0</v>
      </c>
      <c r="N35" s="51">
        <f t="shared" si="8"/>
        <v>0</v>
      </c>
      <c r="O35" s="51">
        <f t="shared" si="9"/>
        <v>0</v>
      </c>
      <c r="P35" s="54">
        <f t="shared" si="10"/>
        <v>0</v>
      </c>
      <c r="Q35" s="296">
        <f t="shared" si="11"/>
        <v>4</v>
      </c>
      <c r="R35" s="296">
        <f t="shared" si="12"/>
        <v>0</v>
      </c>
      <c r="S35" s="296">
        <f t="shared" si="13"/>
        <v>0</v>
      </c>
      <c r="T35" s="297">
        <f t="shared" si="14"/>
        <v>1</v>
      </c>
      <c r="U35" s="297">
        <f t="shared" si="15"/>
        <v>0</v>
      </c>
      <c r="V35">
        <f t="shared" si="16"/>
        <v>0</v>
      </c>
      <c r="W35" s="298">
        <v>3</v>
      </c>
      <c r="X35" s="33">
        <f t="shared" si="17"/>
        <v>3</v>
      </c>
      <c r="Y35">
        <f t="shared" si="18"/>
        <v>8</v>
      </c>
      <c r="Z35" s="299">
        <f t="shared" si="0"/>
        <v>37.5</v>
      </c>
      <c r="AA35">
        <f t="shared" si="1"/>
        <v>3</v>
      </c>
      <c r="AB35" s="63">
        <f t="shared" si="2"/>
        <v>37.5</v>
      </c>
      <c r="AP35" s="307"/>
      <c r="AQ35" s="296"/>
      <c r="AU35" s="42">
        <v>1</v>
      </c>
      <c r="AV35" s="43">
        <v>1</v>
      </c>
      <c r="AW35" s="43">
        <v>1</v>
      </c>
      <c r="BS35" s="55">
        <v>1</v>
      </c>
      <c r="BT35" s="55">
        <v>3</v>
      </c>
      <c r="CD35" s="58">
        <v>1</v>
      </c>
    </row>
    <row r="36" spans="4:90" x14ac:dyDescent="0.25">
      <c r="D36" s="297"/>
      <c r="E36" s="301">
        <f>2/73</f>
        <v>2.7397260273972601E-2</v>
      </c>
      <c r="G36" t="s">
        <v>582</v>
      </c>
      <c r="H36">
        <v>2</v>
      </c>
      <c r="I36" s="44">
        <f t="shared" si="3"/>
        <v>2</v>
      </c>
      <c r="J36" s="44">
        <f t="shared" si="4"/>
        <v>0</v>
      </c>
      <c r="K36" s="44">
        <f t="shared" si="5"/>
        <v>0</v>
      </c>
      <c r="L36" s="44">
        <f t="shared" si="6"/>
        <v>0</v>
      </c>
      <c r="M36" s="51">
        <f t="shared" si="7"/>
        <v>1</v>
      </c>
      <c r="N36" s="51">
        <f t="shared" si="8"/>
        <v>0</v>
      </c>
      <c r="O36" s="51">
        <f t="shared" si="9"/>
        <v>1</v>
      </c>
      <c r="P36" s="54">
        <f t="shared" si="10"/>
        <v>0</v>
      </c>
      <c r="Q36" s="296">
        <f t="shared" si="11"/>
        <v>5</v>
      </c>
      <c r="R36" s="296">
        <f t="shared" si="12"/>
        <v>0</v>
      </c>
      <c r="S36" s="296">
        <f t="shared" si="13"/>
        <v>0</v>
      </c>
      <c r="T36" s="297">
        <f t="shared" si="14"/>
        <v>0</v>
      </c>
      <c r="U36" s="297">
        <f t="shared" si="15"/>
        <v>0</v>
      </c>
      <c r="V36">
        <f t="shared" si="16"/>
        <v>0</v>
      </c>
      <c r="W36" s="298">
        <v>4</v>
      </c>
      <c r="X36" s="33">
        <f t="shared" si="17"/>
        <v>2</v>
      </c>
      <c r="Y36">
        <f t="shared" si="18"/>
        <v>9</v>
      </c>
      <c r="Z36" s="299">
        <f t="shared" si="0"/>
        <v>22.222222222222221</v>
      </c>
      <c r="AA36">
        <f t="shared" si="1"/>
        <v>4</v>
      </c>
      <c r="AB36" s="63">
        <f t="shared" si="2"/>
        <v>44.444444444444443</v>
      </c>
      <c r="AP36" s="307"/>
      <c r="AQ36" s="296"/>
      <c r="AU36" s="42">
        <v>1</v>
      </c>
      <c r="AV36" s="43">
        <v>1</v>
      </c>
      <c r="BI36" s="50">
        <v>1</v>
      </c>
      <c r="BN36" s="52">
        <v>1</v>
      </c>
      <c r="BS36" s="55">
        <v>1</v>
      </c>
      <c r="BT36" s="55">
        <v>4</v>
      </c>
    </row>
    <row r="37" spans="4:90" x14ac:dyDescent="0.25">
      <c r="E37" s="60"/>
      <c r="G37" t="s">
        <v>582</v>
      </c>
      <c r="H37">
        <v>3</v>
      </c>
      <c r="I37" s="44">
        <f t="shared" si="3"/>
        <v>7</v>
      </c>
      <c r="J37" s="44">
        <f t="shared" si="4"/>
        <v>0</v>
      </c>
      <c r="K37" s="44">
        <f t="shared" si="5"/>
        <v>0</v>
      </c>
      <c r="L37" s="44">
        <f t="shared" si="6"/>
        <v>0</v>
      </c>
      <c r="M37" s="51">
        <f t="shared" si="7"/>
        <v>1</v>
      </c>
      <c r="N37" s="51">
        <f t="shared" si="8"/>
        <v>0</v>
      </c>
      <c r="O37" s="51">
        <f t="shared" si="9"/>
        <v>1</v>
      </c>
      <c r="P37" s="54">
        <f t="shared" si="10"/>
        <v>1</v>
      </c>
      <c r="Q37" s="296">
        <f t="shared" si="11"/>
        <v>14</v>
      </c>
      <c r="R37" s="296">
        <f t="shared" si="12"/>
        <v>0</v>
      </c>
      <c r="S37" s="296">
        <f t="shared" si="13"/>
        <v>0</v>
      </c>
      <c r="T37" s="297">
        <f t="shared" si="14"/>
        <v>0</v>
      </c>
      <c r="U37" s="297">
        <f t="shared" si="15"/>
        <v>0</v>
      </c>
      <c r="V37">
        <f t="shared" si="16"/>
        <v>0</v>
      </c>
      <c r="W37" s="298">
        <v>5</v>
      </c>
      <c r="X37" s="33">
        <f t="shared" si="17"/>
        <v>7</v>
      </c>
      <c r="Y37">
        <f t="shared" si="18"/>
        <v>24</v>
      </c>
      <c r="Z37" s="299">
        <f t="shared" si="0"/>
        <v>29.166666666666668</v>
      </c>
      <c r="AA37">
        <f t="shared" si="1"/>
        <v>10</v>
      </c>
      <c r="AB37" s="63">
        <f t="shared" si="2"/>
        <v>41.666666666666671</v>
      </c>
      <c r="AP37" s="307"/>
      <c r="AQ37" s="296"/>
      <c r="AU37" s="42">
        <v>2</v>
      </c>
      <c r="AV37" s="43">
        <v>2</v>
      </c>
      <c r="AW37" s="43">
        <v>3</v>
      </c>
      <c r="BI37" s="50">
        <v>1</v>
      </c>
      <c r="BO37" s="52">
        <v>1</v>
      </c>
      <c r="BP37" s="53">
        <v>1</v>
      </c>
      <c r="BS37" s="55">
        <v>3</v>
      </c>
      <c r="BT37" s="55">
        <v>11</v>
      </c>
    </row>
    <row r="38" spans="4:90" x14ac:dyDescent="0.25">
      <c r="G38" t="s">
        <v>582</v>
      </c>
      <c r="H38">
        <v>3</v>
      </c>
      <c r="I38" s="44">
        <f t="shared" si="3"/>
        <v>2</v>
      </c>
      <c r="J38" s="44">
        <f t="shared" si="4"/>
        <v>0</v>
      </c>
      <c r="K38" s="44">
        <f t="shared" si="5"/>
        <v>0</v>
      </c>
      <c r="L38" s="44">
        <f t="shared" si="6"/>
        <v>0</v>
      </c>
      <c r="M38" s="51">
        <f t="shared" si="7"/>
        <v>0</v>
      </c>
      <c r="N38" s="51">
        <f t="shared" si="8"/>
        <v>0</v>
      </c>
      <c r="O38" s="51">
        <f t="shared" si="9"/>
        <v>0</v>
      </c>
      <c r="P38" s="54">
        <f t="shared" si="10"/>
        <v>0</v>
      </c>
      <c r="Q38" s="296">
        <f t="shared" si="11"/>
        <v>6</v>
      </c>
      <c r="R38" s="296">
        <f t="shared" si="12"/>
        <v>1</v>
      </c>
      <c r="S38" s="296">
        <f t="shared" si="13"/>
        <v>0</v>
      </c>
      <c r="T38" s="297">
        <f t="shared" si="14"/>
        <v>0</v>
      </c>
      <c r="U38" s="297">
        <f t="shared" si="15"/>
        <v>0</v>
      </c>
      <c r="V38">
        <f t="shared" si="16"/>
        <v>0</v>
      </c>
      <c r="W38" s="298">
        <v>3</v>
      </c>
      <c r="X38" s="33">
        <f t="shared" si="17"/>
        <v>2</v>
      </c>
      <c r="Y38">
        <f t="shared" si="18"/>
        <v>9</v>
      </c>
      <c r="Z38" s="299">
        <f t="shared" si="0"/>
        <v>22.222222222222221</v>
      </c>
      <c r="AA38">
        <f t="shared" si="1"/>
        <v>2</v>
      </c>
      <c r="AB38" s="63">
        <f t="shared" si="2"/>
        <v>22.222222222222221</v>
      </c>
      <c r="AP38" s="307"/>
      <c r="AQ38" s="296"/>
      <c r="AU38" s="42">
        <v>2</v>
      </c>
      <c r="BS38" s="55">
        <v>1</v>
      </c>
      <c r="BT38" s="55">
        <v>5</v>
      </c>
      <c r="BX38" s="56">
        <v>1</v>
      </c>
    </row>
    <row r="39" spans="4:90" x14ac:dyDescent="0.25">
      <c r="G39" t="s">
        <v>582</v>
      </c>
      <c r="H39">
        <v>2</v>
      </c>
      <c r="I39" s="44">
        <f t="shared" si="3"/>
        <v>2</v>
      </c>
      <c r="J39" s="44">
        <f t="shared" si="4"/>
        <v>0</v>
      </c>
      <c r="K39" s="44">
        <f t="shared" si="5"/>
        <v>0</v>
      </c>
      <c r="L39" s="44">
        <f t="shared" si="6"/>
        <v>0</v>
      </c>
      <c r="M39" s="51">
        <f t="shared" si="7"/>
        <v>0</v>
      </c>
      <c r="N39" s="51">
        <f t="shared" si="8"/>
        <v>2</v>
      </c>
      <c r="O39" s="51">
        <f t="shared" si="9"/>
        <v>1</v>
      </c>
      <c r="P39" s="54">
        <f t="shared" si="10"/>
        <v>0</v>
      </c>
      <c r="Q39" s="296">
        <f t="shared" si="11"/>
        <v>3</v>
      </c>
      <c r="R39" s="296">
        <f t="shared" si="12"/>
        <v>0</v>
      </c>
      <c r="S39" s="296">
        <f t="shared" si="13"/>
        <v>0</v>
      </c>
      <c r="T39" s="297">
        <f t="shared" si="14"/>
        <v>0</v>
      </c>
      <c r="U39" s="297">
        <f t="shared" si="15"/>
        <v>0</v>
      </c>
      <c r="V39">
        <f t="shared" si="16"/>
        <v>0</v>
      </c>
      <c r="W39" s="298">
        <v>4</v>
      </c>
      <c r="X39" s="33">
        <f t="shared" si="17"/>
        <v>2</v>
      </c>
      <c r="Y39">
        <f t="shared" si="18"/>
        <v>8</v>
      </c>
      <c r="Z39" s="299">
        <f t="shared" si="0"/>
        <v>25</v>
      </c>
      <c r="AA39">
        <f t="shared" si="1"/>
        <v>5</v>
      </c>
      <c r="AB39" s="63">
        <f t="shared" si="2"/>
        <v>62.5</v>
      </c>
      <c r="AP39" s="307"/>
      <c r="AV39" s="43">
        <v>1</v>
      </c>
      <c r="AW39" s="43">
        <v>1</v>
      </c>
      <c r="BJ39" s="51">
        <v>1</v>
      </c>
      <c r="BK39" s="51">
        <v>1</v>
      </c>
      <c r="BN39" s="52">
        <v>1</v>
      </c>
      <c r="BT39" s="55">
        <v>3</v>
      </c>
    </row>
    <row r="40" spans="4:90" x14ac:dyDescent="0.25">
      <c r="G40" t="s">
        <v>582</v>
      </c>
      <c r="H40">
        <v>3</v>
      </c>
      <c r="I40" s="44">
        <f t="shared" si="3"/>
        <v>7</v>
      </c>
      <c r="J40" s="44">
        <f t="shared" si="4"/>
        <v>0</v>
      </c>
      <c r="K40" s="44">
        <f t="shared" si="5"/>
        <v>0</v>
      </c>
      <c r="L40" s="44">
        <f t="shared" si="6"/>
        <v>1</v>
      </c>
      <c r="M40" s="51">
        <f t="shared" si="7"/>
        <v>0</v>
      </c>
      <c r="N40" s="51">
        <f t="shared" si="8"/>
        <v>0</v>
      </c>
      <c r="O40" s="51">
        <f t="shared" si="9"/>
        <v>0</v>
      </c>
      <c r="P40" s="54">
        <f t="shared" si="10"/>
        <v>0</v>
      </c>
      <c r="Q40" s="296">
        <f t="shared" si="11"/>
        <v>16</v>
      </c>
      <c r="R40" s="296">
        <f t="shared" si="12"/>
        <v>0</v>
      </c>
      <c r="S40" s="296">
        <f t="shared" si="13"/>
        <v>0</v>
      </c>
      <c r="T40" s="297">
        <f t="shared" si="14"/>
        <v>0</v>
      </c>
      <c r="U40" s="297">
        <f t="shared" si="15"/>
        <v>0</v>
      </c>
      <c r="V40">
        <f t="shared" si="16"/>
        <v>0</v>
      </c>
      <c r="W40" s="298">
        <v>3</v>
      </c>
      <c r="X40" s="33">
        <f t="shared" si="17"/>
        <v>8</v>
      </c>
      <c r="Y40">
        <f t="shared" si="18"/>
        <v>24</v>
      </c>
      <c r="Z40" s="299">
        <f t="shared" si="0"/>
        <v>33.333333333333329</v>
      </c>
      <c r="AA40">
        <f t="shared" si="1"/>
        <v>8</v>
      </c>
      <c r="AB40" s="63">
        <f t="shared" si="2"/>
        <v>33.333333333333329</v>
      </c>
      <c r="AF40" s="44">
        <f>SUM(AC41:AF41)</f>
        <v>56</v>
      </c>
      <c r="AI40" s="51">
        <f>SUM(AG41:AI41)</f>
        <v>23</v>
      </c>
      <c r="AM40" s="317">
        <f>SUM(AK41:AM41)</f>
        <v>138</v>
      </c>
      <c r="AO40" s="297">
        <f>SUM(AN41:AO41)</f>
        <v>8</v>
      </c>
      <c r="AP40" s="307"/>
      <c r="AQ40" s="296"/>
      <c r="AU40" s="42">
        <v>4</v>
      </c>
      <c r="AV40" s="43">
        <v>2</v>
      </c>
      <c r="AW40" s="43">
        <v>1</v>
      </c>
      <c r="BG40" s="48">
        <v>1</v>
      </c>
      <c r="BS40" s="55">
        <v>4</v>
      </c>
      <c r="BT40" s="55">
        <v>11</v>
      </c>
      <c r="BV40" s="55">
        <v>1</v>
      </c>
    </row>
    <row r="41" spans="4:90" x14ac:dyDescent="0.25">
      <c r="G41" s="87" t="s">
        <v>582</v>
      </c>
      <c r="H41" s="87">
        <v>2</v>
      </c>
      <c r="I41" s="95">
        <f t="shared" si="3"/>
        <v>2</v>
      </c>
      <c r="J41" s="95">
        <f t="shared" si="4"/>
        <v>0</v>
      </c>
      <c r="K41" s="95">
        <f t="shared" si="5"/>
        <v>0</v>
      </c>
      <c r="L41" s="95">
        <f t="shared" si="6"/>
        <v>0</v>
      </c>
      <c r="M41" s="99">
        <f t="shared" si="7"/>
        <v>0</v>
      </c>
      <c r="N41" s="99">
        <f t="shared" si="8"/>
        <v>0</v>
      </c>
      <c r="O41" s="99">
        <f t="shared" si="9"/>
        <v>0</v>
      </c>
      <c r="P41" s="101">
        <f t="shared" si="10"/>
        <v>0</v>
      </c>
      <c r="Q41" s="310">
        <f t="shared" si="11"/>
        <v>6</v>
      </c>
      <c r="R41" s="310">
        <f t="shared" si="12"/>
        <v>0</v>
      </c>
      <c r="S41" s="310">
        <f t="shared" si="13"/>
        <v>0</v>
      </c>
      <c r="T41" s="311">
        <f t="shared" si="14"/>
        <v>1</v>
      </c>
      <c r="U41" s="311">
        <f t="shared" si="15"/>
        <v>0</v>
      </c>
      <c r="V41" s="87">
        <f t="shared" si="16"/>
        <v>0</v>
      </c>
      <c r="W41" s="312">
        <v>3</v>
      </c>
      <c r="X41" s="92">
        <f t="shared" si="17"/>
        <v>2</v>
      </c>
      <c r="Y41" s="87">
        <f t="shared" si="18"/>
        <v>9</v>
      </c>
      <c r="Z41" s="313">
        <f t="shared" si="0"/>
        <v>22.222222222222221</v>
      </c>
      <c r="AA41" s="87">
        <f t="shared" si="1"/>
        <v>2</v>
      </c>
      <c r="AB41" s="108">
        <f t="shared" si="2"/>
        <v>22.222222222222221</v>
      </c>
      <c r="AC41" s="95">
        <f>SUM(I22:I41)</f>
        <v>54</v>
      </c>
      <c r="AD41" s="95">
        <f t="shared" ref="AD41:AP41" si="20">SUM(J22:J41)</f>
        <v>1</v>
      </c>
      <c r="AE41" s="95">
        <f t="shared" si="20"/>
        <v>0</v>
      </c>
      <c r="AF41" s="95">
        <f t="shared" si="20"/>
        <v>1</v>
      </c>
      <c r="AG41" s="99">
        <f t="shared" si="20"/>
        <v>6</v>
      </c>
      <c r="AH41" s="99">
        <f t="shared" si="20"/>
        <v>9</v>
      </c>
      <c r="AI41" s="99">
        <f t="shared" si="20"/>
        <v>8</v>
      </c>
      <c r="AJ41" s="101">
        <f t="shared" si="20"/>
        <v>1</v>
      </c>
      <c r="AK41" s="310">
        <f t="shared" si="20"/>
        <v>134</v>
      </c>
      <c r="AL41" s="310">
        <f t="shared" si="20"/>
        <v>3</v>
      </c>
      <c r="AM41" s="310">
        <f t="shared" si="20"/>
        <v>1</v>
      </c>
      <c r="AN41" s="311">
        <f t="shared" si="20"/>
        <v>6</v>
      </c>
      <c r="AO41" s="311">
        <f t="shared" si="20"/>
        <v>2</v>
      </c>
      <c r="AP41" s="86">
        <f t="shared" si="20"/>
        <v>0</v>
      </c>
      <c r="AQ41" s="310"/>
      <c r="AR41" s="314">
        <f>AVERAGE(W22:W41)</f>
        <v>3.45</v>
      </c>
      <c r="AS41" s="314"/>
      <c r="AT41" s="314"/>
      <c r="AU41" s="93"/>
      <c r="AV41" s="94">
        <v>2</v>
      </c>
      <c r="AW41" s="94"/>
      <c r="AX41" s="94"/>
      <c r="AY41" s="94"/>
      <c r="AZ41" s="94"/>
      <c r="BA41" s="94"/>
      <c r="BB41" s="95"/>
      <c r="BC41" s="95"/>
      <c r="BD41" s="95"/>
      <c r="BE41" s="96"/>
      <c r="BF41" s="96"/>
      <c r="BG41" s="97"/>
      <c r="BH41" s="97"/>
      <c r="BI41" s="98"/>
      <c r="BJ41" s="99"/>
      <c r="BK41" s="99"/>
      <c r="BL41" s="99"/>
      <c r="BM41" s="100"/>
      <c r="BN41" s="100"/>
      <c r="BO41" s="100"/>
      <c r="BP41" s="101"/>
      <c r="BQ41" s="101"/>
      <c r="BR41" s="101"/>
      <c r="BS41" s="102">
        <v>2</v>
      </c>
      <c r="BT41" s="102">
        <v>4</v>
      </c>
      <c r="BU41" s="102"/>
      <c r="BV41" s="102"/>
      <c r="BW41" s="103"/>
      <c r="BX41" s="103"/>
      <c r="BY41" s="104"/>
      <c r="BZ41" s="104"/>
      <c r="CA41" s="104"/>
      <c r="CB41" s="104"/>
      <c r="CC41" s="105"/>
      <c r="CD41" s="105">
        <v>1</v>
      </c>
      <c r="CE41" s="105"/>
      <c r="CF41" s="106"/>
      <c r="CG41" s="106"/>
      <c r="CH41" s="106"/>
      <c r="CI41" s="106"/>
      <c r="CJ41" s="106"/>
      <c r="CK41" s="106"/>
      <c r="CL41" s="87"/>
    </row>
    <row r="42" spans="4:90" x14ac:dyDescent="0.25">
      <c r="G42" t="s">
        <v>585</v>
      </c>
      <c r="H42" s="36">
        <v>4</v>
      </c>
      <c r="I42" s="44">
        <f t="shared" si="3"/>
        <v>39</v>
      </c>
      <c r="J42" s="44">
        <f t="shared" si="4"/>
        <v>3</v>
      </c>
      <c r="K42" s="44">
        <f t="shared" si="5"/>
        <v>0</v>
      </c>
      <c r="L42" s="44">
        <f t="shared" si="6"/>
        <v>0</v>
      </c>
      <c r="M42" s="51">
        <f t="shared" si="7"/>
        <v>0</v>
      </c>
      <c r="N42" s="51">
        <f t="shared" si="8"/>
        <v>10</v>
      </c>
      <c r="O42" s="51">
        <f t="shared" si="9"/>
        <v>4</v>
      </c>
      <c r="P42" s="54">
        <f t="shared" si="10"/>
        <v>1</v>
      </c>
      <c r="Q42" s="296">
        <f t="shared" si="11"/>
        <v>8</v>
      </c>
      <c r="R42" s="296">
        <f t="shared" si="12"/>
        <v>0</v>
      </c>
      <c r="S42" s="296">
        <f t="shared" si="13"/>
        <v>0</v>
      </c>
      <c r="T42" s="297">
        <f t="shared" si="14"/>
        <v>0</v>
      </c>
      <c r="U42" s="297">
        <f t="shared" si="15"/>
        <v>2</v>
      </c>
      <c r="V42">
        <f t="shared" si="16"/>
        <v>0</v>
      </c>
      <c r="W42" s="298">
        <v>7</v>
      </c>
      <c r="X42" s="33">
        <f t="shared" si="17"/>
        <v>42</v>
      </c>
      <c r="Y42">
        <f t="shared" si="18"/>
        <v>67</v>
      </c>
      <c r="Z42" s="299">
        <f t="shared" si="0"/>
        <v>62.68656716417911</v>
      </c>
      <c r="AA42">
        <f t="shared" si="1"/>
        <v>57</v>
      </c>
      <c r="AB42" s="63">
        <f t="shared" si="2"/>
        <v>85.074626865671647</v>
      </c>
      <c r="AP42" s="307"/>
      <c r="AQ42" s="44"/>
      <c r="AR42" s="301"/>
      <c r="AS42" s="301"/>
      <c r="AT42" s="301"/>
      <c r="AU42" s="42">
        <v>3</v>
      </c>
      <c r="AV42" s="43">
        <v>5</v>
      </c>
      <c r="AX42" s="43">
        <v>1</v>
      </c>
      <c r="AZ42" s="43">
        <v>30</v>
      </c>
      <c r="BB42" s="44">
        <v>3</v>
      </c>
      <c r="BJ42" s="51">
        <v>10</v>
      </c>
      <c r="BN42" s="52">
        <v>4</v>
      </c>
      <c r="BR42" s="54">
        <v>1</v>
      </c>
      <c r="BT42" s="55">
        <v>3</v>
      </c>
      <c r="BV42" s="55">
        <v>5</v>
      </c>
      <c r="CK42" s="59">
        <v>2</v>
      </c>
    </row>
    <row r="43" spans="4:90" x14ac:dyDescent="0.25">
      <c r="G43" s="60" t="s">
        <v>585</v>
      </c>
      <c r="H43" s="36">
        <v>2</v>
      </c>
      <c r="I43" s="44">
        <f t="shared" si="3"/>
        <v>10</v>
      </c>
      <c r="J43" s="44">
        <f t="shared" si="4"/>
        <v>0</v>
      </c>
      <c r="K43" s="44">
        <f t="shared" si="5"/>
        <v>0</v>
      </c>
      <c r="L43" s="44">
        <f t="shared" si="6"/>
        <v>0</v>
      </c>
      <c r="M43" s="51">
        <f t="shared" si="7"/>
        <v>0</v>
      </c>
      <c r="N43" s="51">
        <f t="shared" si="8"/>
        <v>0</v>
      </c>
      <c r="O43" s="51">
        <f t="shared" si="9"/>
        <v>0</v>
      </c>
      <c r="P43" s="54">
        <f t="shared" si="10"/>
        <v>0</v>
      </c>
      <c r="Q43" s="296">
        <f t="shared" si="11"/>
        <v>0</v>
      </c>
      <c r="R43" s="296">
        <f t="shared" si="12"/>
        <v>0</v>
      </c>
      <c r="S43" s="296">
        <f t="shared" si="13"/>
        <v>0</v>
      </c>
      <c r="T43" s="297">
        <f t="shared" si="14"/>
        <v>0</v>
      </c>
      <c r="U43" s="297">
        <f t="shared" si="15"/>
        <v>0</v>
      </c>
      <c r="V43">
        <f t="shared" si="16"/>
        <v>0</v>
      </c>
      <c r="W43" s="298">
        <v>1</v>
      </c>
      <c r="X43" s="33">
        <f t="shared" si="17"/>
        <v>10</v>
      </c>
      <c r="Y43">
        <f t="shared" si="18"/>
        <v>10</v>
      </c>
      <c r="Z43" s="299">
        <f t="shared" si="0"/>
        <v>100</v>
      </c>
      <c r="AA43">
        <f t="shared" si="1"/>
        <v>10</v>
      </c>
      <c r="AB43" s="63">
        <f t="shared" si="2"/>
        <v>100</v>
      </c>
      <c r="AP43" s="307"/>
      <c r="AQ43" s="44"/>
      <c r="AR43" s="301"/>
      <c r="AS43" s="301"/>
      <c r="AT43" s="301"/>
      <c r="AU43" s="42">
        <v>3</v>
      </c>
      <c r="AV43" s="112">
        <v>7</v>
      </c>
      <c r="AW43" s="112"/>
      <c r="AX43" s="112"/>
      <c r="AY43" s="112"/>
      <c r="AZ43" s="112"/>
      <c r="BA43" s="112"/>
      <c r="BB43" s="45"/>
      <c r="BC43" s="45"/>
      <c r="BE43" s="47"/>
      <c r="BH43" s="48"/>
      <c r="BI43" s="113"/>
      <c r="BJ43" s="114"/>
      <c r="BK43" s="114"/>
      <c r="BL43" s="114"/>
      <c r="BM43" s="115"/>
      <c r="BN43" s="115"/>
      <c r="BO43" s="115"/>
      <c r="BQ43" s="53"/>
      <c r="BR43" s="53"/>
      <c r="BS43" s="116"/>
      <c r="BT43" s="116"/>
      <c r="BU43" s="116"/>
      <c r="BV43" s="116"/>
      <c r="BW43" s="117"/>
      <c r="BX43" s="117"/>
      <c r="BY43" s="118"/>
      <c r="BZ43" s="118"/>
      <c r="CA43" s="118"/>
      <c r="CB43" s="118"/>
      <c r="CC43" s="119"/>
      <c r="CD43" s="119"/>
      <c r="CE43" s="119"/>
      <c r="CF43" s="120"/>
      <c r="CG43" s="120"/>
      <c r="CH43" s="120"/>
      <c r="CI43" s="120"/>
      <c r="CJ43" s="120"/>
      <c r="CK43" s="120"/>
      <c r="CL43" s="60"/>
    </row>
    <row r="44" spans="4:90" x14ac:dyDescent="0.25">
      <c r="G44" t="s">
        <v>585</v>
      </c>
      <c r="H44" s="36">
        <v>2</v>
      </c>
      <c r="I44" s="44">
        <f t="shared" si="3"/>
        <v>5</v>
      </c>
      <c r="J44" s="44">
        <f t="shared" si="4"/>
        <v>0</v>
      </c>
      <c r="K44" s="44">
        <f t="shared" si="5"/>
        <v>0</v>
      </c>
      <c r="L44" s="44">
        <f t="shared" si="6"/>
        <v>0</v>
      </c>
      <c r="M44" s="51">
        <f t="shared" si="7"/>
        <v>0</v>
      </c>
      <c r="N44" s="51">
        <f t="shared" si="8"/>
        <v>0</v>
      </c>
      <c r="O44" s="51">
        <f t="shared" si="9"/>
        <v>0</v>
      </c>
      <c r="P44" s="54">
        <f t="shared" si="10"/>
        <v>0</v>
      </c>
      <c r="Q44" s="296">
        <f t="shared" si="11"/>
        <v>2</v>
      </c>
      <c r="R44" s="296">
        <f t="shared" si="12"/>
        <v>0</v>
      </c>
      <c r="S44" s="296">
        <f t="shared" si="13"/>
        <v>0</v>
      </c>
      <c r="T44" s="297">
        <f t="shared" si="14"/>
        <v>0</v>
      </c>
      <c r="U44" s="297">
        <f t="shared" si="15"/>
        <v>0</v>
      </c>
      <c r="V44">
        <f t="shared" si="16"/>
        <v>0</v>
      </c>
      <c r="W44" s="298">
        <v>2</v>
      </c>
      <c r="X44" s="33">
        <f t="shared" si="17"/>
        <v>5</v>
      </c>
      <c r="Y44">
        <f t="shared" si="18"/>
        <v>7</v>
      </c>
      <c r="Z44" s="299">
        <f t="shared" si="0"/>
        <v>71.428571428571431</v>
      </c>
      <c r="AA44">
        <f t="shared" si="1"/>
        <v>5</v>
      </c>
      <c r="AB44" s="63">
        <f t="shared" si="2"/>
        <v>71.428571428571431</v>
      </c>
      <c r="AP44" s="307"/>
      <c r="AQ44" s="44"/>
      <c r="AR44" s="301"/>
      <c r="AS44" s="301"/>
      <c r="AT44" s="301"/>
      <c r="AU44" s="42">
        <v>2</v>
      </c>
      <c r="AV44" s="43">
        <v>3</v>
      </c>
      <c r="BT44" s="55">
        <v>1</v>
      </c>
      <c r="BV44" s="55">
        <v>1</v>
      </c>
    </row>
    <row r="45" spans="4:90" x14ac:dyDescent="0.25">
      <c r="G45" t="s">
        <v>585</v>
      </c>
      <c r="H45" s="36">
        <v>2</v>
      </c>
      <c r="I45" s="44">
        <f t="shared" si="3"/>
        <v>7</v>
      </c>
      <c r="J45" s="44">
        <f t="shared" si="4"/>
        <v>0</v>
      </c>
      <c r="K45" s="44">
        <f t="shared" si="5"/>
        <v>0</v>
      </c>
      <c r="L45" s="44">
        <f t="shared" si="6"/>
        <v>0</v>
      </c>
      <c r="M45" s="51">
        <f t="shared" si="7"/>
        <v>0</v>
      </c>
      <c r="N45" s="51">
        <f t="shared" si="8"/>
        <v>0</v>
      </c>
      <c r="O45" s="51">
        <f t="shared" si="9"/>
        <v>1</v>
      </c>
      <c r="P45" s="54">
        <f t="shared" si="10"/>
        <v>0</v>
      </c>
      <c r="Q45" s="296">
        <f t="shared" si="11"/>
        <v>1</v>
      </c>
      <c r="R45" s="296">
        <f t="shared" si="12"/>
        <v>0</v>
      </c>
      <c r="S45" s="296">
        <f t="shared" si="13"/>
        <v>0</v>
      </c>
      <c r="T45" s="297">
        <f t="shared" si="14"/>
        <v>0</v>
      </c>
      <c r="U45" s="297">
        <f t="shared" si="15"/>
        <v>0</v>
      </c>
      <c r="V45">
        <f t="shared" si="16"/>
        <v>0</v>
      </c>
      <c r="W45" s="298">
        <v>3</v>
      </c>
      <c r="X45" s="33">
        <f t="shared" si="17"/>
        <v>7</v>
      </c>
      <c r="Y45">
        <f t="shared" si="18"/>
        <v>9</v>
      </c>
      <c r="Z45" s="299">
        <f t="shared" si="0"/>
        <v>77.777777777777786</v>
      </c>
      <c r="AA45">
        <f t="shared" si="1"/>
        <v>8</v>
      </c>
      <c r="AB45" s="63">
        <f t="shared" si="2"/>
        <v>88.888888888888886</v>
      </c>
      <c r="AP45" s="307"/>
      <c r="AQ45" s="44"/>
      <c r="AR45" s="301"/>
      <c r="AS45" s="301"/>
      <c r="AT45" s="301"/>
      <c r="AU45" s="42">
        <v>3</v>
      </c>
      <c r="AV45" s="43">
        <v>4</v>
      </c>
      <c r="BN45" s="52">
        <v>1</v>
      </c>
      <c r="BT45" s="55">
        <v>1</v>
      </c>
    </row>
    <row r="46" spans="4:90" x14ac:dyDescent="0.25">
      <c r="G46" t="s">
        <v>585</v>
      </c>
      <c r="H46" s="36">
        <v>2</v>
      </c>
      <c r="I46" s="44">
        <f t="shared" si="3"/>
        <v>7</v>
      </c>
      <c r="J46" s="44">
        <f t="shared" si="4"/>
        <v>0</v>
      </c>
      <c r="K46" s="44">
        <f t="shared" si="5"/>
        <v>0</v>
      </c>
      <c r="L46" s="44">
        <f t="shared" si="6"/>
        <v>0</v>
      </c>
      <c r="M46" s="51">
        <f t="shared" si="7"/>
        <v>0</v>
      </c>
      <c r="N46" s="51">
        <f t="shared" si="8"/>
        <v>0</v>
      </c>
      <c r="O46" s="51">
        <f t="shared" si="9"/>
        <v>0</v>
      </c>
      <c r="P46" s="54">
        <f t="shared" si="10"/>
        <v>0</v>
      </c>
      <c r="Q46" s="296">
        <f t="shared" si="11"/>
        <v>1</v>
      </c>
      <c r="R46" s="296">
        <f t="shared" si="12"/>
        <v>0</v>
      </c>
      <c r="S46" s="296">
        <f t="shared" si="13"/>
        <v>0</v>
      </c>
      <c r="T46" s="297">
        <f t="shared" si="14"/>
        <v>0</v>
      </c>
      <c r="U46" s="297">
        <f t="shared" si="15"/>
        <v>1</v>
      </c>
      <c r="V46">
        <f t="shared" si="16"/>
        <v>0</v>
      </c>
      <c r="W46" s="298">
        <v>3</v>
      </c>
      <c r="X46" s="33">
        <f t="shared" si="17"/>
        <v>7</v>
      </c>
      <c r="Y46">
        <f t="shared" si="18"/>
        <v>9</v>
      </c>
      <c r="Z46" s="299">
        <f t="shared" si="0"/>
        <v>77.777777777777786</v>
      </c>
      <c r="AA46">
        <f t="shared" si="1"/>
        <v>7</v>
      </c>
      <c r="AB46" s="63">
        <f t="shared" si="2"/>
        <v>77.777777777777786</v>
      </c>
      <c r="AP46" s="307"/>
      <c r="AQ46" s="44"/>
      <c r="AR46" s="301"/>
      <c r="AS46" s="301"/>
      <c r="AT46" s="301"/>
      <c r="AU46" s="42">
        <v>2</v>
      </c>
      <c r="AV46" s="43">
        <v>5</v>
      </c>
      <c r="BT46" s="55">
        <v>1</v>
      </c>
      <c r="CI46" s="59">
        <v>1</v>
      </c>
    </row>
    <row r="47" spans="4:90" x14ac:dyDescent="0.25">
      <c r="G47" t="s">
        <v>585</v>
      </c>
      <c r="H47" s="36">
        <v>2</v>
      </c>
      <c r="I47" s="44">
        <f t="shared" si="3"/>
        <v>9</v>
      </c>
      <c r="J47" s="44">
        <f t="shared" si="4"/>
        <v>0</v>
      </c>
      <c r="K47" s="44">
        <f t="shared" si="5"/>
        <v>0</v>
      </c>
      <c r="L47" s="44">
        <f t="shared" si="6"/>
        <v>0</v>
      </c>
      <c r="M47" s="51">
        <f t="shared" si="7"/>
        <v>0</v>
      </c>
      <c r="N47" s="51">
        <f t="shared" si="8"/>
        <v>0</v>
      </c>
      <c r="O47" s="51">
        <f t="shared" si="9"/>
        <v>1</v>
      </c>
      <c r="P47" s="54">
        <f t="shared" si="10"/>
        <v>0</v>
      </c>
      <c r="Q47" s="296">
        <f t="shared" si="11"/>
        <v>2</v>
      </c>
      <c r="R47" s="296">
        <f t="shared" si="12"/>
        <v>0</v>
      </c>
      <c r="S47" s="296">
        <f t="shared" si="13"/>
        <v>0</v>
      </c>
      <c r="T47" s="297">
        <f t="shared" si="14"/>
        <v>0</v>
      </c>
      <c r="U47" s="297">
        <f t="shared" si="15"/>
        <v>0</v>
      </c>
      <c r="V47">
        <f t="shared" si="16"/>
        <v>0</v>
      </c>
      <c r="W47" s="298">
        <v>3</v>
      </c>
      <c r="X47" s="33">
        <f t="shared" si="17"/>
        <v>9</v>
      </c>
      <c r="Y47">
        <f t="shared" si="18"/>
        <v>12</v>
      </c>
      <c r="Z47" s="299">
        <f t="shared" si="0"/>
        <v>75</v>
      </c>
      <c r="AA47">
        <f t="shared" si="1"/>
        <v>10</v>
      </c>
      <c r="AB47" s="63">
        <f t="shared" si="2"/>
        <v>83.333333333333343</v>
      </c>
      <c r="AP47" s="307"/>
      <c r="AQ47" s="44"/>
      <c r="AR47" s="301"/>
      <c r="AS47" s="301"/>
      <c r="AT47" s="301"/>
      <c r="AU47" s="42">
        <v>5</v>
      </c>
      <c r="AV47" s="43">
        <v>4</v>
      </c>
      <c r="BN47" s="52">
        <v>1</v>
      </c>
      <c r="BT47" s="55">
        <v>2</v>
      </c>
    </row>
    <row r="48" spans="4:90" x14ac:dyDescent="0.25">
      <c r="G48" t="s">
        <v>585</v>
      </c>
      <c r="H48" s="36">
        <v>4</v>
      </c>
      <c r="I48" s="44">
        <f t="shared" si="3"/>
        <v>36</v>
      </c>
      <c r="J48" s="44">
        <f t="shared" si="4"/>
        <v>2</v>
      </c>
      <c r="K48" s="44">
        <f t="shared" si="5"/>
        <v>0</v>
      </c>
      <c r="L48" s="44">
        <f t="shared" si="6"/>
        <v>0</v>
      </c>
      <c r="M48" s="51">
        <f t="shared" si="7"/>
        <v>0</v>
      </c>
      <c r="N48" s="51">
        <f t="shared" si="8"/>
        <v>0</v>
      </c>
      <c r="O48" s="51">
        <f t="shared" si="9"/>
        <v>0</v>
      </c>
      <c r="P48" s="54">
        <f t="shared" si="10"/>
        <v>0</v>
      </c>
      <c r="Q48" s="296">
        <f t="shared" si="11"/>
        <v>8</v>
      </c>
      <c r="R48" s="296">
        <f t="shared" si="12"/>
        <v>0</v>
      </c>
      <c r="S48" s="296">
        <f t="shared" si="13"/>
        <v>0</v>
      </c>
      <c r="T48" s="297">
        <f t="shared" si="14"/>
        <v>1</v>
      </c>
      <c r="U48" s="297">
        <f t="shared" si="15"/>
        <v>0</v>
      </c>
      <c r="V48">
        <f t="shared" si="16"/>
        <v>0</v>
      </c>
      <c r="W48" s="298">
        <v>4</v>
      </c>
      <c r="X48" s="33">
        <f t="shared" si="17"/>
        <v>38</v>
      </c>
      <c r="Y48">
        <f t="shared" si="18"/>
        <v>47</v>
      </c>
      <c r="Z48" s="299">
        <f t="shared" si="0"/>
        <v>80.851063829787222</v>
      </c>
      <c r="AA48">
        <f t="shared" si="1"/>
        <v>38</v>
      </c>
      <c r="AB48" s="63">
        <f t="shared" si="2"/>
        <v>80.851063829787222</v>
      </c>
      <c r="AP48" s="307"/>
      <c r="AQ48" s="44"/>
      <c r="AR48" s="301"/>
      <c r="AS48" s="301"/>
      <c r="AT48" s="301"/>
      <c r="AU48" s="42">
        <v>10</v>
      </c>
      <c r="AV48" s="43">
        <v>20</v>
      </c>
      <c r="AW48" s="43">
        <v>5</v>
      </c>
      <c r="AZ48" s="43">
        <v>1</v>
      </c>
      <c r="BB48" s="44">
        <v>2</v>
      </c>
      <c r="BT48" s="55">
        <v>2</v>
      </c>
      <c r="BV48" s="55">
        <v>6</v>
      </c>
      <c r="CC48" s="58">
        <v>1</v>
      </c>
    </row>
    <row r="49" spans="7:90" x14ac:dyDescent="0.25">
      <c r="G49" t="s">
        <v>585</v>
      </c>
      <c r="H49" s="36">
        <v>4</v>
      </c>
      <c r="I49" s="44">
        <f t="shared" si="3"/>
        <v>50</v>
      </c>
      <c r="J49" s="44">
        <f t="shared" si="4"/>
        <v>3</v>
      </c>
      <c r="K49" s="44">
        <f t="shared" si="5"/>
        <v>0</v>
      </c>
      <c r="L49" s="44">
        <f t="shared" si="6"/>
        <v>0</v>
      </c>
      <c r="M49" s="51">
        <f t="shared" si="7"/>
        <v>0</v>
      </c>
      <c r="N49" s="51">
        <f t="shared" si="8"/>
        <v>2</v>
      </c>
      <c r="O49" s="51">
        <f t="shared" si="9"/>
        <v>0</v>
      </c>
      <c r="P49" s="54">
        <f t="shared" si="10"/>
        <v>0</v>
      </c>
      <c r="Q49" s="296">
        <f t="shared" si="11"/>
        <v>23</v>
      </c>
      <c r="R49" s="296">
        <f t="shared" si="12"/>
        <v>0</v>
      </c>
      <c r="S49" s="296">
        <f t="shared" si="13"/>
        <v>0</v>
      </c>
      <c r="T49" s="297">
        <f t="shared" si="14"/>
        <v>0</v>
      </c>
      <c r="U49" s="297">
        <f t="shared" si="15"/>
        <v>0</v>
      </c>
      <c r="V49">
        <f t="shared" si="16"/>
        <v>0</v>
      </c>
      <c r="W49" s="298">
        <v>4</v>
      </c>
      <c r="X49" s="33">
        <f t="shared" si="17"/>
        <v>53</v>
      </c>
      <c r="Y49">
        <f t="shared" si="18"/>
        <v>78</v>
      </c>
      <c r="Z49" s="299">
        <f t="shared" si="0"/>
        <v>67.948717948717956</v>
      </c>
      <c r="AA49">
        <f t="shared" si="1"/>
        <v>55</v>
      </c>
      <c r="AB49" s="63">
        <f t="shared" si="2"/>
        <v>70.512820512820511</v>
      </c>
      <c r="AP49" s="307"/>
      <c r="AQ49" s="44"/>
      <c r="AR49" s="301"/>
      <c r="AS49" s="301"/>
      <c r="AT49" s="301"/>
      <c r="AU49" s="42">
        <v>10</v>
      </c>
      <c r="AV49" s="43">
        <v>20</v>
      </c>
      <c r="AW49" s="43">
        <v>3</v>
      </c>
      <c r="AX49" s="43">
        <v>1</v>
      </c>
      <c r="AY49" s="43">
        <v>3</v>
      </c>
      <c r="AZ49" s="43">
        <v>13</v>
      </c>
      <c r="BB49" s="44">
        <v>3</v>
      </c>
      <c r="BJ49" s="51">
        <v>2</v>
      </c>
      <c r="BT49" s="55">
        <v>3</v>
      </c>
      <c r="BV49" s="55">
        <v>20</v>
      </c>
    </row>
    <row r="50" spans="7:90" x14ac:dyDescent="0.25">
      <c r="G50" t="s">
        <v>585</v>
      </c>
      <c r="H50" s="36">
        <v>4</v>
      </c>
      <c r="I50" s="44">
        <f t="shared" si="3"/>
        <v>41</v>
      </c>
      <c r="J50" s="44">
        <f t="shared" si="4"/>
        <v>2</v>
      </c>
      <c r="K50" s="44">
        <f t="shared" si="5"/>
        <v>0</v>
      </c>
      <c r="L50" s="44">
        <f t="shared" si="6"/>
        <v>0</v>
      </c>
      <c r="M50" s="51">
        <f t="shared" si="7"/>
        <v>0</v>
      </c>
      <c r="N50" s="51">
        <f t="shared" si="8"/>
        <v>0</v>
      </c>
      <c r="O50" s="51">
        <f t="shared" si="9"/>
        <v>0</v>
      </c>
      <c r="P50" s="54">
        <f t="shared" si="10"/>
        <v>2</v>
      </c>
      <c r="Q50" s="296">
        <f t="shared" si="11"/>
        <v>13</v>
      </c>
      <c r="R50" s="296">
        <f t="shared" si="12"/>
        <v>0</v>
      </c>
      <c r="S50" s="296">
        <f t="shared" si="13"/>
        <v>0</v>
      </c>
      <c r="T50" s="297">
        <f t="shared" si="14"/>
        <v>1</v>
      </c>
      <c r="U50" s="297">
        <f t="shared" si="15"/>
        <v>4</v>
      </c>
      <c r="V50">
        <f t="shared" si="16"/>
        <v>0</v>
      </c>
      <c r="W50" s="298">
        <v>6</v>
      </c>
      <c r="X50" s="33">
        <f t="shared" si="17"/>
        <v>43</v>
      </c>
      <c r="Y50">
        <f t="shared" si="18"/>
        <v>63</v>
      </c>
      <c r="Z50" s="299">
        <f t="shared" si="0"/>
        <v>68.253968253968253</v>
      </c>
      <c r="AA50">
        <f t="shared" si="1"/>
        <v>45</v>
      </c>
      <c r="AB50" s="63">
        <f t="shared" si="2"/>
        <v>71.428571428571431</v>
      </c>
      <c r="AP50" s="307"/>
      <c r="AQ50" s="44"/>
      <c r="AR50" s="301"/>
      <c r="AS50" s="301"/>
      <c r="AT50" s="301"/>
      <c r="AU50" s="42">
        <v>10</v>
      </c>
      <c r="AV50" s="43">
        <v>10</v>
      </c>
      <c r="AY50" s="43">
        <v>1</v>
      </c>
      <c r="AZ50" s="43">
        <v>20</v>
      </c>
      <c r="BB50" s="44">
        <v>2</v>
      </c>
      <c r="BR50" s="54">
        <v>2</v>
      </c>
      <c r="BS50" s="55">
        <v>1</v>
      </c>
      <c r="BT50" s="55">
        <v>2</v>
      </c>
      <c r="BV50" s="55">
        <v>10</v>
      </c>
      <c r="CC50" s="58">
        <v>1</v>
      </c>
      <c r="CF50" s="59">
        <v>1</v>
      </c>
      <c r="CI50" s="59">
        <v>2</v>
      </c>
      <c r="CK50" s="59">
        <v>1</v>
      </c>
    </row>
    <row r="51" spans="7:90" x14ac:dyDescent="0.25">
      <c r="G51" t="s">
        <v>585</v>
      </c>
      <c r="H51" s="36">
        <v>4</v>
      </c>
      <c r="I51" s="44">
        <f t="shared" si="3"/>
        <v>40</v>
      </c>
      <c r="J51" s="44">
        <f t="shared" si="4"/>
        <v>1</v>
      </c>
      <c r="K51" s="44">
        <f t="shared" si="5"/>
        <v>0</v>
      </c>
      <c r="L51" s="44">
        <f t="shared" si="6"/>
        <v>0</v>
      </c>
      <c r="M51" s="51">
        <f t="shared" si="7"/>
        <v>1</v>
      </c>
      <c r="N51" s="51">
        <f t="shared" si="8"/>
        <v>20</v>
      </c>
      <c r="O51" s="51">
        <f t="shared" si="9"/>
        <v>3</v>
      </c>
      <c r="P51" s="54">
        <f t="shared" si="10"/>
        <v>2</v>
      </c>
      <c r="Q51" s="296">
        <f t="shared" si="11"/>
        <v>14</v>
      </c>
      <c r="R51" s="296">
        <f t="shared" si="12"/>
        <v>0</v>
      </c>
      <c r="S51" s="296">
        <f t="shared" si="13"/>
        <v>0</v>
      </c>
      <c r="T51" s="297">
        <f t="shared" si="14"/>
        <v>0</v>
      </c>
      <c r="U51" s="297">
        <f t="shared" si="15"/>
        <v>1</v>
      </c>
      <c r="V51">
        <f t="shared" si="16"/>
        <v>0</v>
      </c>
      <c r="W51" s="298">
        <v>8</v>
      </c>
      <c r="X51" s="33">
        <f t="shared" si="17"/>
        <v>41</v>
      </c>
      <c r="Y51">
        <f t="shared" si="18"/>
        <v>82</v>
      </c>
      <c r="Z51" s="299">
        <f t="shared" si="0"/>
        <v>50</v>
      </c>
      <c r="AA51">
        <f t="shared" si="1"/>
        <v>67</v>
      </c>
      <c r="AB51" s="63">
        <f t="shared" si="2"/>
        <v>81.707317073170728</v>
      </c>
      <c r="AP51" s="307"/>
      <c r="AQ51" s="44"/>
      <c r="AR51" s="301"/>
      <c r="AS51" s="301"/>
      <c r="AT51" s="301"/>
      <c r="AU51" s="42">
        <v>10</v>
      </c>
      <c r="AV51" s="43">
        <v>10</v>
      </c>
      <c r="AW51" s="43">
        <v>4</v>
      </c>
      <c r="AZ51" s="43">
        <v>16</v>
      </c>
      <c r="BB51" s="44">
        <v>1</v>
      </c>
      <c r="BI51" s="50">
        <v>1</v>
      </c>
      <c r="BJ51" s="51">
        <v>20</v>
      </c>
      <c r="BN51" s="52">
        <v>3</v>
      </c>
      <c r="BP51" s="53">
        <v>1</v>
      </c>
      <c r="BR51" s="54">
        <v>1</v>
      </c>
      <c r="BT51" s="55">
        <v>4</v>
      </c>
      <c r="BV51" s="55">
        <v>10</v>
      </c>
      <c r="CK51" s="59">
        <v>1</v>
      </c>
    </row>
    <row r="52" spans="7:90" x14ac:dyDescent="0.25">
      <c r="G52" t="s">
        <v>585</v>
      </c>
      <c r="H52" s="36">
        <v>4</v>
      </c>
      <c r="I52" s="44">
        <f t="shared" si="3"/>
        <v>28</v>
      </c>
      <c r="J52" s="44">
        <f t="shared" si="4"/>
        <v>2</v>
      </c>
      <c r="K52" s="44">
        <f t="shared" si="5"/>
        <v>0</v>
      </c>
      <c r="L52" s="44">
        <f t="shared" si="6"/>
        <v>0</v>
      </c>
      <c r="M52" s="51">
        <f t="shared" si="7"/>
        <v>0</v>
      </c>
      <c r="N52" s="51">
        <f t="shared" si="8"/>
        <v>6</v>
      </c>
      <c r="O52" s="51">
        <f t="shared" si="9"/>
        <v>30</v>
      </c>
      <c r="P52" s="54">
        <f t="shared" si="10"/>
        <v>1</v>
      </c>
      <c r="Q52" s="296">
        <f t="shared" si="11"/>
        <v>11</v>
      </c>
      <c r="R52" s="296">
        <f t="shared" si="12"/>
        <v>0</v>
      </c>
      <c r="S52" s="296">
        <f t="shared" si="13"/>
        <v>0</v>
      </c>
      <c r="T52" s="297">
        <f t="shared" si="14"/>
        <v>0</v>
      </c>
      <c r="U52" s="297">
        <f t="shared" si="15"/>
        <v>3</v>
      </c>
      <c r="V52">
        <f t="shared" si="16"/>
        <v>0</v>
      </c>
      <c r="W52" s="298">
        <v>7</v>
      </c>
      <c r="X52" s="33">
        <f t="shared" si="17"/>
        <v>30</v>
      </c>
      <c r="Y52">
        <f t="shared" si="18"/>
        <v>81</v>
      </c>
      <c r="Z52" s="299">
        <f t="shared" si="0"/>
        <v>37.037037037037038</v>
      </c>
      <c r="AA52">
        <f t="shared" si="1"/>
        <v>67</v>
      </c>
      <c r="AB52" s="63">
        <f t="shared" si="2"/>
        <v>82.716049382716051</v>
      </c>
      <c r="AP52" s="307"/>
      <c r="AQ52" s="44"/>
      <c r="AR52" s="301"/>
      <c r="AS52" s="301"/>
      <c r="AT52" s="301"/>
      <c r="AU52" s="42">
        <v>10</v>
      </c>
      <c r="AV52" s="43">
        <v>10</v>
      </c>
      <c r="AW52" s="43">
        <v>5</v>
      </c>
      <c r="AY52" s="43">
        <v>3</v>
      </c>
      <c r="BB52" s="44">
        <v>2</v>
      </c>
      <c r="BJ52" s="51">
        <v>6</v>
      </c>
      <c r="BN52" s="52">
        <v>30</v>
      </c>
      <c r="BR52" s="54">
        <v>1</v>
      </c>
      <c r="BT52" s="55">
        <v>1</v>
      </c>
      <c r="BV52" s="55">
        <v>10</v>
      </c>
      <c r="CI52" s="59">
        <v>2</v>
      </c>
      <c r="CK52" s="59">
        <v>1</v>
      </c>
    </row>
    <row r="53" spans="7:90" x14ac:dyDescent="0.25">
      <c r="G53" t="s">
        <v>585</v>
      </c>
      <c r="H53" s="36">
        <v>3</v>
      </c>
      <c r="I53" s="44">
        <f t="shared" si="3"/>
        <v>14</v>
      </c>
      <c r="J53" s="44">
        <f t="shared" si="4"/>
        <v>0</v>
      </c>
      <c r="K53" s="44">
        <f t="shared" si="5"/>
        <v>0</v>
      </c>
      <c r="L53" s="44">
        <f t="shared" si="6"/>
        <v>0</v>
      </c>
      <c r="M53" s="51">
        <f t="shared" si="7"/>
        <v>0</v>
      </c>
      <c r="N53" s="51">
        <f t="shared" si="8"/>
        <v>0</v>
      </c>
      <c r="O53" s="51">
        <f t="shared" si="9"/>
        <v>0</v>
      </c>
      <c r="P53" s="54">
        <f t="shared" si="10"/>
        <v>0</v>
      </c>
      <c r="Q53" s="296">
        <f t="shared" si="11"/>
        <v>0</v>
      </c>
      <c r="R53" s="296">
        <f t="shared" si="12"/>
        <v>0</v>
      </c>
      <c r="S53" s="296">
        <f t="shared" si="13"/>
        <v>0</v>
      </c>
      <c r="T53" s="297">
        <f t="shared" si="14"/>
        <v>0</v>
      </c>
      <c r="U53" s="297">
        <f t="shared" si="15"/>
        <v>0</v>
      </c>
      <c r="V53">
        <f t="shared" si="16"/>
        <v>0</v>
      </c>
      <c r="W53" s="298">
        <v>1</v>
      </c>
      <c r="X53" s="33">
        <f t="shared" si="17"/>
        <v>14</v>
      </c>
      <c r="Y53">
        <f t="shared" si="18"/>
        <v>14</v>
      </c>
      <c r="Z53" s="299">
        <f t="shared" si="0"/>
        <v>100</v>
      </c>
      <c r="AA53">
        <f t="shared" si="1"/>
        <v>14</v>
      </c>
      <c r="AB53" s="63">
        <f t="shared" si="2"/>
        <v>100</v>
      </c>
      <c r="AP53" s="307"/>
      <c r="AQ53" s="44"/>
      <c r="AR53" s="301"/>
      <c r="AS53" s="301"/>
      <c r="AT53" s="301"/>
      <c r="AU53" s="42">
        <v>5</v>
      </c>
      <c r="AV53" s="43">
        <v>6</v>
      </c>
      <c r="AW53" s="43">
        <v>2</v>
      </c>
      <c r="AZ53" s="43">
        <v>1</v>
      </c>
    </row>
    <row r="54" spans="7:90" x14ac:dyDescent="0.25">
      <c r="G54" t="s">
        <v>585</v>
      </c>
      <c r="H54" s="36">
        <v>3</v>
      </c>
      <c r="I54" s="44">
        <f t="shared" si="3"/>
        <v>10</v>
      </c>
      <c r="J54" s="44">
        <f t="shared" si="4"/>
        <v>0</v>
      </c>
      <c r="K54" s="44">
        <f t="shared" si="5"/>
        <v>0</v>
      </c>
      <c r="L54" s="44">
        <f t="shared" si="6"/>
        <v>0</v>
      </c>
      <c r="M54" s="51">
        <f t="shared" si="7"/>
        <v>0</v>
      </c>
      <c r="N54" s="51">
        <f t="shared" si="8"/>
        <v>0</v>
      </c>
      <c r="O54" s="51">
        <f t="shared" si="9"/>
        <v>0</v>
      </c>
      <c r="P54" s="54">
        <f t="shared" si="10"/>
        <v>0</v>
      </c>
      <c r="Q54" s="296">
        <f t="shared" si="11"/>
        <v>1</v>
      </c>
      <c r="R54" s="296">
        <f t="shared" si="12"/>
        <v>0</v>
      </c>
      <c r="S54" s="296">
        <f t="shared" si="13"/>
        <v>0</v>
      </c>
      <c r="T54" s="297">
        <f t="shared" si="14"/>
        <v>0</v>
      </c>
      <c r="U54" s="297">
        <f t="shared" si="15"/>
        <v>0</v>
      </c>
      <c r="V54">
        <f t="shared" si="16"/>
        <v>0</v>
      </c>
      <c r="W54" s="298">
        <v>2</v>
      </c>
      <c r="X54" s="33">
        <f t="shared" si="17"/>
        <v>10</v>
      </c>
      <c r="Y54">
        <f t="shared" si="18"/>
        <v>11</v>
      </c>
      <c r="Z54" s="299">
        <f t="shared" si="0"/>
        <v>90.909090909090907</v>
      </c>
      <c r="AA54">
        <f t="shared" si="1"/>
        <v>10</v>
      </c>
      <c r="AB54" s="63">
        <f t="shared" si="2"/>
        <v>90.909090909090907</v>
      </c>
      <c r="AP54" s="307"/>
      <c r="AQ54" s="44"/>
      <c r="AR54" s="301"/>
      <c r="AS54" s="301"/>
      <c r="AT54" s="301"/>
      <c r="AU54" s="42">
        <v>3</v>
      </c>
      <c r="AV54" s="43">
        <v>5</v>
      </c>
      <c r="AW54" s="43">
        <v>2</v>
      </c>
      <c r="BT54" s="55">
        <v>1</v>
      </c>
    </row>
    <row r="55" spans="7:90" x14ac:dyDescent="0.25">
      <c r="G55" t="s">
        <v>585</v>
      </c>
      <c r="H55" s="36">
        <v>3</v>
      </c>
      <c r="I55" s="44">
        <f t="shared" si="3"/>
        <v>7</v>
      </c>
      <c r="J55" s="44">
        <f t="shared" si="4"/>
        <v>0</v>
      </c>
      <c r="K55" s="44">
        <f t="shared" si="5"/>
        <v>0</v>
      </c>
      <c r="L55" s="44">
        <f t="shared" si="6"/>
        <v>0</v>
      </c>
      <c r="M55" s="51">
        <f t="shared" si="7"/>
        <v>0</v>
      </c>
      <c r="N55" s="51">
        <f t="shared" si="8"/>
        <v>0</v>
      </c>
      <c r="O55" s="51">
        <f t="shared" si="9"/>
        <v>0</v>
      </c>
      <c r="P55" s="54">
        <f t="shared" si="10"/>
        <v>0</v>
      </c>
      <c r="Q55" s="296">
        <f t="shared" si="11"/>
        <v>0</v>
      </c>
      <c r="R55" s="296">
        <f t="shared" si="12"/>
        <v>0</v>
      </c>
      <c r="S55" s="296">
        <f t="shared" si="13"/>
        <v>0</v>
      </c>
      <c r="T55" s="297">
        <f t="shared" si="14"/>
        <v>0</v>
      </c>
      <c r="U55" s="297">
        <f t="shared" si="15"/>
        <v>0</v>
      </c>
      <c r="V55">
        <f t="shared" si="16"/>
        <v>0</v>
      </c>
      <c r="W55" s="298">
        <v>1</v>
      </c>
      <c r="X55" s="33">
        <f t="shared" si="17"/>
        <v>7</v>
      </c>
      <c r="Y55">
        <f t="shared" si="18"/>
        <v>7</v>
      </c>
      <c r="Z55" s="299">
        <f t="shared" si="0"/>
        <v>100</v>
      </c>
      <c r="AA55">
        <f t="shared" si="1"/>
        <v>7</v>
      </c>
      <c r="AB55" s="63">
        <f t="shared" si="2"/>
        <v>100</v>
      </c>
      <c r="AP55" s="307"/>
      <c r="AQ55" s="44"/>
      <c r="AR55" s="301"/>
      <c r="AS55" s="301"/>
      <c r="AT55" s="301"/>
      <c r="AU55" s="42">
        <v>1</v>
      </c>
      <c r="AV55" s="43">
        <v>4</v>
      </c>
      <c r="AW55" s="43">
        <v>2</v>
      </c>
    </row>
    <row r="56" spans="7:90" x14ac:dyDescent="0.25">
      <c r="G56" t="s">
        <v>585</v>
      </c>
      <c r="H56" s="36">
        <v>4</v>
      </c>
      <c r="I56" s="44">
        <f t="shared" si="3"/>
        <v>23</v>
      </c>
      <c r="J56" s="44">
        <f t="shared" si="4"/>
        <v>1</v>
      </c>
      <c r="K56" s="44">
        <f t="shared" si="5"/>
        <v>0</v>
      </c>
      <c r="L56" s="44">
        <f t="shared" si="6"/>
        <v>0</v>
      </c>
      <c r="M56" s="51">
        <f t="shared" si="7"/>
        <v>1</v>
      </c>
      <c r="N56" s="51">
        <f t="shared" si="8"/>
        <v>0</v>
      </c>
      <c r="O56" s="51">
        <f t="shared" si="9"/>
        <v>4</v>
      </c>
      <c r="P56" s="54">
        <f t="shared" si="10"/>
        <v>0</v>
      </c>
      <c r="Q56" s="296">
        <f t="shared" si="11"/>
        <v>5</v>
      </c>
      <c r="R56" s="296">
        <f t="shared" si="12"/>
        <v>0</v>
      </c>
      <c r="S56" s="296">
        <f t="shared" si="13"/>
        <v>0</v>
      </c>
      <c r="T56" s="297">
        <f t="shared" si="14"/>
        <v>0</v>
      </c>
      <c r="U56" s="297">
        <f t="shared" si="15"/>
        <v>1</v>
      </c>
      <c r="V56">
        <f t="shared" si="16"/>
        <v>0</v>
      </c>
      <c r="W56" s="298">
        <v>6</v>
      </c>
      <c r="X56" s="33">
        <f t="shared" si="17"/>
        <v>24</v>
      </c>
      <c r="Y56">
        <f t="shared" si="18"/>
        <v>35</v>
      </c>
      <c r="Z56" s="299">
        <f t="shared" si="0"/>
        <v>68.571428571428569</v>
      </c>
      <c r="AA56">
        <f t="shared" si="1"/>
        <v>29</v>
      </c>
      <c r="AB56" s="63">
        <f t="shared" si="2"/>
        <v>82.857142857142861</v>
      </c>
      <c r="AP56" s="307"/>
      <c r="AQ56" s="44"/>
      <c r="AR56" s="301"/>
      <c r="AS56" s="301"/>
      <c r="AT56" s="301"/>
      <c r="AU56" s="42">
        <v>10</v>
      </c>
      <c r="AV56" s="43">
        <v>10</v>
      </c>
      <c r="AW56" s="43">
        <v>3</v>
      </c>
      <c r="BB56" s="44">
        <v>1</v>
      </c>
      <c r="BI56" s="50">
        <v>1</v>
      </c>
      <c r="BN56" s="52">
        <v>4</v>
      </c>
      <c r="BT56" s="55">
        <v>1</v>
      </c>
      <c r="BV56" s="55">
        <v>4</v>
      </c>
      <c r="CK56" s="59">
        <v>1</v>
      </c>
    </row>
    <row r="57" spans="7:90" x14ac:dyDescent="0.25">
      <c r="G57" t="s">
        <v>585</v>
      </c>
      <c r="H57" s="36">
        <v>3</v>
      </c>
      <c r="I57" s="44">
        <f t="shared" si="3"/>
        <v>9</v>
      </c>
      <c r="J57" s="44">
        <f t="shared" si="4"/>
        <v>0</v>
      </c>
      <c r="K57" s="44">
        <f t="shared" si="5"/>
        <v>0</v>
      </c>
      <c r="L57" s="44">
        <f t="shared" si="6"/>
        <v>0</v>
      </c>
      <c r="M57" s="51">
        <f t="shared" si="7"/>
        <v>0</v>
      </c>
      <c r="N57" s="51">
        <f t="shared" si="8"/>
        <v>0</v>
      </c>
      <c r="O57" s="51">
        <f t="shared" si="9"/>
        <v>0</v>
      </c>
      <c r="P57" s="54">
        <f t="shared" si="10"/>
        <v>0</v>
      </c>
      <c r="Q57" s="296">
        <f t="shared" si="11"/>
        <v>0</v>
      </c>
      <c r="R57" s="296">
        <f t="shared" si="12"/>
        <v>0</v>
      </c>
      <c r="S57" s="296">
        <f t="shared" si="13"/>
        <v>0</v>
      </c>
      <c r="T57" s="297">
        <f t="shared" si="14"/>
        <v>0</v>
      </c>
      <c r="U57" s="297">
        <f t="shared" si="15"/>
        <v>0</v>
      </c>
      <c r="V57">
        <f t="shared" si="16"/>
        <v>0</v>
      </c>
      <c r="W57" s="298">
        <v>1</v>
      </c>
      <c r="X57" s="33">
        <f t="shared" si="17"/>
        <v>9</v>
      </c>
      <c r="Y57">
        <f t="shared" si="18"/>
        <v>9</v>
      </c>
      <c r="Z57" s="299">
        <f t="shared" si="0"/>
        <v>100</v>
      </c>
      <c r="AA57">
        <f t="shared" si="1"/>
        <v>9</v>
      </c>
      <c r="AB57" s="63">
        <f t="shared" si="2"/>
        <v>100</v>
      </c>
      <c r="AP57" s="307"/>
      <c r="AQ57" s="44"/>
      <c r="AR57" s="301"/>
      <c r="AS57" s="301"/>
      <c r="AT57" s="301"/>
      <c r="AU57" s="42">
        <v>3</v>
      </c>
      <c r="AV57" s="43">
        <v>5</v>
      </c>
      <c r="AZ57" s="43">
        <v>1</v>
      </c>
    </row>
    <row r="58" spans="7:90" x14ac:dyDescent="0.25">
      <c r="G58" t="s">
        <v>585</v>
      </c>
      <c r="H58" s="36">
        <v>4</v>
      </c>
      <c r="I58" s="44">
        <f t="shared" si="3"/>
        <v>21</v>
      </c>
      <c r="J58" s="44">
        <f t="shared" si="4"/>
        <v>1</v>
      </c>
      <c r="K58" s="44">
        <f t="shared" si="5"/>
        <v>0</v>
      </c>
      <c r="L58" s="44">
        <f t="shared" si="6"/>
        <v>0</v>
      </c>
      <c r="M58" s="51">
        <f t="shared" si="7"/>
        <v>0</v>
      </c>
      <c r="N58" s="51">
        <f t="shared" si="8"/>
        <v>0</v>
      </c>
      <c r="O58" s="51">
        <f t="shared" si="9"/>
        <v>0</v>
      </c>
      <c r="P58" s="54">
        <f t="shared" si="10"/>
        <v>5</v>
      </c>
      <c r="Q58" s="296">
        <f t="shared" si="11"/>
        <v>6</v>
      </c>
      <c r="R58" s="296">
        <f t="shared" si="12"/>
        <v>0</v>
      </c>
      <c r="S58" s="296">
        <f t="shared" si="13"/>
        <v>0</v>
      </c>
      <c r="T58" s="297">
        <f t="shared" si="14"/>
        <v>0</v>
      </c>
      <c r="U58" s="297">
        <f t="shared" si="15"/>
        <v>0</v>
      </c>
      <c r="V58">
        <f t="shared" si="16"/>
        <v>0</v>
      </c>
      <c r="W58" s="298">
        <v>4</v>
      </c>
      <c r="X58" s="33">
        <f t="shared" si="17"/>
        <v>22</v>
      </c>
      <c r="Y58">
        <f t="shared" si="18"/>
        <v>33</v>
      </c>
      <c r="Z58" s="299">
        <f t="shared" si="0"/>
        <v>66.666666666666657</v>
      </c>
      <c r="AA58">
        <f t="shared" si="1"/>
        <v>27</v>
      </c>
      <c r="AB58" s="63">
        <f t="shared" si="2"/>
        <v>81.818181818181827</v>
      </c>
      <c r="AP58" s="307"/>
      <c r="AQ58" s="44"/>
      <c r="AR58" s="301"/>
      <c r="AS58" s="301"/>
      <c r="AT58" s="301"/>
      <c r="AU58" s="42">
        <v>10</v>
      </c>
      <c r="AV58" s="43">
        <v>10</v>
      </c>
      <c r="AW58" s="43">
        <v>1</v>
      </c>
      <c r="BB58" s="44">
        <v>1</v>
      </c>
      <c r="BP58" s="53">
        <v>2</v>
      </c>
      <c r="BR58" s="54">
        <v>3</v>
      </c>
      <c r="BT58" s="55">
        <v>1</v>
      </c>
      <c r="BV58" s="55">
        <v>5</v>
      </c>
    </row>
    <row r="59" spans="7:90" x14ac:dyDescent="0.25">
      <c r="G59" t="s">
        <v>585</v>
      </c>
      <c r="H59" s="36">
        <v>4</v>
      </c>
      <c r="I59" s="44">
        <f t="shared" si="3"/>
        <v>23</v>
      </c>
      <c r="J59" s="44">
        <f t="shared" si="4"/>
        <v>7</v>
      </c>
      <c r="K59" s="44">
        <f t="shared" si="5"/>
        <v>0</v>
      </c>
      <c r="L59" s="44">
        <f t="shared" si="6"/>
        <v>0</v>
      </c>
      <c r="M59" s="51">
        <f t="shared" si="7"/>
        <v>0</v>
      </c>
      <c r="N59" s="51">
        <f t="shared" si="8"/>
        <v>0</v>
      </c>
      <c r="O59" s="51">
        <f t="shared" si="9"/>
        <v>0</v>
      </c>
      <c r="P59" s="54">
        <f t="shared" si="10"/>
        <v>3</v>
      </c>
      <c r="Q59" s="296">
        <f t="shared" si="11"/>
        <v>12</v>
      </c>
      <c r="R59" s="296">
        <f t="shared" si="12"/>
        <v>0</v>
      </c>
      <c r="S59" s="296">
        <f t="shared" si="13"/>
        <v>0</v>
      </c>
      <c r="T59" s="297">
        <f t="shared" si="14"/>
        <v>1</v>
      </c>
      <c r="U59" s="297">
        <f t="shared" si="15"/>
        <v>0</v>
      </c>
      <c r="V59">
        <f t="shared" si="16"/>
        <v>0</v>
      </c>
      <c r="W59" s="298">
        <v>5</v>
      </c>
      <c r="X59" s="33">
        <f t="shared" si="17"/>
        <v>30</v>
      </c>
      <c r="Y59">
        <f t="shared" si="18"/>
        <v>46</v>
      </c>
      <c r="Z59" s="299">
        <f t="shared" si="0"/>
        <v>65.217391304347828</v>
      </c>
      <c r="AA59">
        <f t="shared" si="1"/>
        <v>33</v>
      </c>
      <c r="AB59" s="63">
        <f t="shared" si="2"/>
        <v>71.739130434782609</v>
      </c>
      <c r="AP59" s="307"/>
      <c r="AQ59" s="44"/>
      <c r="AR59" s="301"/>
      <c r="AS59" s="301"/>
      <c r="AT59" s="301"/>
      <c r="AU59" s="42">
        <v>10</v>
      </c>
      <c r="AV59" s="43">
        <v>10</v>
      </c>
      <c r="AZ59" s="43">
        <v>3</v>
      </c>
      <c r="BB59" s="44">
        <v>7</v>
      </c>
      <c r="BP59" s="53">
        <v>2</v>
      </c>
      <c r="BR59" s="54">
        <v>1</v>
      </c>
      <c r="BT59" s="55">
        <v>2</v>
      </c>
      <c r="BV59" s="55">
        <v>10</v>
      </c>
      <c r="CC59" s="58">
        <v>1</v>
      </c>
    </row>
    <row r="60" spans="7:90" x14ac:dyDescent="0.25">
      <c r="G60" t="s">
        <v>585</v>
      </c>
      <c r="H60" s="36">
        <v>4</v>
      </c>
      <c r="I60" s="44">
        <f t="shared" si="3"/>
        <v>24</v>
      </c>
      <c r="J60" s="44">
        <f t="shared" si="4"/>
        <v>4</v>
      </c>
      <c r="K60" s="44">
        <f t="shared" si="5"/>
        <v>0</v>
      </c>
      <c r="L60" s="44">
        <f t="shared" si="6"/>
        <v>0</v>
      </c>
      <c r="M60" s="51">
        <f t="shared" si="7"/>
        <v>1</v>
      </c>
      <c r="N60" s="51">
        <f t="shared" si="8"/>
        <v>0</v>
      </c>
      <c r="O60" s="51">
        <f t="shared" si="9"/>
        <v>1</v>
      </c>
      <c r="P60" s="54">
        <f t="shared" si="10"/>
        <v>7</v>
      </c>
      <c r="Q60" s="296">
        <f t="shared" si="11"/>
        <v>8</v>
      </c>
      <c r="R60" s="296">
        <f t="shared" si="12"/>
        <v>0</v>
      </c>
      <c r="S60" s="296">
        <f t="shared" si="13"/>
        <v>0</v>
      </c>
      <c r="T60" s="297">
        <f t="shared" si="14"/>
        <v>1</v>
      </c>
      <c r="U60" s="297">
        <f t="shared" si="15"/>
        <v>0</v>
      </c>
      <c r="V60">
        <f t="shared" si="16"/>
        <v>0</v>
      </c>
      <c r="W60" s="298">
        <v>7</v>
      </c>
      <c r="X60" s="33">
        <f t="shared" si="17"/>
        <v>28</v>
      </c>
      <c r="Y60">
        <f t="shared" si="18"/>
        <v>46</v>
      </c>
      <c r="Z60" s="299">
        <f t="shared" si="0"/>
        <v>60.869565217391312</v>
      </c>
      <c r="AA60">
        <f t="shared" si="1"/>
        <v>37</v>
      </c>
      <c r="AB60" s="63">
        <f t="shared" si="2"/>
        <v>80.434782608695656</v>
      </c>
      <c r="AP60" s="307"/>
      <c r="AQ60" s="44"/>
      <c r="AR60" s="301"/>
      <c r="AS60" s="301"/>
      <c r="AT60" s="301"/>
      <c r="AU60" s="42">
        <v>10</v>
      </c>
      <c r="AV60" s="43">
        <v>10</v>
      </c>
      <c r="AZ60" s="43">
        <v>4</v>
      </c>
      <c r="BB60" s="44">
        <v>4</v>
      </c>
      <c r="BI60" s="50">
        <v>1</v>
      </c>
      <c r="BN60" s="52">
        <v>1</v>
      </c>
      <c r="BP60" s="53">
        <v>6</v>
      </c>
      <c r="BR60" s="54">
        <v>1</v>
      </c>
      <c r="BT60" s="55">
        <v>3</v>
      </c>
      <c r="BV60" s="55">
        <v>5</v>
      </c>
      <c r="CC60" s="58">
        <v>1</v>
      </c>
    </row>
    <row r="61" spans="7:90" x14ac:dyDescent="0.25">
      <c r="G61" t="s">
        <v>585</v>
      </c>
      <c r="H61" s="36">
        <v>4</v>
      </c>
      <c r="I61" s="44">
        <f t="shared" si="3"/>
        <v>19</v>
      </c>
      <c r="J61" s="44">
        <f t="shared" si="4"/>
        <v>0</v>
      </c>
      <c r="K61" s="44">
        <f t="shared" si="5"/>
        <v>0</v>
      </c>
      <c r="L61" s="44">
        <f t="shared" si="6"/>
        <v>0</v>
      </c>
      <c r="M61" s="51">
        <f t="shared" si="7"/>
        <v>0</v>
      </c>
      <c r="N61" s="51">
        <f t="shared" si="8"/>
        <v>0</v>
      </c>
      <c r="O61" s="51">
        <f t="shared" si="9"/>
        <v>0</v>
      </c>
      <c r="P61" s="54">
        <f t="shared" si="10"/>
        <v>1</v>
      </c>
      <c r="Q61" s="296">
        <f t="shared" si="11"/>
        <v>2</v>
      </c>
      <c r="R61" s="296">
        <f t="shared" si="12"/>
        <v>0</v>
      </c>
      <c r="S61" s="296">
        <f t="shared" si="13"/>
        <v>0</v>
      </c>
      <c r="T61" s="297">
        <f t="shared" si="14"/>
        <v>0</v>
      </c>
      <c r="U61" s="297">
        <f t="shared" si="15"/>
        <v>0</v>
      </c>
      <c r="V61">
        <f t="shared" si="16"/>
        <v>0</v>
      </c>
      <c r="W61" s="298">
        <v>3</v>
      </c>
      <c r="X61" s="33">
        <f t="shared" si="17"/>
        <v>19</v>
      </c>
      <c r="Y61">
        <f t="shared" si="18"/>
        <v>22</v>
      </c>
      <c r="Z61" s="299">
        <f t="shared" si="0"/>
        <v>86.36363636363636</v>
      </c>
      <c r="AA61">
        <f t="shared" si="1"/>
        <v>20</v>
      </c>
      <c r="AB61" s="63">
        <f t="shared" si="2"/>
        <v>90.909090909090907</v>
      </c>
      <c r="AF61" s="308">
        <f>SUM(AC62:AF62)</f>
        <v>458</v>
      </c>
      <c r="AI61" s="51">
        <f>SUM(AG62:AI62)</f>
        <v>85</v>
      </c>
      <c r="AM61" s="296">
        <f>SUM(AK62:AM62)</f>
        <v>118</v>
      </c>
      <c r="AP61" s="307"/>
      <c r="AQ61" s="44"/>
      <c r="AR61" s="301"/>
      <c r="AS61" s="301"/>
      <c r="AT61" s="301"/>
      <c r="AU61" s="42">
        <v>5</v>
      </c>
      <c r="AV61" s="43">
        <v>10</v>
      </c>
      <c r="AW61" s="43">
        <v>2</v>
      </c>
      <c r="AX61" s="43">
        <v>2</v>
      </c>
      <c r="BQ61" s="54">
        <v>1</v>
      </c>
      <c r="BT61" s="55">
        <v>2</v>
      </c>
    </row>
    <row r="62" spans="7:90" x14ac:dyDescent="0.25">
      <c r="G62" s="87" t="s">
        <v>585</v>
      </c>
      <c r="H62" s="87">
        <v>4</v>
      </c>
      <c r="I62" s="95">
        <f t="shared" si="3"/>
        <v>10</v>
      </c>
      <c r="J62" s="95">
        <f t="shared" si="4"/>
        <v>0</v>
      </c>
      <c r="K62" s="95">
        <f t="shared" si="5"/>
        <v>0</v>
      </c>
      <c r="L62" s="95">
        <f t="shared" si="6"/>
        <v>0</v>
      </c>
      <c r="M62" s="99">
        <f t="shared" si="7"/>
        <v>0</v>
      </c>
      <c r="N62" s="99">
        <f t="shared" si="8"/>
        <v>0</v>
      </c>
      <c r="O62" s="99">
        <f t="shared" si="9"/>
        <v>0</v>
      </c>
      <c r="P62" s="101">
        <f t="shared" si="10"/>
        <v>4</v>
      </c>
      <c r="Q62" s="310">
        <f t="shared" si="11"/>
        <v>1</v>
      </c>
      <c r="R62" s="310">
        <f t="shared" si="12"/>
        <v>0</v>
      </c>
      <c r="S62" s="310">
        <f t="shared" si="13"/>
        <v>0</v>
      </c>
      <c r="T62" s="311">
        <f t="shared" si="14"/>
        <v>0</v>
      </c>
      <c r="U62" s="311">
        <f t="shared" si="15"/>
        <v>0</v>
      </c>
      <c r="V62" s="318">
        <f t="shared" si="16"/>
        <v>0</v>
      </c>
      <c r="W62" s="312">
        <v>3</v>
      </c>
      <c r="X62" s="92">
        <f t="shared" si="17"/>
        <v>10</v>
      </c>
      <c r="Y62" s="87">
        <f t="shared" si="18"/>
        <v>15</v>
      </c>
      <c r="Z62" s="313">
        <f t="shared" si="0"/>
        <v>66.666666666666657</v>
      </c>
      <c r="AA62" s="87">
        <f t="shared" si="1"/>
        <v>14</v>
      </c>
      <c r="AB62" s="108">
        <f t="shared" si="2"/>
        <v>93.333333333333329</v>
      </c>
      <c r="AC62" s="95">
        <f>SUM(I42:I62)</f>
        <v>432</v>
      </c>
      <c r="AD62" s="95">
        <f>SUM(J42:J62)</f>
        <v>26</v>
      </c>
      <c r="AE62" s="95">
        <f t="shared" ref="AE62:AP62" si="21">SUM(K43:K62)</f>
        <v>0</v>
      </c>
      <c r="AF62" s="95">
        <f t="shared" si="21"/>
        <v>0</v>
      </c>
      <c r="AG62" s="99">
        <f>SUM(M42:M62)</f>
        <v>3</v>
      </c>
      <c r="AH62" s="99">
        <f>SUM(N42:N62)</f>
        <v>38</v>
      </c>
      <c r="AI62" s="99">
        <f>SUM(O42:O62)</f>
        <v>44</v>
      </c>
      <c r="AJ62" s="101">
        <f>SUM(P42:P62)</f>
        <v>26</v>
      </c>
      <c r="AK62" s="310">
        <f>SUM(Q42:Q62)</f>
        <v>118</v>
      </c>
      <c r="AL62" s="310">
        <f t="shared" si="21"/>
        <v>0</v>
      </c>
      <c r="AM62" s="310">
        <f t="shared" si="21"/>
        <v>0</v>
      </c>
      <c r="AN62" s="311">
        <f t="shared" si="21"/>
        <v>4</v>
      </c>
      <c r="AO62" s="311">
        <f>SUM(U42:U62)</f>
        <v>12</v>
      </c>
      <c r="AP62" s="86">
        <f t="shared" si="21"/>
        <v>0</v>
      </c>
      <c r="AQ62" s="95"/>
      <c r="AR62" s="314">
        <f>AVERAGE(W42:W62)</f>
        <v>3.8571428571428572</v>
      </c>
      <c r="AS62" s="314"/>
      <c r="AT62" s="314"/>
      <c r="AU62" s="93">
        <v>4</v>
      </c>
      <c r="AV62" s="94">
        <v>6</v>
      </c>
      <c r="AW62" s="94"/>
      <c r="AX62" s="94"/>
      <c r="AY62" s="94"/>
      <c r="AZ62" s="94"/>
      <c r="BA62" s="94"/>
      <c r="BB62" s="95"/>
      <c r="BC62" s="95"/>
      <c r="BD62" s="95"/>
      <c r="BE62" s="96"/>
      <c r="BF62" s="96"/>
      <c r="BG62" s="97"/>
      <c r="BH62" s="97"/>
      <c r="BI62" s="98"/>
      <c r="BJ62" s="99"/>
      <c r="BK62" s="99"/>
      <c r="BL62" s="99"/>
      <c r="BM62" s="100"/>
      <c r="BN62" s="100"/>
      <c r="BO62" s="100"/>
      <c r="BP62" s="101"/>
      <c r="BQ62" s="101">
        <v>1</v>
      </c>
      <c r="BR62" s="101">
        <v>3</v>
      </c>
      <c r="BS62" s="102"/>
      <c r="BT62" s="102"/>
      <c r="BU62" s="102"/>
      <c r="BV62" s="102">
        <v>1</v>
      </c>
      <c r="BW62" s="103"/>
      <c r="BX62" s="103"/>
      <c r="BY62" s="104"/>
      <c r="BZ62" s="104"/>
      <c r="CA62" s="104"/>
      <c r="CB62" s="104"/>
      <c r="CC62" s="105"/>
      <c r="CD62" s="105"/>
      <c r="CE62" s="105"/>
      <c r="CF62" s="106"/>
      <c r="CG62" s="106"/>
      <c r="CH62" s="106"/>
      <c r="CI62" s="106"/>
      <c r="CJ62" s="106"/>
      <c r="CK62" s="106"/>
      <c r="CL62" s="87"/>
    </row>
    <row r="63" spans="7:90" x14ac:dyDescent="0.25">
      <c r="G63" s="36" t="s">
        <v>586</v>
      </c>
      <c r="H63" s="36">
        <v>1</v>
      </c>
      <c r="I63" s="44">
        <f t="shared" si="3"/>
        <v>2</v>
      </c>
      <c r="J63" s="44">
        <f t="shared" si="4"/>
        <v>0</v>
      </c>
      <c r="K63" s="44">
        <f t="shared" si="5"/>
        <v>0</v>
      </c>
      <c r="L63" s="44">
        <f t="shared" si="6"/>
        <v>6</v>
      </c>
      <c r="M63" s="51">
        <f t="shared" si="7"/>
        <v>0</v>
      </c>
      <c r="N63" s="51">
        <f t="shared" si="8"/>
        <v>0</v>
      </c>
      <c r="O63" s="51">
        <f t="shared" si="9"/>
        <v>0</v>
      </c>
      <c r="P63" s="54">
        <f t="shared" si="10"/>
        <v>0</v>
      </c>
      <c r="Q63" s="296">
        <f t="shared" si="11"/>
        <v>0</v>
      </c>
      <c r="R63" s="296">
        <f t="shared" si="12"/>
        <v>0</v>
      </c>
      <c r="S63" s="296">
        <f t="shared" si="13"/>
        <v>0</v>
      </c>
      <c r="T63" s="297">
        <f t="shared" si="14"/>
        <v>0</v>
      </c>
      <c r="U63" s="297">
        <f t="shared" si="15"/>
        <v>0</v>
      </c>
      <c r="V63">
        <f t="shared" si="16"/>
        <v>0</v>
      </c>
      <c r="W63" s="298">
        <v>2</v>
      </c>
      <c r="X63" s="33">
        <f t="shared" si="17"/>
        <v>8</v>
      </c>
      <c r="Y63">
        <f t="shared" si="18"/>
        <v>8</v>
      </c>
      <c r="Z63" s="299">
        <f t="shared" si="0"/>
        <v>100</v>
      </c>
      <c r="AA63">
        <f t="shared" si="1"/>
        <v>8</v>
      </c>
      <c r="AB63" s="63">
        <f t="shared" si="2"/>
        <v>100</v>
      </c>
      <c r="AP63" s="307"/>
      <c r="AQ63" s="44"/>
      <c r="AR63" s="301"/>
      <c r="AS63" s="301"/>
      <c r="AT63" s="301"/>
      <c r="AU63" s="42">
        <v>2</v>
      </c>
      <c r="BG63" s="48">
        <v>6</v>
      </c>
    </row>
    <row r="64" spans="7:90" x14ac:dyDescent="0.25">
      <c r="G64" s="36" t="s">
        <v>586</v>
      </c>
      <c r="H64" s="36">
        <v>1</v>
      </c>
      <c r="I64" s="44">
        <f t="shared" si="3"/>
        <v>3</v>
      </c>
      <c r="J64" s="44">
        <f t="shared" si="4"/>
        <v>0</v>
      </c>
      <c r="K64" s="44">
        <f t="shared" si="5"/>
        <v>0</v>
      </c>
      <c r="L64" s="44">
        <f t="shared" si="6"/>
        <v>5</v>
      </c>
      <c r="M64" s="51">
        <f t="shared" si="7"/>
        <v>0</v>
      </c>
      <c r="N64" s="51">
        <f t="shared" si="8"/>
        <v>0</v>
      </c>
      <c r="O64" s="51">
        <f t="shared" si="9"/>
        <v>0</v>
      </c>
      <c r="P64" s="54">
        <f t="shared" si="10"/>
        <v>0</v>
      </c>
      <c r="Q64" s="296">
        <f t="shared" si="11"/>
        <v>0</v>
      </c>
      <c r="R64" s="296">
        <f t="shared" si="12"/>
        <v>0</v>
      </c>
      <c r="S64" s="296">
        <f t="shared" si="13"/>
        <v>0</v>
      </c>
      <c r="T64" s="297">
        <f t="shared" si="14"/>
        <v>0</v>
      </c>
      <c r="U64" s="297">
        <f t="shared" si="15"/>
        <v>0</v>
      </c>
      <c r="V64">
        <f t="shared" si="16"/>
        <v>0</v>
      </c>
      <c r="W64" s="298">
        <v>2</v>
      </c>
      <c r="X64" s="33">
        <f t="shared" si="17"/>
        <v>8</v>
      </c>
      <c r="Y64">
        <f t="shared" si="18"/>
        <v>8</v>
      </c>
      <c r="Z64" s="299">
        <f t="shared" si="0"/>
        <v>100</v>
      </c>
      <c r="AA64">
        <f t="shared" si="1"/>
        <v>8</v>
      </c>
      <c r="AB64" s="63">
        <f t="shared" si="2"/>
        <v>100</v>
      </c>
      <c r="AP64" s="307"/>
      <c r="AQ64" s="44"/>
      <c r="AR64" s="301"/>
      <c r="AS64" s="301"/>
      <c r="AT64" s="301"/>
      <c r="AU64" s="42">
        <v>3</v>
      </c>
      <c r="BG64" s="48">
        <v>5</v>
      </c>
    </row>
    <row r="65" spans="7:90" x14ac:dyDescent="0.25">
      <c r="G65" s="36" t="s">
        <v>586</v>
      </c>
      <c r="H65" s="36">
        <v>1</v>
      </c>
      <c r="I65" s="44">
        <f t="shared" si="3"/>
        <v>2</v>
      </c>
      <c r="J65" s="44">
        <f t="shared" si="4"/>
        <v>0</v>
      </c>
      <c r="K65" s="44">
        <f t="shared" si="5"/>
        <v>0</v>
      </c>
      <c r="L65" s="44">
        <f t="shared" si="6"/>
        <v>8</v>
      </c>
      <c r="M65" s="51">
        <f t="shared" si="7"/>
        <v>0</v>
      </c>
      <c r="N65" s="51">
        <f t="shared" si="8"/>
        <v>2</v>
      </c>
      <c r="O65" s="51">
        <f t="shared" si="9"/>
        <v>0</v>
      </c>
      <c r="P65" s="54">
        <f t="shared" si="10"/>
        <v>0</v>
      </c>
      <c r="Q65" s="296">
        <f t="shared" si="11"/>
        <v>0</v>
      </c>
      <c r="R65" s="296">
        <f t="shared" si="12"/>
        <v>0</v>
      </c>
      <c r="S65" s="296">
        <f t="shared" si="13"/>
        <v>0</v>
      </c>
      <c r="T65" s="297">
        <f t="shared" si="14"/>
        <v>0</v>
      </c>
      <c r="U65" s="297">
        <f t="shared" si="15"/>
        <v>0</v>
      </c>
      <c r="V65">
        <f t="shared" si="16"/>
        <v>0</v>
      </c>
      <c r="W65" s="298">
        <v>3</v>
      </c>
      <c r="X65" s="33">
        <f t="shared" si="17"/>
        <v>10</v>
      </c>
      <c r="Y65">
        <f t="shared" si="18"/>
        <v>12</v>
      </c>
      <c r="Z65" s="299">
        <f t="shared" si="0"/>
        <v>83.333333333333343</v>
      </c>
      <c r="AA65">
        <f t="shared" si="1"/>
        <v>12</v>
      </c>
      <c r="AB65" s="63">
        <f t="shared" si="2"/>
        <v>100</v>
      </c>
      <c r="AP65" s="307"/>
      <c r="AQ65" s="44"/>
      <c r="AR65" s="301"/>
      <c r="AS65" s="301"/>
      <c r="AT65" s="301"/>
      <c r="AU65" s="42">
        <v>2</v>
      </c>
      <c r="AV65" s="112"/>
      <c r="AW65" s="112"/>
      <c r="AX65" s="112"/>
      <c r="AY65" s="112"/>
      <c r="AZ65" s="112"/>
      <c r="BA65" s="112"/>
      <c r="BB65" s="45"/>
      <c r="BC65" s="45"/>
      <c r="BE65" s="47"/>
      <c r="BG65" s="48">
        <v>8</v>
      </c>
      <c r="BH65" s="48"/>
      <c r="BI65" s="113"/>
      <c r="BJ65" s="114">
        <v>2</v>
      </c>
      <c r="BK65" s="114"/>
      <c r="BL65" s="114"/>
      <c r="BM65" s="115"/>
      <c r="BN65" s="115"/>
      <c r="BO65" s="115"/>
      <c r="BQ65" s="53"/>
      <c r="BR65" s="53"/>
      <c r="BS65" s="116"/>
      <c r="BT65" s="116"/>
      <c r="BU65" s="116"/>
      <c r="BV65" s="116"/>
      <c r="BW65" s="117"/>
      <c r="BX65" s="117"/>
      <c r="BY65" s="118"/>
      <c r="BZ65" s="118"/>
      <c r="CA65" s="118"/>
      <c r="CB65" s="118"/>
      <c r="CC65" s="119"/>
      <c r="CD65" s="119"/>
      <c r="CE65" s="119"/>
      <c r="CF65" s="120"/>
      <c r="CG65" s="120"/>
      <c r="CH65" s="120"/>
      <c r="CI65" s="120"/>
      <c r="CJ65" s="120"/>
      <c r="CK65" s="120"/>
      <c r="CL65" s="60"/>
    </row>
    <row r="66" spans="7:90" x14ac:dyDescent="0.25">
      <c r="G66" s="36" t="s">
        <v>586</v>
      </c>
      <c r="H66" s="36">
        <v>1</v>
      </c>
      <c r="I66" s="44">
        <f t="shared" si="3"/>
        <v>2</v>
      </c>
      <c r="J66" s="44">
        <f t="shared" si="4"/>
        <v>0</v>
      </c>
      <c r="K66" s="44">
        <f t="shared" si="5"/>
        <v>0</v>
      </c>
      <c r="L66" s="44">
        <f t="shared" si="6"/>
        <v>4</v>
      </c>
      <c r="M66" s="51">
        <f t="shared" si="7"/>
        <v>0</v>
      </c>
      <c r="N66" s="51">
        <f t="shared" si="8"/>
        <v>1</v>
      </c>
      <c r="O66" s="51">
        <f t="shared" si="9"/>
        <v>0</v>
      </c>
      <c r="P66" s="54">
        <f t="shared" si="10"/>
        <v>0</v>
      </c>
      <c r="Q66" s="296">
        <f t="shared" si="11"/>
        <v>1</v>
      </c>
      <c r="R66" s="296">
        <f t="shared" si="12"/>
        <v>0</v>
      </c>
      <c r="S66" s="296">
        <f t="shared" si="13"/>
        <v>1</v>
      </c>
      <c r="T66" s="297">
        <f t="shared" si="14"/>
        <v>0</v>
      </c>
      <c r="U66" s="297">
        <f t="shared" si="15"/>
        <v>0</v>
      </c>
      <c r="V66">
        <f t="shared" si="16"/>
        <v>0</v>
      </c>
      <c r="W66" s="298">
        <v>5</v>
      </c>
      <c r="X66" s="33">
        <f t="shared" si="17"/>
        <v>6</v>
      </c>
      <c r="Y66">
        <f t="shared" si="18"/>
        <v>9</v>
      </c>
      <c r="Z66" s="299">
        <f t="shared" ref="Z66:Z129" si="22">SUM(X66/Y66)*100</f>
        <v>66.666666666666657</v>
      </c>
      <c r="AA66">
        <f t="shared" ref="AA66:AA129" si="23">SUM(I66:P66)</f>
        <v>7</v>
      </c>
      <c r="AB66" s="63">
        <f t="shared" ref="AB66:AB129" si="24">SUM(AA66/Y66)*100</f>
        <v>77.777777777777786</v>
      </c>
      <c r="AP66" s="307"/>
      <c r="AQ66" s="44"/>
      <c r="AR66" s="301"/>
      <c r="AS66" s="301"/>
      <c r="AT66" s="301"/>
      <c r="AU66" s="109">
        <v>2</v>
      </c>
      <c r="AV66" s="112"/>
      <c r="AW66" s="112"/>
      <c r="AX66" s="112"/>
      <c r="AY66" s="112"/>
      <c r="AZ66" s="112"/>
      <c r="BA66" s="112"/>
      <c r="BB66" s="45"/>
      <c r="BC66" s="45"/>
      <c r="BE66" s="47"/>
      <c r="BG66" s="48">
        <v>4</v>
      </c>
      <c r="BH66" s="48"/>
      <c r="BI66" s="113"/>
      <c r="BJ66" s="114">
        <v>1</v>
      </c>
      <c r="BK66" s="114"/>
      <c r="BL66" s="114"/>
      <c r="BM66" s="115"/>
      <c r="BN66" s="115"/>
      <c r="BO66" s="115"/>
      <c r="BQ66" s="53"/>
      <c r="BR66" s="53"/>
      <c r="BS66" s="116"/>
      <c r="BT66" s="116">
        <v>1</v>
      </c>
      <c r="BU66" s="116"/>
      <c r="BV66" s="116"/>
      <c r="BW66" s="117"/>
      <c r="BX66" s="117"/>
      <c r="BY66" s="118"/>
      <c r="BZ66" s="118"/>
      <c r="CA66" s="118"/>
      <c r="CB66" s="118">
        <v>1</v>
      </c>
      <c r="CC66" s="119"/>
      <c r="CD66" s="119"/>
      <c r="CE66" s="119"/>
      <c r="CF66" s="120"/>
      <c r="CG66" s="120"/>
      <c r="CH66" s="120"/>
      <c r="CI66" s="120"/>
      <c r="CJ66" s="120"/>
      <c r="CK66" s="120"/>
      <c r="CL66" s="60"/>
    </row>
    <row r="67" spans="7:90" x14ac:dyDescent="0.25">
      <c r="G67" s="36" t="s">
        <v>586</v>
      </c>
      <c r="H67" s="36">
        <v>1</v>
      </c>
      <c r="I67" s="44">
        <f t="shared" ref="I67:I130" si="25">SUM(AU67:BA67)</f>
        <v>1</v>
      </c>
      <c r="J67" s="44">
        <f t="shared" ref="J67:J130" si="26">SUM(BB67:BD67)</f>
        <v>0</v>
      </c>
      <c r="K67" s="44">
        <f t="shared" ref="K67:K130" si="27">SUM(BE67:BF67)</f>
        <v>0</v>
      </c>
      <c r="L67" s="44">
        <f t="shared" ref="L67:L130" si="28">SUM(BG67:BH67)</f>
        <v>3</v>
      </c>
      <c r="M67" s="51">
        <f t="shared" ref="M67:M130" si="29">SUM(BI67)</f>
        <v>0</v>
      </c>
      <c r="N67" s="51">
        <f t="shared" ref="N67:N130" si="30">SUM(BJ67:BL67)</f>
        <v>1</v>
      </c>
      <c r="O67" s="51">
        <f t="shared" ref="O67:O130" si="31">SUM(BM67:BO67)</f>
        <v>0</v>
      </c>
      <c r="P67" s="54">
        <f t="shared" ref="P67:P130" si="32">SUM(BP67:BR67)</f>
        <v>0</v>
      </c>
      <c r="Q67" s="296">
        <f t="shared" ref="Q67:Q130" si="33">SUM(BS67:BV67)</f>
        <v>0</v>
      </c>
      <c r="R67" s="296">
        <f t="shared" ref="R67:R130" si="34">SUM(BW67:BX67)</f>
        <v>0</v>
      </c>
      <c r="S67" s="296">
        <f t="shared" ref="S67:S130" si="35">SUM(BY67:CB67)</f>
        <v>0</v>
      </c>
      <c r="T67" s="297">
        <f t="shared" ref="T67:T130" si="36">SUM(CC67:CE67)</f>
        <v>0</v>
      </c>
      <c r="U67" s="297">
        <f t="shared" ref="U67:U130" si="37">SUM(CF67:CK67)</f>
        <v>0</v>
      </c>
      <c r="V67">
        <f t="shared" ref="V67:V130" si="38">SUM(CL67)</f>
        <v>2</v>
      </c>
      <c r="W67" s="298">
        <v>3</v>
      </c>
      <c r="X67" s="33">
        <f t="shared" ref="X67:X130" si="39">SUM(I67:L67)</f>
        <v>4</v>
      </c>
      <c r="Y67">
        <f t="shared" ref="Y67:Y130" si="40">SUM(I67:V67)</f>
        <v>7</v>
      </c>
      <c r="Z67" s="299">
        <f t="shared" si="22"/>
        <v>57.142857142857139</v>
      </c>
      <c r="AA67">
        <f t="shared" si="23"/>
        <v>5</v>
      </c>
      <c r="AB67" s="63">
        <f t="shared" si="24"/>
        <v>71.428571428571431</v>
      </c>
      <c r="AP67" s="307"/>
      <c r="AQ67" s="44"/>
      <c r="AR67" s="301"/>
      <c r="AS67" s="301"/>
      <c r="AT67" s="301"/>
      <c r="AU67" s="42">
        <v>1</v>
      </c>
      <c r="BG67" s="48">
        <v>3</v>
      </c>
      <c r="BJ67" s="51">
        <v>1</v>
      </c>
      <c r="CL67">
        <v>2</v>
      </c>
    </row>
    <row r="68" spans="7:90" x14ac:dyDescent="0.25">
      <c r="G68" s="36" t="s">
        <v>586</v>
      </c>
      <c r="H68" s="36">
        <v>1</v>
      </c>
      <c r="I68" s="44">
        <f t="shared" si="25"/>
        <v>1</v>
      </c>
      <c r="J68" s="44">
        <f t="shared" si="26"/>
        <v>0</v>
      </c>
      <c r="K68" s="44">
        <f t="shared" si="27"/>
        <v>0</v>
      </c>
      <c r="L68" s="44">
        <f t="shared" si="28"/>
        <v>0</v>
      </c>
      <c r="M68" s="51">
        <f t="shared" si="29"/>
        <v>0</v>
      </c>
      <c r="N68" s="51">
        <f t="shared" si="30"/>
        <v>0</v>
      </c>
      <c r="O68" s="51">
        <f t="shared" si="31"/>
        <v>0</v>
      </c>
      <c r="P68" s="54">
        <f t="shared" si="32"/>
        <v>0</v>
      </c>
      <c r="Q68" s="296">
        <f t="shared" si="33"/>
        <v>1</v>
      </c>
      <c r="R68" s="296">
        <f t="shared" si="34"/>
        <v>0</v>
      </c>
      <c r="S68" s="296">
        <f t="shared" si="35"/>
        <v>0</v>
      </c>
      <c r="T68" s="297">
        <f t="shared" si="36"/>
        <v>1</v>
      </c>
      <c r="U68" s="297">
        <f t="shared" si="37"/>
        <v>0</v>
      </c>
      <c r="V68">
        <f t="shared" si="38"/>
        <v>1</v>
      </c>
      <c r="W68" s="298">
        <v>4</v>
      </c>
      <c r="X68" s="33">
        <f t="shared" si="39"/>
        <v>1</v>
      </c>
      <c r="Y68">
        <f t="shared" si="40"/>
        <v>4</v>
      </c>
      <c r="Z68" s="299">
        <f t="shared" si="22"/>
        <v>25</v>
      </c>
      <c r="AA68">
        <f t="shared" si="23"/>
        <v>1</v>
      </c>
      <c r="AB68" s="63">
        <f t="shared" si="24"/>
        <v>25</v>
      </c>
      <c r="AP68" s="307"/>
      <c r="AQ68" s="307"/>
      <c r="AR68" s="301"/>
      <c r="AS68" s="301"/>
      <c r="AT68" s="301"/>
      <c r="AU68" s="42">
        <v>1</v>
      </c>
      <c r="BT68" s="55">
        <v>1</v>
      </c>
      <c r="CD68" s="58">
        <v>1</v>
      </c>
      <c r="CL68">
        <v>1</v>
      </c>
    </row>
    <row r="69" spans="7:90" x14ac:dyDescent="0.25">
      <c r="G69" s="36" t="s">
        <v>586</v>
      </c>
      <c r="H69" s="36">
        <v>1</v>
      </c>
      <c r="I69" s="44">
        <f t="shared" si="25"/>
        <v>1</v>
      </c>
      <c r="J69" s="44">
        <f t="shared" si="26"/>
        <v>0</v>
      </c>
      <c r="K69" s="44">
        <f t="shared" si="27"/>
        <v>0</v>
      </c>
      <c r="L69" s="44">
        <f t="shared" si="28"/>
        <v>0</v>
      </c>
      <c r="M69" s="51">
        <f t="shared" si="29"/>
        <v>0</v>
      </c>
      <c r="N69" s="51">
        <f t="shared" si="30"/>
        <v>1</v>
      </c>
      <c r="O69" s="51">
        <f t="shared" si="31"/>
        <v>0</v>
      </c>
      <c r="P69" s="54">
        <f t="shared" si="32"/>
        <v>0</v>
      </c>
      <c r="Q69" s="296">
        <f t="shared" si="33"/>
        <v>0</v>
      </c>
      <c r="R69" s="296">
        <f t="shared" si="34"/>
        <v>0</v>
      </c>
      <c r="S69" s="296">
        <f t="shared" si="35"/>
        <v>0</v>
      </c>
      <c r="T69" s="297">
        <f t="shared" si="36"/>
        <v>1</v>
      </c>
      <c r="U69" s="297">
        <f t="shared" si="37"/>
        <v>0</v>
      </c>
      <c r="V69">
        <f t="shared" si="38"/>
        <v>1</v>
      </c>
      <c r="W69" s="298">
        <v>4</v>
      </c>
      <c r="X69" s="33">
        <f t="shared" si="39"/>
        <v>1</v>
      </c>
      <c r="Y69">
        <f t="shared" si="40"/>
        <v>4</v>
      </c>
      <c r="Z69" s="299">
        <f t="shared" si="22"/>
        <v>25</v>
      </c>
      <c r="AA69">
        <f t="shared" si="23"/>
        <v>2</v>
      </c>
      <c r="AB69" s="63">
        <f t="shared" si="24"/>
        <v>50</v>
      </c>
      <c r="AP69" s="307"/>
      <c r="AQ69" s="307"/>
      <c r="AR69" s="301"/>
      <c r="AS69" s="301"/>
      <c r="AT69" s="301"/>
      <c r="AU69" s="42">
        <v>1</v>
      </c>
      <c r="BJ69" s="51">
        <v>1</v>
      </c>
      <c r="CD69" s="58">
        <v>1</v>
      </c>
      <c r="CL69">
        <v>1</v>
      </c>
    </row>
    <row r="70" spans="7:90" x14ac:dyDescent="0.25">
      <c r="G70" s="36" t="s">
        <v>586</v>
      </c>
      <c r="H70" s="36">
        <v>1</v>
      </c>
      <c r="I70" s="44">
        <f t="shared" si="25"/>
        <v>2</v>
      </c>
      <c r="J70" s="44">
        <f t="shared" si="26"/>
        <v>0</v>
      </c>
      <c r="K70" s="44">
        <f t="shared" si="27"/>
        <v>0</v>
      </c>
      <c r="L70" s="44">
        <f t="shared" si="28"/>
        <v>2</v>
      </c>
      <c r="M70" s="51">
        <f t="shared" si="29"/>
        <v>0</v>
      </c>
      <c r="N70" s="51">
        <f t="shared" si="30"/>
        <v>0</v>
      </c>
      <c r="O70" s="51">
        <f t="shared" si="31"/>
        <v>0</v>
      </c>
      <c r="P70" s="54">
        <f t="shared" si="32"/>
        <v>0</v>
      </c>
      <c r="Q70" s="296">
        <f t="shared" si="33"/>
        <v>0</v>
      </c>
      <c r="R70" s="296">
        <f t="shared" si="34"/>
        <v>0</v>
      </c>
      <c r="S70" s="296">
        <f t="shared" si="35"/>
        <v>0</v>
      </c>
      <c r="T70" s="297">
        <f t="shared" si="36"/>
        <v>0</v>
      </c>
      <c r="U70" s="297">
        <f t="shared" si="37"/>
        <v>0</v>
      </c>
      <c r="V70">
        <f t="shared" si="38"/>
        <v>0</v>
      </c>
      <c r="W70" s="298">
        <v>2</v>
      </c>
      <c r="X70" s="33">
        <f t="shared" si="39"/>
        <v>4</v>
      </c>
      <c r="Y70">
        <f t="shared" si="40"/>
        <v>4</v>
      </c>
      <c r="Z70" s="299">
        <f t="shared" si="22"/>
        <v>100</v>
      </c>
      <c r="AA70">
        <f t="shared" si="23"/>
        <v>4</v>
      </c>
      <c r="AB70" s="63">
        <f t="shared" si="24"/>
        <v>100</v>
      </c>
      <c r="AP70" s="307"/>
      <c r="AQ70" s="44"/>
      <c r="AR70" s="301"/>
      <c r="AS70" s="301"/>
      <c r="AT70" s="301"/>
      <c r="AU70" s="42">
        <v>2</v>
      </c>
      <c r="BG70" s="48">
        <v>2</v>
      </c>
    </row>
    <row r="71" spans="7:90" x14ac:dyDescent="0.25">
      <c r="G71" s="36" t="s">
        <v>586</v>
      </c>
      <c r="H71" s="36">
        <v>1</v>
      </c>
      <c r="I71" s="44">
        <f t="shared" si="25"/>
        <v>0</v>
      </c>
      <c r="J71" s="44">
        <f t="shared" si="26"/>
        <v>0</v>
      </c>
      <c r="K71" s="44">
        <f t="shared" si="27"/>
        <v>0</v>
      </c>
      <c r="L71" s="44">
        <f t="shared" si="28"/>
        <v>2</v>
      </c>
      <c r="M71" s="51">
        <f t="shared" si="29"/>
        <v>0</v>
      </c>
      <c r="N71" s="51">
        <f t="shared" si="30"/>
        <v>0</v>
      </c>
      <c r="O71" s="51">
        <f t="shared" si="31"/>
        <v>0</v>
      </c>
      <c r="P71" s="54">
        <f t="shared" si="32"/>
        <v>0</v>
      </c>
      <c r="Q71" s="296">
        <f t="shared" si="33"/>
        <v>0</v>
      </c>
      <c r="R71" s="296">
        <f t="shared" si="34"/>
        <v>0</v>
      </c>
      <c r="S71" s="296">
        <f t="shared" si="35"/>
        <v>0</v>
      </c>
      <c r="T71" s="297">
        <f t="shared" si="36"/>
        <v>0</v>
      </c>
      <c r="U71" s="297">
        <f t="shared" si="37"/>
        <v>1</v>
      </c>
      <c r="V71">
        <f t="shared" si="38"/>
        <v>0</v>
      </c>
      <c r="W71" s="298">
        <v>2</v>
      </c>
      <c r="X71" s="33">
        <f t="shared" si="39"/>
        <v>2</v>
      </c>
      <c r="Y71">
        <f t="shared" si="40"/>
        <v>3</v>
      </c>
      <c r="Z71" s="299">
        <f t="shared" si="22"/>
        <v>66.666666666666657</v>
      </c>
      <c r="AA71">
        <f t="shared" si="23"/>
        <v>2</v>
      </c>
      <c r="AB71" s="63">
        <f t="shared" si="24"/>
        <v>66.666666666666657</v>
      </c>
      <c r="AP71" s="307"/>
      <c r="AQ71" s="44"/>
      <c r="AR71" s="301"/>
      <c r="AS71" s="301"/>
      <c r="AT71" s="301"/>
      <c r="BG71" s="48">
        <v>2</v>
      </c>
      <c r="CF71" s="59">
        <v>1</v>
      </c>
    </row>
    <row r="72" spans="7:90" x14ac:dyDescent="0.25">
      <c r="G72" s="36" t="s">
        <v>586</v>
      </c>
      <c r="H72" s="36">
        <v>1</v>
      </c>
      <c r="I72" s="44">
        <f t="shared" si="25"/>
        <v>0</v>
      </c>
      <c r="J72" s="44">
        <f t="shared" si="26"/>
        <v>0</v>
      </c>
      <c r="K72" s="44">
        <f t="shared" si="27"/>
        <v>0</v>
      </c>
      <c r="L72" s="44">
        <f t="shared" si="28"/>
        <v>1</v>
      </c>
      <c r="M72" s="51">
        <f t="shared" si="29"/>
        <v>0</v>
      </c>
      <c r="N72" s="51">
        <f t="shared" si="30"/>
        <v>1</v>
      </c>
      <c r="O72" s="51">
        <f t="shared" si="31"/>
        <v>1</v>
      </c>
      <c r="P72" s="54">
        <f t="shared" si="32"/>
        <v>0</v>
      </c>
      <c r="Q72" s="296">
        <f t="shared" si="33"/>
        <v>1</v>
      </c>
      <c r="R72" s="296">
        <f t="shared" si="34"/>
        <v>0</v>
      </c>
      <c r="S72" s="296">
        <f t="shared" si="35"/>
        <v>0</v>
      </c>
      <c r="T72" s="297">
        <f t="shared" si="36"/>
        <v>1</v>
      </c>
      <c r="U72" s="297">
        <f t="shared" si="37"/>
        <v>0</v>
      </c>
      <c r="V72">
        <f t="shared" si="38"/>
        <v>0</v>
      </c>
      <c r="W72" s="298">
        <v>5</v>
      </c>
      <c r="X72" s="33">
        <f t="shared" si="39"/>
        <v>1</v>
      </c>
      <c r="Y72">
        <f t="shared" si="40"/>
        <v>5</v>
      </c>
      <c r="Z72" s="299">
        <f t="shared" si="22"/>
        <v>20</v>
      </c>
      <c r="AA72">
        <f t="shared" si="23"/>
        <v>3</v>
      </c>
      <c r="AB72" s="63">
        <f t="shared" si="24"/>
        <v>60</v>
      </c>
      <c r="AP72" s="307"/>
      <c r="AQ72" s="307"/>
      <c r="AR72" s="301"/>
      <c r="AS72" s="301"/>
      <c r="AT72" s="301"/>
      <c r="BG72" s="48">
        <v>1</v>
      </c>
      <c r="BJ72" s="51">
        <v>1</v>
      </c>
      <c r="BN72" s="52">
        <v>1</v>
      </c>
      <c r="BT72" s="55">
        <v>1</v>
      </c>
      <c r="CD72" s="58">
        <v>1</v>
      </c>
    </row>
    <row r="73" spans="7:90" x14ac:dyDescent="0.25">
      <c r="G73" s="36" t="s">
        <v>586</v>
      </c>
      <c r="H73" s="36">
        <v>1</v>
      </c>
      <c r="I73" s="44">
        <f t="shared" si="25"/>
        <v>0</v>
      </c>
      <c r="J73" s="44">
        <f t="shared" si="26"/>
        <v>0</v>
      </c>
      <c r="K73" s="44">
        <f t="shared" si="27"/>
        <v>0</v>
      </c>
      <c r="L73" s="44">
        <f t="shared" si="28"/>
        <v>0</v>
      </c>
      <c r="M73" s="51">
        <f t="shared" si="29"/>
        <v>0</v>
      </c>
      <c r="N73" s="51">
        <f t="shared" si="30"/>
        <v>1</v>
      </c>
      <c r="O73" s="51">
        <f t="shared" si="31"/>
        <v>1</v>
      </c>
      <c r="P73" s="54">
        <f t="shared" si="32"/>
        <v>0</v>
      </c>
      <c r="Q73" s="296">
        <f t="shared" si="33"/>
        <v>0</v>
      </c>
      <c r="R73" s="296">
        <f t="shared" si="34"/>
        <v>0</v>
      </c>
      <c r="S73" s="296">
        <f t="shared" si="35"/>
        <v>0</v>
      </c>
      <c r="T73" s="297">
        <f t="shared" si="36"/>
        <v>0</v>
      </c>
      <c r="U73" s="297">
        <f t="shared" si="37"/>
        <v>0</v>
      </c>
      <c r="V73">
        <f t="shared" si="38"/>
        <v>1</v>
      </c>
      <c r="W73" s="298">
        <v>3</v>
      </c>
      <c r="X73" s="33">
        <f t="shared" si="39"/>
        <v>0</v>
      </c>
      <c r="Y73">
        <f t="shared" si="40"/>
        <v>3</v>
      </c>
      <c r="Z73" s="299">
        <f t="shared" si="22"/>
        <v>0</v>
      </c>
      <c r="AA73">
        <f t="shared" si="23"/>
        <v>2</v>
      </c>
      <c r="AB73" s="63">
        <f t="shared" si="24"/>
        <v>66.666666666666657</v>
      </c>
      <c r="AP73" s="307"/>
      <c r="AQ73" s="51"/>
      <c r="AR73" s="301"/>
      <c r="AS73" s="301"/>
      <c r="AT73" s="301"/>
      <c r="BJ73" s="51">
        <v>1</v>
      </c>
      <c r="BN73" s="52">
        <v>1</v>
      </c>
      <c r="CL73">
        <v>1</v>
      </c>
    </row>
    <row r="74" spans="7:90" x14ac:dyDescent="0.25">
      <c r="G74" s="36" t="s">
        <v>586</v>
      </c>
      <c r="H74" s="36">
        <v>1</v>
      </c>
      <c r="I74" s="44">
        <f t="shared" si="25"/>
        <v>0</v>
      </c>
      <c r="J74" s="44">
        <f t="shared" si="26"/>
        <v>0</v>
      </c>
      <c r="K74" s="44">
        <f t="shared" si="27"/>
        <v>0</v>
      </c>
      <c r="L74" s="44">
        <f t="shared" si="28"/>
        <v>3</v>
      </c>
      <c r="M74" s="51">
        <f t="shared" si="29"/>
        <v>0</v>
      </c>
      <c r="N74" s="51">
        <f t="shared" si="30"/>
        <v>0</v>
      </c>
      <c r="O74" s="51">
        <f t="shared" si="31"/>
        <v>0</v>
      </c>
      <c r="P74" s="54">
        <f t="shared" si="32"/>
        <v>0</v>
      </c>
      <c r="Q74" s="296">
        <f t="shared" si="33"/>
        <v>0</v>
      </c>
      <c r="R74" s="296">
        <f t="shared" si="34"/>
        <v>0</v>
      </c>
      <c r="S74" s="296">
        <f t="shared" si="35"/>
        <v>0</v>
      </c>
      <c r="T74" s="297">
        <f t="shared" si="36"/>
        <v>1</v>
      </c>
      <c r="U74" s="297">
        <f t="shared" si="37"/>
        <v>1</v>
      </c>
      <c r="V74">
        <f t="shared" si="38"/>
        <v>0</v>
      </c>
      <c r="W74" s="298">
        <v>3</v>
      </c>
      <c r="X74" s="33">
        <f t="shared" si="39"/>
        <v>3</v>
      </c>
      <c r="Y74">
        <f t="shared" si="40"/>
        <v>5</v>
      </c>
      <c r="Z74" s="299">
        <f t="shared" si="22"/>
        <v>60</v>
      </c>
      <c r="AA74">
        <f t="shared" si="23"/>
        <v>3</v>
      </c>
      <c r="AB74" s="63">
        <f t="shared" si="24"/>
        <v>60</v>
      </c>
      <c r="AP74" s="307"/>
      <c r="AQ74" s="44"/>
      <c r="AR74" s="301"/>
      <c r="AS74" s="301"/>
      <c r="AT74" s="301"/>
      <c r="BG74" s="48">
        <v>3</v>
      </c>
      <c r="CD74" s="58">
        <v>1</v>
      </c>
      <c r="CF74" s="59">
        <v>1</v>
      </c>
    </row>
    <row r="75" spans="7:90" x14ac:dyDescent="0.25">
      <c r="G75" s="36" t="s">
        <v>586</v>
      </c>
      <c r="H75" s="36">
        <v>1</v>
      </c>
      <c r="I75" s="44">
        <f t="shared" si="25"/>
        <v>0</v>
      </c>
      <c r="J75" s="44">
        <f t="shared" si="26"/>
        <v>0</v>
      </c>
      <c r="K75" s="44">
        <f t="shared" si="27"/>
        <v>0</v>
      </c>
      <c r="L75" s="44">
        <f t="shared" si="28"/>
        <v>3</v>
      </c>
      <c r="M75" s="51">
        <f t="shared" si="29"/>
        <v>0</v>
      </c>
      <c r="N75" s="51">
        <f t="shared" si="30"/>
        <v>1</v>
      </c>
      <c r="O75" s="51">
        <f t="shared" si="31"/>
        <v>1</v>
      </c>
      <c r="P75" s="54">
        <f t="shared" si="32"/>
        <v>0</v>
      </c>
      <c r="Q75" s="296">
        <f t="shared" si="33"/>
        <v>0</v>
      </c>
      <c r="R75" s="296">
        <f t="shared" si="34"/>
        <v>0</v>
      </c>
      <c r="S75" s="296">
        <f t="shared" si="35"/>
        <v>0</v>
      </c>
      <c r="T75" s="297">
        <f t="shared" si="36"/>
        <v>0</v>
      </c>
      <c r="U75" s="297">
        <f t="shared" si="37"/>
        <v>0</v>
      </c>
      <c r="V75">
        <f t="shared" si="38"/>
        <v>1</v>
      </c>
      <c r="W75" s="298">
        <v>4</v>
      </c>
      <c r="X75" s="33">
        <f t="shared" si="39"/>
        <v>3</v>
      </c>
      <c r="Y75">
        <f t="shared" si="40"/>
        <v>6</v>
      </c>
      <c r="Z75" s="299">
        <f t="shared" si="22"/>
        <v>50</v>
      </c>
      <c r="AA75">
        <f t="shared" si="23"/>
        <v>5</v>
      </c>
      <c r="AB75" s="63">
        <f t="shared" si="24"/>
        <v>83.333333333333343</v>
      </c>
      <c r="AP75" s="307"/>
      <c r="AQ75" s="44"/>
      <c r="AR75" s="301"/>
      <c r="AS75" s="301"/>
      <c r="AT75" s="301"/>
      <c r="BG75" s="48">
        <v>3</v>
      </c>
      <c r="BJ75" s="51">
        <v>1</v>
      </c>
      <c r="BN75" s="52">
        <v>1</v>
      </c>
      <c r="CL75">
        <v>1</v>
      </c>
    </row>
    <row r="76" spans="7:90" x14ac:dyDescent="0.25">
      <c r="G76" s="36" t="s">
        <v>586</v>
      </c>
      <c r="H76" s="36">
        <v>1</v>
      </c>
      <c r="I76" s="44">
        <f t="shared" si="25"/>
        <v>0</v>
      </c>
      <c r="J76" s="44">
        <f t="shared" si="26"/>
        <v>0</v>
      </c>
      <c r="K76" s="44">
        <f t="shared" si="27"/>
        <v>0</v>
      </c>
      <c r="L76" s="44">
        <f t="shared" si="28"/>
        <v>1</v>
      </c>
      <c r="M76" s="51">
        <f t="shared" si="29"/>
        <v>0</v>
      </c>
      <c r="N76" s="51">
        <f t="shared" si="30"/>
        <v>0</v>
      </c>
      <c r="O76" s="51">
        <f t="shared" si="31"/>
        <v>0</v>
      </c>
      <c r="P76" s="54">
        <f t="shared" si="32"/>
        <v>0</v>
      </c>
      <c r="Q76" s="296">
        <f t="shared" si="33"/>
        <v>0</v>
      </c>
      <c r="R76" s="296">
        <f t="shared" si="34"/>
        <v>0</v>
      </c>
      <c r="S76" s="296">
        <f t="shared" si="35"/>
        <v>0</v>
      </c>
      <c r="T76" s="297">
        <f t="shared" si="36"/>
        <v>0</v>
      </c>
      <c r="U76" s="297">
        <f t="shared" si="37"/>
        <v>0</v>
      </c>
      <c r="V76">
        <f t="shared" si="38"/>
        <v>1</v>
      </c>
      <c r="W76" s="298">
        <v>2</v>
      </c>
      <c r="X76" s="33">
        <f t="shared" si="39"/>
        <v>1</v>
      </c>
      <c r="Y76">
        <f t="shared" si="40"/>
        <v>2</v>
      </c>
      <c r="Z76" s="299">
        <f t="shared" si="22"/>
        <v>50</v>
      </c>
      <c r="AA76">
        <f t="shared" si="23"/>
        <v>1</v>
      </c>
      <c r="AB76" s="63">
        <f t="shared" si="24"/>
        <v>50</v>
      </c>
      <c r="AP76" s="307"/>
      <c r="AQ76" s="307"/>
      <c r="AR76" s="301"/>
      <c r="AS76" s="301"/>
      <c r="AT76" s="301"/>
      <c r="BG76" s="48">
        <v>1</v>
      </c>
      <c r="CL76">
        <v>1</v>
      </c>
    </row>
    <row r="77" spans="7:90" x14ac:dyDescent="0.25">
      <c r="G77" s="36" t="s">
        <v>586</v>
      </c>
      <c r="H77" s="36">
        <v>1</v>
      </c>
      <c r="I77" s="44">
        <f t="shared" si="25"/>
        <v>0</v>
      </c>
      <c r="J77" s="44">
        <f t="shared" si="26"/>
        <v>0</v>
      </c>
      <c r="K77" s="44">
        <f t="shared" si="27"/>
        <v>0</v>
      </c>
      <c r="L77" s="44">
        <f t="shared" si="28"/>
        <v>4</v>
      </c>
      <c r="M77" s="51">
        <f t="shared" si="29"/>
        <v>0</v>
      </c>
      <c r="N77" s="51">
        <f t="shared" si="30"/>
        <v>1</v>
      </c>
      <c r="O77" s="51">
        <f t="shared" si="31"/>
        <v>0</v>
      </c>
      <c r="P77" s="54">
        <f t="shared" si="32"/>
        <v>0</v>
      </c>
      <c r="Q77" s="296">
        <f t="shared" si="33"/>
        <v>1</v>
      </c>
      <c r="R77" s="296">
        <f t="shared" si="34"/>
        <v>0</v>
      </c>
      <c r="S77" s="296">
        <f t="shared" si="35"/>
        <v>0</v>
      </c>
      <c r="T77" s="297">
        <f t="shared" si="36"/>
        <v>0</v>
      </c>
      <c r="U77" s="297">
        <f t="shared" si="37"/>
        <v>0</v>
      </c>
      <c r="V77">
        <f t="shared" si="38"/>
        <v>0</v>
      </c>
      <c r="W77" s="298">
        <v>3</v>
      </c>
      <c r="X77" s="33">
        <f t="shared" si="39"/>
        <v>4</v>
      </c>
      <c r="Y77">
        <f t="shared" si="40"/>
        <v>6</v>
      </c>
      <c r="Z77" s="299">
        <f t="shared" si="22"/>
        <v>66.666666666666657</v>
      </c>
      <c r="AA77">
        <f t="shared" si="23"/>
        <v>5</v>
      </c>
      <c r="AB77" s="63">
        <f t="shared" si="24"/>
        <v>83.333333333333343</v>
      </c>
      <c r="AP77" s="307"/>
      <c r="AQ77" s="44"/>
      <c r="AR77" s="301"/>
      <c r="AS77" s="301"/>
      <c r="AT77" s="301"/>
      <c r="BG77" s="48">
        <v>4</v>
      </c>
      <c r="BJ77" s="51">
        <v>1</v>
      </c>
      <c r="BT77" s="55">
        <v>1</v>
      </c>
    </row>
    <row r="78" spans="7:90" x14ac:dyDescent="0.25">
      <c r="G78" s="36" t="s">
        <v>586</v>
      </c>
      <c r="H78" s="36">
        <v>1</v>
      </c>
      <c r="I78" s="44">
        <f t="shared" si="25"/>
        <v>2</v>
      </c>
      <c r="J78" s="44">
        <f t="shared" si="26"/>
        <v>0</v>
      </c>
      <c r="K78" s="44">
        <f t="shared" si="27"/>
        <v>0</v>
      </c>
      <c r="L78" s="44">
        <f t="shared" si="28"/>
        <v>0</v>
      </c>
      <c r="M78" s="51">
        <f t="shared" si="29"/>
        <v>0</v>
      </c>
      <c r="N78" s="51">
        <f t="shared" si="30"/>
        <v>0</v>
      </c>
      <c r="O78" s="51">
        <f t="shared" si="31"/>
        <v>1</v>
      </c>
      <c r="P78" s="54">
        <f t="shared" si="32"/>
        <v>0</v>
      </c>
      <c r="Q78" s="296">
        <f t="shared" si="33"/>
        <v>1</v>
      </c>
      <c r="R78" s="296">
        <f t="shared" si="34"/>
        <v>0</v>
      </c>
      <c r="S78" s="296">
        <f t="shared" si="35"/>
        <v>0</v>
      </c>
      <c r="T78" s="297">
        <f t="shared" si="36"/>
        <v>0</v>
      </c>
      <c r="U78" s="297">
        <f t="shared" si="37"/>
        <v>0</v>
      </c>
      <c r="V78">
        <f t="shared" si="38"/>
        <v>0</v>
      </c>
      <c r="W78" s="298">
        <v>3</v>
      </c>
      <c r="X78" s="33">
        <f t="shared" si="39"/>
        <v>2</v>
      </c>
      <c r="Y78">
        <f t="shared" si="40"/>
        <v>4</v>
      </c>
      <c r="Z78" s="299">
        <f t="shared" si="22"/>
        <v>50</v>
      </c>
      <c r="AA78">
        <f t="shared" si="23"/>
        <v>3</v>
      </c>
      <c r="AB78" s="63">
        <f t="shared" si="24"/>
        <v>75</v>
      </c>
      <c r="AP78" s="307"/>
      <c r="AQ78" s="44"/>
      <c r="AR78" s="301"/>
      <c r="AS78" s="301"/>
      <c r="AT78" s="301"/>
      <c r="AU78" s="42">
        <v>2</v>
      </c>
      <c r="BN78" s="52">
        <v>1</v>
      </c>
      <c r="BT78" s="55">
        <v>1</v>
      </c>
    </row>
    <row r="79" spans="7:90" x14ac:dyDescent="0.25">
      <c r="G79" s="36" t="s">
        <v>586</v>
      </c>
      <c r="H79" s="36">
        <v>1</v>
      </c>
      <c r="I79" s="44">
        <f t="shared" si="25"/>
        <v>0</v>
      </c>
      <c r="J79" s="44">
        <f t="shared" si="26"/>
        <v>0</v>
      </c>
      <c r="K79" s="44">
        <f t="shared" si="27"/>
        <v>0</v>
      </c>
      <c r="L79" s="44">
        <f t="shared" si="28"/>
        <v>0</v>
      </c>
      <c r="M79" s="51">
        <f t="shared" si="29"/>
        <v>0</v>
      </c>
      <c r="N79" s="51">
        <f t="shared" si="30"/>
        <v>1</v>
      </c>
      <c r="O79" s="51">
        <f t="shared" si="31"/>
        <v>0</v>
      </c>
      <c r="P79" s="54">
        <f t="shared" si="32"/>
        <v>0</v>
      </c>
      <c r="Q79" s="296">
        <f t="shared" si="33"/>
        <v>0</v>
      </c>
      <c r="R79" s="296">
        <f t="shared" si="34"/>
        <v>0</v>
      </c>
      <c r="S79" s="296">
        <f t="shared" si="35"/>
        <v>0</v>
      </c>
      <c r="T79" s="297">
        <f t="shared" si="36"/>
        <v>1</v>
      </c>
      <c r="U79" s="297">
        <f t="shared" si="37"/>
        <v>0</v>
      </c>
      <c r="V79">
        <f t="shared" si="38"/>
        <v>1</v>
      </c>
      <c r="W79" s="298">
        <v>3</v>
      </c>
      <c r="X79" s="33">
        <f t="shared" si="39"/>
        <v>0</v>
      </c>
      <c r="Y79">
        <f t="shared" si="40"/>
        <v>3</v>
      </c>
      <c r="Z79" s="299">
        <f t="shared" si="22"/>
        <v>0</v>
      </c>
      <c r="AA79">
        <f t="shared" si="23"/>
        <v>1</v>
      </c>
      <c r="AB79" s="63">
        <f t="shared" si="24"/>
        <v>33.333333333333329</v>
      </c>
      <c r="AP79" s="307"/>
      <c r="AQ79" s="307"/>
      <c r="AR79" s="301"/>
      <c r="AS79" s="301"/>
      <c r="AT79" s="301"/>
      <c r="BJ79" s="51">
        <v>1</v>
      </c>
      <c r="CC79" s="58">
        <v>1</v>
      </c>
      <c r="CL79">
        <v>1</v>
      </c>
    </row>
    <row r="80" spans="7:90" x14ac:dyDescent="0.25">
      <c r="G80" s="36" t="s">
        <v>586</v>
      </c>
      <c r="H80" s="36">
        <v>1</v>
      </c>
      <c r="I80" s="44">
        <f t="shared" si="25"/>
        <v>0</v>
      </c>
      <c r="J80" s="44">
        <f t="shared" si="26"/>
        <v>0</v>
      </c>
      <c r="K80" s="44">
        <f t="shared" si="27"/>
        <v>0</v>
      </c>
      <c r="L80" s="44">
        <f t="shared" si="28"/>
        <v>2</v>
      </c>
      <c r="M80" s="51">
        <f t="shared" si="29"/>
        <v>0</v>
      </c>
      <c r="N80" s="51">
        <f t="shared" si="30"/>
        <v>0</v>
      </c>
      <c r="O80" s="51">
        <f t="shared" si="31"/>
        <v>0</v>
      </c>
      <c r="P80" s="54">
        <f t="shared" si="32"/>
        <v>0</v>
      </c>
      <c r="Q80" s="296">
        <f t="shared" si="33"/>
        <v>0</v>
      </c>
      <c r="R80" s="296">
        <f t="shared" si="34"/>
        <v>0</v>
      </c>
      <c r="S80" s="296">
        <f t="shared" si="35"/>
        <v>0</v>
      </c>
      <c r="T80" s="297">
        <f t="shared" si="36"/>
        <v>1</v>
      </c>
      <c r="U80" s="297">
        <f t="shared" si="37"/>
        <v>0</v>
      </c>
      <c r="V80">
        <f t="shared" si="38"/>
        <v>0</v>
      </c>
      <c r="W80" s="298">
        <v>2</v>
      </c>
      <c r="X80" s="33">
        <f t="shared" si="39"/>
        <v>2</v>
      </c>
      <c r="Y80">
        <f t="shared" si="40"/>
        <v>3</v>
      </c>
      <c r="Z80" s="299">
        <f t="shared" si="22"/>
        <v>66.666666666666657</v>
      </c>
      <c r="AA80">
        <f t="shared" si="23"/>
        <v>2</v>
      </c>
      <c r="AB80" s="63">
        <f t="shared" si="24"/>
        <v>66.666666666666657</v>
      </c>
      <c r="AP80" s="307"/>
      <c r="AQ80" s="44"/>
      <c r="AR80" s="301"/>
      <c r="AS80" s="301"/>
      <c r="AT80" s="301"/>
      <c r="BG80" s="48">
        <v>2</v>
      </c>
      <c r="CC80" s="58">
        <v>1</v>
      </c>
    </row>
    <row r="81" spans="7:90" x14ac:dyDescent="0.25">
      <c r="G81" s="36" t="s">
        <v>586</v>
      </c>
      <c r="H81" s="36">
        <v>1</v>
      </c>
      <c r="I81" s="44">
        <f t="shared" si="25"/>
        <v>0</v>
      </c>
      <c r="J81" s="44">
        <f t="shared" si="26"/>
        <v>0</v>
      </c>
      <c r="K81" s="44">
        <f t="shared" si="27"/>
        <v>0</v>
      </c>
      <c r="L81" s="44">
        <f t="shared" si="28"/>
        <v>0</v>
      </c>
      <c r="M81" s="51">
        <f t="shared" si="29"/>
        <v>0</v>
      </c>
      <c r="N81" s="51">
        <f t="shared" si="30"/>
        <v>1</v>
      </c>
      <c r="O81" s="51">
        <f t="shared" si="31"/>
        <v>0</v>
      </c>
      <c r="P81" s="54">
        <f t="shared" si="32"/>
        <v>0</v>
      </c>
      <c r="Q81" s="296">
        <f t="shared" si="33"/>
        <v>0</v>
      </c>
      <c r="R81" s="296">
        <f t="shared" si="34"/>
        <v>0</v>
      </c>
      <c r="S81" s="296">
        <f t="shared" si="35"/>
        <v>0</v>
      </c>
      <c r="T81" s="297">
        <f t="shared" si="36"/>
        <v>1</v>
      </c>
      <c r="U81" s="297">
        <f t="shared" si="37"/>
        <v>0</v>
      </c>
      <c r="V81">
        <f t="shared" si="38"/>
        <v>1</v>
      </c>
      <c r="W81" s="298">
        <v>3</v>
      </c>
      <c r="X81" s="33">
        <f t="shared" si="39"/>
        <v>0</v>
      </c>
      <c r="Y81">
        <f t="shared" si="40"/>
        <v>3</v>
      </c>
      <c r="Z81" s="299">
        <f t="shared" si="22"/>
        <v>0</v>
      </c>
      <c r="AA81">
        <f t="shared" si="23"/>
        <v>1</v>
      </c>
      <c r="AB81" s="63">
        <f t="shared" si="24"/>
        <v>33.333333333333329</v>
      </c>
      <c r="AF81" s="308">
        <f>SUM(AC82:AF82)</f>
        <v>61</v>
      </c>
      <c r="AI81" s="51">
        <f>SUM(AG82:AI82)</f>
        <v>15</v>
      </c>
      <c r="AM81" s="296">
        <f>SUM(AK82:AM82)</f>
        <v>9</v>
      </c>
      <c r="AP81" s="307"/>
      <c r="AR81" s="301"/>
      <c r="AS81" s="301"/>
      <c r="AT81" s="301"/>
      <c r="BJ81" s="51">
        <v>1</v>
      </c>
      <c r="CD81" s="58">
        <v>1</v>
      </c>
      <c r="CL81">
        <v>1</v>
      </c>
    </row>
    <row r="82" spans="7:90" x14ac:dyDescent="0.25">
      <c r="G82" s="86" t="s">
        <v>586</v>
      </c>
      <c r="H82" s="87">
        <v>1</v>
      </c>
      <c r="I82" s="95">
        <f t="shared" si="25"/>
        <v>1</v>
      </c>
      <c r="J82" s="95">
        <f t="shared" si="26"/>
        <v>0</v>
      </c>
      <c r="K82" s="95">
        <f t="shared" si="27"/>
        <v>0</v>
      </c>
      <c r="L82" s="95">
        <f t="shared" si="28"/>
        <v>0</v>
      </c>
      <c r="M82" s="99">
        <f t="shared" si="29"/>
        <v>0</v>
      </c>
      <c r="N82" s="99">
        <f t="shared" si="30"/>
        <v>0</v>
      </c>
      <c r="O82" s="99">
        <f t="shared" si="31"/>
        <v>0</v>
      </c>
      <c r="P82" s="101">
        <f t="shared" si="32"/>
        <v>0</v>
      </c>
      <c r="Q82" s="310">
        <f t="shared" si="33"/>
        <v>1</v>
      </c>
      <c r="R82" s="310">
        <f t="shared" si="34"/>
        <v>0</v>
      </c>
      <c r="S82" s="310">
        <f t="shared" si="35"/>
        <v>2</v>
      </c>
      <c r="T82" s="311">
        <f t="shared" si="36"/>
        <v>1</v>
      </c>
      <c r="U82" s="311">
        <f t="shared" si="37"/>
        <v>0</v>
      </c>
      <c r="V82" s="318">
        <f t="shared" si="38"/>
        <v>1</v>
      </c>
      <c r="W82" s="312">
        <v>5</v>
      </c>
      <c r="X82" s="92">
        <f t="shared" si="39"/>
        <v>1</v>
      </c>
      <c r="Y82" s="87">
        <f t="shared" si="40"/>
        <v>6</v>
      </c>
      <c r="Z82" s="313">
        <f t="shared" si="22"/>
        <v>16.666666666666664</v>
      </c>
      <c r="AA82" s="87">
        <f t="shared" si="23"/>
        <v>1</v>
      </c>
      <c r="AB82" s="108">
        <f t="shared" si="24"/>
        <v>16.666666666666664</v>
      </c>
      <c r="AC82" s="95">
        <f t="shared" ref="AC82:AP123" si="41">SUM(I63:I82)</f>
        <v>17</v>
      </c>
      <c r="AD82" s="95">
        <f t="shared" si="41"/>
        <v>0</v>
      </c>
      <c r="AE82" s="95">
        <f t="shared" si="41"/>
        <v>0</v>
      </c>
      <c r="AF82" s="95">
        <f t="shared" si="41"/>
        <v>44</v>
      </c>
      <c r="AG82" s="99">
        <f t="shared" si="41"/>
        <v>0</v>
      </c>
      <c r="AH82" s="99">
        <f t="shared" si="41"/>
        <v>11</v>
      </c>
      <c r="AI82" s="99">
        <f t="shared" si="41"/>
        <v>4</v>
      </c>
      <c r="AJ82" s="101">
        <f t="shared" si="41"/>
        <v>0</v>
      </c>
      <c r="AK82" s="310">
        <f t="shared" si="41"/>
        <v>6</v>
      </c>
      <c r="AL82" s="310">
        <f t="shared" si="41"/>
        <v>0</v>
      </c>
      <c r="AM82" s="310">
        <f t="shared" si="41"/>
        <v>3</v>
      </c>
      <c r="AN82" s="311">
        <f t="shared" si="41"/>
        <v>8</v>
      </c>
      <c r="AO82" s="311">
        <f t="shared" si="41"/>
        <v>2</v>
      </c>
      <c r="AP82" s="86">
        <f t="shared" si="41"/>
        <v>10</v>
      </c>
      <c r="AQ82" s="310"/>
      <c r="AR82" s="314">
        <f>AVERAGE(W63:W82)</f>
        <v>3.15</v>
      </c>
      <c r="AS82" s="314"/>
      <c r="AT82" s="314"/>
      <c r="AU82" s="93"/>
      <c r="AV82" s="94">
        <v>1</v>
      </c>
      <c r="AW82" s="94"/>
      <c r="AX82" s="94"/>
      <c r="AY82" s="94"/>
      <c r="AZ82" s="94"/>
      <c r="BA82" s="94"/>
      <c r="BB82" s="95"/>
      <c r="BC82" s="95"/>
      <c r="BD82" s="95"/>
      <c r="BE82" s="96"/>
      <c r="BF82" s="96"/>
      <c r="BG82" s="97"/>
      <c r="BH82" s="97"/>
      <c r="BI82" s="98"/>
      <c r="BJ82" s="99"/>
      <c r="BK82" s="99"/>
      <c r="BL82" s="99"/>
      <c r="BM82" s="100"/>
      <c r="BN82" s="100"/>
      <c r="BO82" s="100"/>
      <c r="BP82" s="101"/>
      <c r="BQ82" s="101"/>
      <c r="BR82" s="101"/>
      <c r="BS82" s="102"/>
      <c r="BT82" s="102">
        <v>1</v>
      </c>
      <c r="BU82" s="102"/>
      <c r="BV82" s="102"/>
      <c r="BW82" s="103"/>
      <c r="BX82" s="103"/>
      <c r="BY82" s="104"/>
      <c r="BZ82" s="104">
        <v>1</v>
      </c>
      <c r="CA82" s="104">
        <v>1</v>
      </c>
      <c r="CB82" s="104"/>
      <c r="CC82" s="105"/>
      <c r="CD82" s="105">
        <v>1</v>
      </c>
      <c r="CE82" s="105"/>
      <c r="CF82" s="106"/>
      <c r="CG82" s="106"/>
      <c r="CH82" s="106"/>
      <c r="CI82" s="106"/>
      <c r="CJ82" s="106"/>
      <c r="CK82" s="106"/>
      <c r="CL82" s="87">
        <v>1</v>
      </c>
    </row>
    <row r="83" spans="7:90" x14ac:dyDescent="0.25">
      <c r="G83" s="36" t="s">
        <v>587</v>
      </c>
      <c r="H83" s="36">
        <v>1</v>
      </c>
      <c r="I83" s="44">
        <f t="shared" si="25"/>
        <v>15</v>
      </c>
      <c r="J83" s="44">
        <f t="shared" si="26"/>
        <v>2</v>
      </c>
      <c r="K83" s="44">
        <f t="shared" si="27"/>
        <v>0</v>
      </c>
      <c r="L83" s="44">
        <f t="shared" si="28"/>
        <v>0</v>
      </c>
      <c r="M83" s="51">
        <f t="shared" si="29"/>
        <v>0</v>
      </c>
      <c r="N83" s="51">
        <f t="shared" si="30"/>
        <v>0</v>
      </c>
      <c r="O83" s="51">
        <f t="shared" si="31"/>
        <v>0</v>
      </c>
      <c r="P83" s="54">
        <f t="shared" si="32"/>
        <v>0</v>
      </c>
      <c r="Q83" s="296">
        <f t="shared" si="33"/>
        <v>1</v>
      </c>
      <c r="R83" s="296">
        <f t="shared" si="34"/>
        <v>0</v>
      </c>
      <c r="S83" s="296">
        <f t="shared" si="35"/>
        <v>0</v>
      </c>
      <c r="T83" s="297">
        <f t="shared" si="36"/>
        <v>0</v>
      </c>
      <c r="U83" s="297">
        <f t="shared" si="37"/>
        <v>0</v>
      </c>
      <c r="V83">
        <f t="shared" si="38"/>
        <v>7</v>
      </c>
      <c r="W83" s="298">
        <v>4</v>
      </c>
      <c r="X83" s="33">
        <f t="shared" si="39"/>
        <v>17</v>
      </c>
      <c r="Y83">
        <f t="shared" si="40"/>
        <v>25</v>
      </c>
      <c r="Z83" s="299">
        <f t="shared" si="22"/>
        <v>68</v>
      </c>
      <c r="AA83">
        <f t="shared" si="23"/>
        <v>17</v>
      </c>
      <c r="AB83" s="63">
        <f t="shared" si="24"/>
        <v>68</v>
      </c>
      <c r="AP83" s="307"/>
      <c r="AQ83" s="44"/>
      <c r="AR83" s="301"/>
      <c r="AS83" s="301"/>
      <c r="AT83" s="301"/>
      <c r="AU83" s="42">
        <v>2</v>
      </c>
      <c r="AV83" s="43">
        <v>10</v>
      </c>
      <c r="AW83" s="43">
        <v>2</v>
      </c>
      <c r="AY83" s="43">
        <v>1</v>
      </c>
      <c r="BB83" s="44">
        <v>2</v>
      </c>
      <c r="BV83" s="55">
        <v>1</v>
      </c>
      <c r="CL83" s="36">
        <v>7</v>
      </c>
    </row>
    <row r="84" spans="7:90" x14ac:dyDescent="0.25">
      <c r="G84" s="36" t="s">
        <v>587</v>
      </c>
      <c r="H84" s="36">
        <v>1</v>
      </c>
      <c r="I84" s="44">
        <f t="shared" si="25"/>
        <v>6</v>
      </c>
      <c r="J84" s="44">
        <f t="shared" si="26"/>
        <v>1</v>
      </c>
      <c r="K84" s="44">
        <f t="shared" si="27"/>
        <v>0</v>
      </c>
      <c r="L84" s="44">
        <f t="shared" si="28"/>
        <v>0</v>
      </c>
      <c r="M84" s="51">
        <f t="shared" si="29"/>
        <v>0</v>
      </c>
      <c r="N84" s="51">
        <f t="shared" si="30"/>
        <v>0</v>
      </c>
      <c r="O84" s="51">
        <f t="shared" si="31"/>
        <v>0</v>
      </c>
      <c r="P84" s="54">
        <f t="shared" si="32"/>
        <v>0</v>
      </c>
      <c r="Q84" s="296">
        <f t="shared" si="33"/>
        <v>0</v>
      </c>
      <c r="R84" s="296">
        <f t="shared" si="34"/>
        <v>0</v>
      </c>
      <c r="S84" s="296">
        <f t="shared" si="35"/>
        <v>0</v>
      </c>
      <c r="T84" s="297">
        <f t="shared" si="36"/>
        <v>0</v>
      </c>
      <c r="U84" s="297">
        <f t="shared" si="37"/>
        <v>0</v>
      </c>
      <c r="V84">
        <f t="shared" si="38"/>
        <v>7</v>
      </c>
      <c r="W84" s="298">
        <v>3</v>
      </c>
      <c r="X84" s="33">
        <f t="shared" si="39"/>
        <v>7</v>
      </c>
      <c r="Y84">
        <f t="shared" si="40"/>
        <v>14</v>
      </c>
      <c r="Z84" s="299">
        <f t="shared" si="22"/>
        <v>50</v>
      </c>
      <c r="AA84">
        <f t="shared" si="23"/>
        <v>7</v>
      </c>
      <c r="AB84" s="63">
        <f t="shared" si="24"/>
        <v>50</v>
      </c>
      <c r="AP84" s="307"/>
      <c r="AQ84" s="307"/>
      <c r="AR84" s="301"/>
      <c r="AS84" s="301"/>
      <c r="AT84" s="301"/>
      <c r="AU84" s="42">
        <v>2</v>
      </c>
      <c r="AV84" s="43">
        <v>4</v>
      </c>
      <c r="BB84" s="44">
        <v>1</v>
      </c>
      <c r="CL84" s="36">
        <v>7</v>
      </c>
    </row>
    <row r="85" spans="7:90" x14ac:dyDescent="0.25">
      <c r="G85" s="36" t="s">
        <v>587</v>
      </c>
      <c r="H85" s="36">
        <v>1</v>
      </c>
      <c r="I85" s="44">
        <f t="shared" si="25"/>
        <v>10</v>
      </c>
      <c r="J85" s="44">
        <f t="shared" si="26"/>
        <v>6</v>
      </c>
      <c r="K85" s="44">
        <f t="shared" si="27"/>
        <v>0</v>
      </c>
      <c r="L85" s="44">
        <f t="shared" si="28"/>
        <v>0</v>
      </c>
      <c r="M85" s="51">
        <f t="shared" si="29"/>
        <v>0</v>
      </c>
      <c r="N85" s="51">
        <f t="shared" si="30"/>
        <v>0</v>
      </c>
      <c r="O85" s="51">
        <f t="shared" si="31"/>
        <v>0</v>
      </c>
      <c r="P85" s="54">
        <f t="shared" si="32"/>
        <v>0</v>
      </c>
      <c r="Q85" s="296">
        <f t="shared" si="33"/>
        <v>2</v>
      </c>
      <c r="R85" s="296">
        <f t="shared" si="34"/>
        <v>0</v>
      </c>
      <c r="S85" s="296">
        <f t="shared" si="35"/>
        <v>0</v>
      </c>
      <c r="T85" s="297">
        <f t="shared" si="36"/>
        <v>0</v>
      </c>
      <c r="U85" s="297">
        <f t="shared" si="37"/>
        <v>0</v>
      </c>
      <c r="V85">
        <f t="shared" si="38"/>
        <v>5</v>
      </c>
      <c r="W85" s="298">
        <v>4</v>
      </c>
      <c r="X85" s="33">
        <f t="shared" si="39"/>
        <v>16</v>
      </c>
      <c r="Y85">
        <f t="shared" si="40"/>
        <v>23</v>
      </c>
      <c r="Z85" s="299">
        <f t="shared" si="22"/>
        <v>69.565217391304344</v>
      </c>
      <c r="AA85">
        <f t="shared" si="23"/>
        <v>16</v>
      </c>
      <c r="AB85" s="63">
        <f t="shared" si="24"/>
        <v>69.565217391304344</v>
      </c>
      <c r="AP85" s="307"/>
      <c r="AQ85" s="44"/>
      <c r="AR85" s="301"/>
      <c r="AS85" s="301"/>
      <c r="AT85" s="301"/>
      <c r="AV85" s="112">
        <v>6</v>
      </c>
      <c r="AW85" s="112">
        <v>4</v>
      </c>
      <c r="AX85" s="112"/>
      <c r="AY85" s="112"/>
      <c r="AZ85" s="112"/>
      <c r="BA85" s="112"/>
      <c r="BB85" s="45">
        <v>6</v>
      </c>
      <c r="BC85" s="45"/>
      <c r="BE85" s="47"/>
      <c r="BH85" s="48"/>
      <c r="BI85" s="113"/>
      <c r="BJ85" s="114"/>
      <c r="BK85" s="114"/>
      <c r="BL85" s="114"/>
      <c r="BM85" s="115"/>
      <c r="BN85" s="115"/>
      <c r="BO85" s="115"/>
      <c r="BQ85" s="53"/>
      <c r="BR85" s="53"/>
      <c r="BS85" s="116"/>
      <c r="BT85" s="116">
        <v>1</v>
      </c>
      <c r="BU85" s="116"/>
      <c r="BV85" s="116">
        <v>1</v>
      </c>
      <c r="BW85" s="117"/>
      <c r="BX85" s="117"/>
      <c r="BY85" s="118"/>
      <c r="BZ85" s="118"/>
      <c r="CA85" s="118"/>
      <c r="CB85" s="118"/>
      <c r="CC85" s="119"/>
      <c r="CD85" s="119"/>
      <c r="CE85" s="119"/>
      <c r="CF85" s="120"/>
      <c r="CG85" s="120"/>
      <c r="CH85" s="120"/>
      <c r="CI85" s="120"/>
      <c r="CJ85" s="120"/>
      <c r="CK85" s="120"/>
      <c r="CL85" s="36">
        <v>5</v>
      </c>
    </row>
    <row r="86" spans="7:90" x14ac:dyDescent="0.25">
      <c r="G86" s="36" t="s">
        <v>587</v>
      </c>
      <c r="H86" s="36">
        <v>2</v>
      </c>
      <c r="I86" s="44">
        <f t="shared" si="25"/>
        <v>7</v>
      </c>
      <c r="J86" s="44">
        <f t="shared" si="26"/>
        <v>7</v>
      </c>
      <c r="K86" s="44">
        <f t="shared" si="27"/>
        <v>0</v>
      </c>
      <c r="L86" s="44">
        <f t="shared" si="28"/>
        <v>0</v>
      </c>
      <c r="M86" s="51">
        <f t="shared" si="29"/>
        <v>0</v>
      </c>
      <c r="N86" s="51">
        <f t="shared" si="30"/>
        <v>0</v>
      </c>
      <c r="O86" s="51">
        <f t="shared" si="31"/>
        <v>0</v>
      </c>
      <c r="P86" s="54">
        <f t="shared" si="32"/>
        <v>0</v>
      </c>
      <c r="Q86" s="296">
        <f t="shared" si="33"/>
        <v>1</v>
      </c>
      <c r="R86" s="296">
        <f t="shared" si="34"/>
        <v>0</v>
      </c>
      <c r="S86" s="296">
        <f t="shared" si="35"/>
        <v>0</v>
      </c>
      <c r="T86" s="297">
        <f t="shared" si="36"/>
        <v>0</v>
      </c>
      <c r="U86" s="297">
        <f t="shared" si="37"/>
        <v>0</v>
      </c>
      <c r="V86">
        <f t="shared" si="38"/>
        <v>8</v>
      </c>
      <c r="W86" s="298">
        <v>4</v>
      </c>
      <c r="X86" s="33">
        <f t="shared" si="39"/>
        <v>14</v>
      </c>
      <c r="Y86">
        <f t="shared" si="40"/>
        <v>23</v>
      </c>
      <c r="Z86" s="299">
        <f t="shared" si="22"/>
        <v>60.869565217391312</v>
      </c>
      <c r="AA86">
        <f t="shared" si="23"/>
        <v>14</v>
      </c>
      <c r="AB86" s="63">
        <f t="shared" si="24"/>
        <v>60.869565217391312</v>
      </c>
      <c r="AP86" s="307"/>
      <c r="AQ86" s="44"/>
      <c r="AR86" s="301"/>
      <c r="AS86" s="301"/>
      <c r="AT86" s="301"/>
      <c r="AU86" s="42">
        <v>3</v>
      </c>
      <c r="AV86" s="112">
        <v>4</v>
      </c>
      <c r="AW86" s="112"/>
      <c r="AX86" s="112"/>
      <c r="AY86" s="112"/>
      <c r="AZ86" s="112"/>
      <c r="BA86" s="112"/>
      <c r="BB86" s="45">
        <v>5</v>
      </c>
      <c r="BC86" s="45">
        <v>2</v>
      </c>
      <c r="BE86" s="47"/>
      <c r="BH86" s="48"/>
      <c r="BI86" s="113"/>
      <c r="BJ86" s="114"/>
      <c r="BK86" s="114"/>
      <c r="BL86" s="114"/>
      <c r="BM86" s="115"/>
      <c r="BN86" s="115"/>
      <c r="BO86" s="115"/>
      <c r="BQ86" s="53"/>
      <c r="BR86" s="53"/>
      <c r="BS86" s="116"/>
      <c r="BT86" s="116"/>
      <c r="BU86" s="116"/>
      <c r="BV86" s="116">
        <v>1</v>
      </c>
      <c r="BW86" s="117"/>
      <c r="BX86" s="117"/>
      <c r="BY86" s="118"/>
      <c r="BZ86" s="118"/>
      <c r="CA86" s="118"/>
      <c r="CB86" s="118"/>
      <c r="CC86" s="119"/>
      <c r="CD86" s="119"/>
      <c r="CE86" s="119"/>
      <c r="CF86" s="120"/>
      <c r="CG86" s="120"/>
      <c r="CH86" s="120"/>
      <c r="CI86" s="120"/>
      <c r="CJ86" s="120"/>
      <c r="CK86" s="120"/>
      <c r="CL86" s="36">
        <v>8</v>
      </c>
    </row>
    <row r="87" spans="7:90" x14ac:dyDescent="0.25">
      <c r="G87" s="36" t="s">
        <v>587</v>
      </c>
      <c r="H87" s="36">
        <v>1</v>
      </c>
      <c r="I87" s="44">
        <f t="shared" si="25"/>
        <v>3</v>
      </c>
      <c r="J87" s="44">
        <f t="shared" si="26"/>
        <v>6</v>
      </c>
      <c r="K87" s="44">
        <f t="shared" si="27"/>
        <v>0</v>
      </c>
      <c r="L87" s="44">
        <f t="shared" si="28"/>
        <v>0</v>
      </c>
      <c r="M87" s="51">
        <f t="shared" si="29"/>
        <v>0</v>
      </c>
      <c r="N87" s="51">
        <f t="shared" si="30"/>
        <v>0</v>
      </c>
      <c r="O87" s="51">
        <f t="shared" si="31"/>
        <v>0</v>
      </c>
      <c r="P87" s="54">
        <f t="shared" si="32"/>
        <v>0</v>
      </c>
      <c r="Q87" s="296">
        <f t="shared" si="33"/>
        <v>1</v>
      </c>
      <c r="R87" s="296">
        <f t="shared" si="34"/>
        <v>0</v>
      </c>
      <c r="S87" s="296">
        <f t="shared" si="35"/>
        <v>0</v>
      </c>
      <c r="T87" s="297">
        <f t="shared" si="36"/>
        <v>0</v>
      </c>
      <c r="U87" s="297">
        <f t="shared" si="37"/>
        <v>0</v>
      </c>
      <c r="V87">
        <f t="shared" si="38"/>
        <v>4</v>
      </c>
      <c r="W87" s="298">
        <v>4</v>
      </c>
      <c r="X87" s="33">
        <f t="shared" si="39"/>
        <v>9</v>
      </c>
      <c r="Y87">
        <f t="shared" si="40"/>
        <v>14</v>
      </c>
      <c r="Z87" s="299">
        <f t="shared" si="22"/>
        <v>64.285714285714292</v>
      </c>
      <c r="AA87">
        <f t="shared" si="23"/>
        <v>9</v>
      </c>
      <c r="AB87" s="63">
        <f t="shared" si="24"/>
        <v>64.285714285714292</v>
      </c>
      <c r="AP87" s="307"/>
      <c r="AQ87" s="44"/>
      <c r="AR87" s="301"/>
      <c r="AS87" s="301"/>
      <c r="AT87" s="301"/>
      <c r="AU87" s="42">
        <v>1</v>
      </c>
      <c r="AV87" s="43">
        <v>2</v>
      </c>
      <c r="BB87" s="44">
        <v>6</v>
      </c>
      <c r="BV87" s="55">
        <v>1</v>
      </c>
      <c r="CL87" s="36">
        <v>4</v>
      </c>
    </row>
    <row r="88" spans="7:90" x14ac:dyDescent="0.25">
      <c r="G88" s="36" t="s">
        <v>587</v>
      </c>
      <c r="H88" s="36">
        <v>2</v>
      </c>
      <c r="I88" s="44">
        <f t="shared" si="25"/>
        <v>3</v>
      </c>
      <c r="J88" s="44">
        <f t="shared" si="26"/>
        <v>0</v>
      </c>
      <c r="K88" s="44">
        <f t="shared" si="27"/>
        <v>0</v>
      </c>
      <c r="L88" s="44">
        <f t="shared" si="28"/>
        <v>0</v>
      </c>
      <c r="M88" s="51">
        <f t="shared" si="29"/>
        <v>0</v>
      </c>
      <c r="N88" s="51">
        <f t="shared" si="30"/>
        <v>0</v>
      </c>
      <c r="O88" s="51">
        <f t="shared" si="31"/>
        <v>1</v>
      </c>
      <c r="P88" s="54">
        <f t="shared" si="32"/>
        <v>0</v>
      </c>
      <c r="Q88" s="296">
        <f t="shared" si="33"/>
        <v>2</v>
      </c>
      <c r="R88" s="296">
        <f t="shared" si="34"/>
        <v>0</v>
      </c>
      <c r="S88" s="296">
        <f t="shared" si="35"/>
        <v>0</v>
      </c>
      <c r="T88" s="297">
        <f t="shared" si="36"/>
        <v>2</v>
      </c>
      <c r="U88" s="297">
        <f t="shared" si="37"/>
        <v>1</v>
      </c>
      <c r="V88">
        <f t="shared" si="38"/>
        <v>5</v>
      </c>
      <c r="W88" s="298">
        <v>6</v>
      </c>
      <c r="X88" s="33">
        <f t="shared" si="39"/>
        <v>3</v>
      </c>
      <c r="Y88">
        <f t="shared" si="40"/>
        <v>14</v>
      </c>
      <c r="Z88" s="299">
        <f t="shared" si="22"/>
        <v>21.428571428571427</v>
      </c>
      <c r="AA88">
        <f t="shared" si="23"/>
        <v>4</v>
      </c>
      <c r="AB88" s="63">
        <f t="shared" si="24"/>
        <v>28.571428571428569</v>
      </c>
      <c r="AP88" s="307"/>
      <c r="AR88" s="301"/>
      <c r="AS88" s="301"/>
      <c r="AT88" s="301"/>
      <c r="AV88" s="43">
        <v>3</v>
      </c>
      <c r="BN88" s="52">
        <v>1</v>
      </c>
      <c r="BV88" s="55">
        <v>2</v>
      </c>
      <c r="CC88" s="58">
        <v>2</v>
      </c>
      <c r="CF88" s="59">
        <v>1</v>
      </c>
      <c r="CL88" s="36">
        <v>5</v>
      </c>
    </row>
    <row r="89" spans="7:90" x14ac:dyDescent="0.25">
      <c r="G89" s="36" t="s">
        <v>587</v>
      </c>
      <c r="H89" s="36">
        <v>3</v>
      </c>
      <c r="I89" s="44">
        <f t="shared" si="25"/>
        <v>9</v>
      </c>
      <c r="J89" s="44">
        <f t="shared" si="26"/>
        <v>2</v>
      </c>
      <c r="K89" s="44">
        <f t="shared" si="27"/>
        <v>0</v>
      </c>
      <c r="L89" s="44">
        <f t="shared" si="28"/>
        <v>0</v>
      </c>
      <c r="M89" s="51">
        <f t="shared" si="29"/>
        <v>0</v>
      </c>
      <c r="N89" s="51">
        <f t="shared" si="30"/>
        <v>0</v>
      </c>
      <c r="O89" s="51">
        <f t="shared" si="31"/>
        <v>0</v>
      </c>
      <c r="P89" s="54">
        <f t="shared" si="32"/>
        <v>0</v>
      </c>
      <c r="Q89" s="296">
        <f t="shared" si="33"/>
        <v>4</v>
      </c>
      <c r="R89" s="296">
        <f t="shared" si="34"/>
        <v>0</v>
      </c>
      <c r="S89" s="296">
        <f t="shared" si="35"/>
        <v>0</v>
      </c>
      <c r="T89" s="297">
        <f t="shared" si="36"/>
        <v>0</v>
      </c>
      <c r="U89" s="297">
        <f t="shared" si="37"/>
        <v>0</v>
      </c>
      <c r="V89">
        <f t="shared" si="38"/>
        <v>4</v>
      </c>
      <c r="W89" s="298">
        <v>4</v>
      </c>
      <c r="X89" s="33">
        <f t="shared" si="39"/>
        <v>11</v>
      </c>
      <c r="Y89">
        <f t="shared" si="40"/>
        <v>19</v>
      </c>
      <c r="Z89" s="299">
        <f t="shared" si="22"/>
        <v>57.894736842105267</v>
      </c>
      <c r="AA89">
        <f t="shared" si="23"/>
        <v>11</v>
      </c>
      <c r="AB89" s="63">
        <f t="shared" si="24"/>
        <v>57.894736842105267</v>
      </c>
      <c r="AP89" s="307"/>
      <c r="AQ89" s="44"/>
      <c r="AR89" s="301"/>
      <c r="AS89" s="301"/>
      <c r="AT89" s="301"/>
      <c r="AU89" s="42">
        <v>3</v>
      </c>
      <c r="AV89" s="43">
        <v>6</v>
      </c>
      <c r="BB89" s="44">
        <v>2</v>
      </c>
      <c r="BV89" s="55">
        <v>4</v>
      </c>
      <c r="CL89" s="36">
        <v>4</v>
      </c>
    </row>
    <row r="90" spans="7:90" x14ac:dyDescent="0.25">
      <c r="G90" s="36" t="s">
        <v>587</v>
      </c>
      <c r="H90" s="36">
        <v>3</v>
      </c>
      <c r="I90" s="44">
        <f t="shared" si="25"/>
        <v>14</v>
      </c>
      <c r="J90" s="44">
        <f t="shared" si="26"/>
        <v>6</v>
      </c>
      <c r="K90" s="44">
        <f t="shared" si="27"/>
        <v>0</v>
      </c>
      <c r="L90" s="44">
        <f t="shared" si="28"/>
        <v>0</v>
      </c>
      <c r="M90" s="51">
        <f t="shared" si="29"/>
        <v>0</v>
      </c>
      <c r="N90" s="51">
        <f t="shared" si="30"/>
        <v>0</v>
      </c>
      <c r="O90" s="51">
        <f t="shared" si="31"/>
        <v>0</v>
      </c>
      <c r="P90" s="54">
        <f t="shared" si="32"/>
        <v>0</v>
      </c>
      <c r="Q90" s="296">
        <f t="shared" si="33"/>
        <v>11</v>
      </c>
      <c r="R90" s="296">
        <f t="shared" si="34"/>
        <v>0</v>
      </c>
      <c r="S90" s="296">
        <f t="shared" si="35"/>
        <v>0</v>
      </c>
      <c r="T90" s="297">
        <f t="shared" si="36"/>
        <v>0</v>
      </c>
      <c r="U90" s="297">
        <f t="shared" si="37"/>
        <v>0</v>
      </c>
      <c r="V90">
        <f t="shared" si="38"/>
        <v>7</v>
      </c>
      <c r="W90" s="298">
        <v>5</v>
      </c>
      <c r="X90" s="33">
        <f t="shared" si="39"/>
        <v>20</v>
      </c>
      <c r="Y90">
        <f t="shared" si="40"/>
        <v>38</v>
      </c>
      <c r="Z90" s="299">
        <f t="shared" si="22"/>
        <v>52.631578947368418</v>
      </c>
      <c r="AA90">
        <f t="shared" si="23"/>
        <v>20</v>
      </c>
      <c r="AB90" s="63">
        <f t="shared" si="24"/>
        <v>52.631578947368418</v>
      </c>
      <c r="AP90" s="307"/>
      <c r="AQ90" s="44"/>
      <c r="AR90" s="301"/>
      <c r="AS90" s="301"/>
      <c r="AT90" s="301"/>
      <c r="AU90" s="42">
        <v>2</v>
      </c>
      <c r="AV90" s="43">
        <v>10</v>
      </c>
      <c r="AW90" s="43">
        <v>1</v>
      </c>
      <c r="AY90" s="43">
        <v>1</v>
      </c>
      <c r="BB90" s="44">
        <v>4</v>
      </c>
      <c r="BC90" s="44">
        <v>2</v>
      </c>
      <c r="BS90" s="55">
        <v>1</v>
      </c>
      <c r="BV90" s="55">
        <v>10</v>
      </c>
      <c r="CL90" s="36">
        <v>7</v>
      </c>
    </row>
    <row r="91" spans="7:90" x14ac:dyDescent="0.25">
      <c r="G91" s="36" t="s">
        <v>587</v>
      </c>
      <c r="H91" s="36">
        <v>2</v>
      </c>
      <c r="I91" s="44">
        <f t="shared" si="25"/>
        <v>5</v>
      </c>
      <c r="J91" s="44">
        <f t="shared" si="26"/>
        <v>2</v>
      </c>
      <c r="K91" s="44">
        <f t="shared" si="27"/>
        <v>0</v>
      </c>
      <c r="L91" s="44">
        <f t="shared" si="28"/>
        <v>0</v>
      </c>
      <c r="M91" s="51">
        <f t="shared" si="29"/>
        <v>0</v>
      </c>
      <c r="N91" s="51">
        <f t="shared" si="30"/>
        <v>0</v>
      </c>
      <c r="O91" s="51">
        <f t="shared" si="31"/>
        <v>0</v>
      </c>
      <c r="P91" s="54">
        <f t="shared" si="32"/>
        <v>0</v>
      </c>
      <c r="Q91" s="296">
        <f t="shared" si="33"/>
        <v>3</v>
      </c>
      <c r="R91" s="296">
        <f t="shared" si="34"/>
        <v>0</v>
      </c>
      <c r="S91" s="296">
        <f t="shared" si="35"/>
        <v>0</v>
      </c>
      <c r="T91" s="297">
        <f t="shared" si="36"/>
        <v>0</v>
      </c>
      <c r="U91" s="297">
        <f t="shared" si="37"/>
        <v>1</v>
      </c>
      <c r="V91">
        <f t="shared" si="38"/>
        <v>4</v>
      </c>
      <c r="W91" s="298">
        <v>5</v>
      </c>
      <c r="X91" s="33">
        <f t="shared" si="39"/>
        <v>7</v>
      </c>
      <c r="Y91">
        <f t="shared" si="40"/>
        <v>15</v>
      </c>
      <c r="Z91" s="299">
        <f t="shared" si="22"/>
        <v>46.666666666666664</v>
      </c>
      <c r="AA91">
        <f t="shared" si="23"/>
        <v>7</v>
      </c>
      <c r="AB91" s="63">
        <f t="shared" si="24"/>
        <v>46.666666666666664</v>
      </c>
      <c r="AP91" s="307"/>
      <c r="AQ91" s="44"/>
      <c r="AR91" s="301"/>
      <c r="AS91" s="301"/>
      <c r="AT91" s="301"/>
      <c r="AU91" s="42">
        <v>2</v>
      </c>
      <c r="AV91" s="43">
        <v>3</v>
      </c>
      <c r="BB91" s="44">
        <v>2</v>
      </c>
      <c r="BV91" s="55">
        <v>3</v>
      </c>
      <c r="CG91" s="59">
        <v>1</v>
      </c>
      <c r="CL91" s="36">
        <v>4</v>
      </c>
    </row>
    <row r="92" spans="7:90" x14ac:dyDescent="0.25">
      <c r="G92" s="36" t="s">
        <v>587</v>
      </c>
      <c r="H92" s="36">
        <v>3</v>
      </c>
      <c r="I92" s="44">
        <f t="shared" si="25"/>
        <v>3</v>
      </c>
      <c r="J92" s="44">
        <f t="shared" si="26"/>
        <v>2</v>
      </c>
      <c r="K92" s="44">
        <f t="shared" si="27"/>
        <v>0</v>
      </c>
      <c r="L92" s="44">
        <f t="shared" si="28"/>
        <v>0</v>
      </c>
      <c r="M92" s="51">
        <f t="shared" si="29"/>
        <v>0</v>
      </c>
      <c r="N92" s="51">
        <f t="shared" si="30"/>
        <v>0</v>
      </c>
      <c r="O92" s="51">
        <f t="shared" si="31"/>
        <v>0</v>
      </c>
      <c r="P92" s="54">
        <f t="shared" si="32"/>
        <v>0</v>
      </c>
      <c r="Q92" s="296">
        <f t="shared" si="33"/>
        <v>4</v>
      </c>
      <c r="R92" s="296">
        <f t="shared" si="34"/>
        <v>0</v>
      </c>
      <c r="S92" s="296">
        <f t="shared" si="35"/>
        <v>0</v>
      </c>
      <c r="T92" s="297">
        <f t="shared" si="36"/>
        <v>0</v>
      </c>
      <c r="U92" s="297">
        <f t="shared" si="37"/>
        <v>0</v>
      </c>
      <c r="V92">
        <f t="shared" si="38"/>
        <v>1</v>
      </c>
      <c r="W92" s="298">
        <v>4</v>
      </c>
      <c r="X92" s="33">
        <f t="shared" si="39"/>
        <v>5</v>
      </c>
      <c r="Y92">
        <f t="shared" si="40"/>
        <v>10</v>
      </c>
      <c r="Z92" s="299">
        <f t="shared" si="22"/>
        <v>50</v>
      </c>
      <c r="AA92">
        <f t="shared" si="23"/>
        <v>5</v>
      </c>
      <c r="AB92" s="63">
        <f t="shared" si="24"/>
        <v>50</v>
      </c>
      <c r="AP92" s="307"/>
      <c r="AQ92" s="44"/>
      <c r="AR92" s="301"/>
      <c r="AS92" s="301"/>
      <c r="AT92" s="301"/>
      <c r="AU92" s="42">
        <v>1</v>
      </c>
      <c r="AV92" s="43">
        <v>2</v>
      </c>
      <c r="BB92" s="44">
        <v>2</v>
      </c>
      <c r="BV92" s="55">
        <v>4</v>
      </c>
      <c r="CL92" s="36">
        <v>1</v>
      </c>
    </row>
    <row r="93" spans="7:90" x14ac:dyDescent="0.25">
      <c r="G93" s="36" t="s">
        <v>587</v>
      </c>
      <c r="H93" s="36">
        <v>2</v>
      </c>
      <c r="I93" s="44">
        <f t="shared" si="25"/>
        <v>5</v>
      </c>
      <c r="J93" s="44">
        <f t="shared" si="26"/>
        <v>4</v>
      </c>
      <c r="K93" s="44">
        <f t="shared" si="27"/>
        <v>0</v>
      </c>
      <c r="L93" s="44">
        <f t="shared" si="28"/>
        <v>0</v>
      </c>
      <c r="M93" s="51">
        <f t="shared" si="29"/>
        <v>0</v>
      </c>
      <c r="N93" s="51">
        <f t="shared" si="30"/>
        <v>0</v>
      </c>
      <c r="O93" s="51">
        <f t="shared" si="31"/>
        <v>0</v>
      </c>
      <c r="P93" s="54">
        <f t="shared" si="32"/>
        <v>0</v>
      </c>
      <c r="Q93" s="296">
        <f t="shared" si="33"/>
        <v>2</v>
      </c>
      <c r="R93" s="296">
        <f t="shared" si="34"/>
        <v>0</v>
      </c>
      <c r="S93" s="296">
        <f t="shared" si="35"/>
        <v>0</v>
      </c>
      <c r="T93" s="297">
        <f t="shared" si="36"/>
        <v>0</v>
      </c>
      <c r="U93" s="297">
        <f t="shared" si="37"/>
        <v>2</v>
      </c>
      <c r="V93">
        <f t="shared" si="38"/>
        <v>5</v>
      </c>
      <c r="W93" s="298">
        <v>5</v>
      </c>
      <c r="X93" s="33">
        <f t="shared" si="39"/>
        <v>9</v>
      </c>
      <c r="Y93">
        <f t="shared" si="40"/>
        <v>18</v>
      </c>
      <c r="Z93" s="299">
        <f t="shared" si="22"/>
        <v>50</v>
      </c>
      <c r="AA93">
        <f t="shared" si="23"/>
        <v>9</v>
      </c>
      <c r="AB93" s="63">
        <f t="shared" si="24"/>
        <v>50</v>
      </c>
      <c r="AP93" s="307"/>
      <c r="AQ93" s="44"/>
      <c r="AR93" s="301"/>
      <c r="AS93" s="301"/>
      <c r="AT93" s="301"/>
      <c r="AV93" s="43">
        <v>4</v>
      </c>
      <c r="AW93" s="43">
        <v>1</v>
      </c>
      <c r="BB93" s="44">
        <v>4</v>
      </c>
      <c r="BS93" s="55">
        <v>1</v>
      </c>
      <c r="BV93" s="55">
        <v>1</v>
      </c>
      <c r="CF93" s="59">
        <v>1</v>
      </c>
      <c r="CI93" s="59">
        <v>1</v>
      </c>
      <c r="CL93" s="36">
        <v>5</v>
      </c>
    </row>
    <row r="94" spans="7:90" x14ac:dyDescent="0.25">
      <c r="G94" s="36" t="s">
        <v>587</v>
      </c>
      <c r="H94" s="36">
        <v>3</v>
      </c>
      <c r="I94" s="44">
        <f t="shared" si="25"/>
        <v>9</v>
      </c>
      <c r="J94" s="44">
        <f t="shared" si="26"/>
        <v>7</v>
      </c>
      <c r="K94" s="44">
        <f t="shared" si="27"/>
        <v>0</v>
      </c>
      <c r="L94" s="44">
        <f t="shared" si="28"/>
        <v>0</v>
      </c>
      <c r="M94" s="51">
        <f t="shared" si="29"/>
        <v>0</v>
      </c>
      <c r="N94" s="51">
        <f t="shared" si="30"/>
        <v>0</v>
      </c>
      <c r="O94" s="51">
        <f t="shared" si="31"/>
        <v>1</v>
      </c>
      <c r="P94" s="54">
        <f t="shared" si="32"/>
        <v>0</v>
      </c>
      <c r="Q94" s="296">
        <f t="shared" si="33"/>
        <v>3</v>
      </c>
      <c r="R94" s="296">
        <f t="shared" si="34"/>
        <v>0</v>
      </c>
      <c r="S94" s="296">
        <f t="shared" si="35"/>
        <v>0</v>
      </c>
      <c r="T94" s="297">
        <f t="shared" si="36"/>
        <v>0</v>
      </c>
      <c r="U94" s="297">
        <f t="shared" si="37"/>
        <v>0</v>
      </c>
      <c r="V94">
        <f t="shared" si="38"/>
        <v>6</v>
      </c>
      <c r="W94" s="298">
        <v>5</v>
      </c>
      <c r="X94" s="33">
        <f t="shared" si="39"/>
        <v>16</v>
      </c>
      <c r="Y94">
        <f t="shared" si="40"/>
        <v>26</v>
      </c>
      <c r="Z94" s="299">
        <f t="shared" si="22"/>
        <v>61.53846153846154</v>
      </c>
      <c r="AA94">
        <f t="shared" si="23"/>
        <v>17</v>
      </c>
      <c r="AB94" s="63">
        <f t="shared" si="24"/>
        <v>65.384615384615387</v>
      </c>
      <c r="AP94" s="307"/>
      <c r="AQ94" s="44"/>
      <c r="AR94" s="301"/>
      <c r="AS94" s="301"/>
      <c r="AT94" s="301"/>
      <c r="AU94" s="42">
        <v>2</v>
      </c>
      <c r="AV94" s="43">
        <v>6</v>
      </c>
      <c r="AY94" s="43">
        <v>1</v>
      </c>
      <c r="BB94" s="44">
        <v>4</v>
      </c>
      <c r="BC94" s="44">
        <v>3</v>
      </c>
      <c r="BN94" s="52">
        <v>1</v>
      </c>
      <c r="BS94" s="55">
        <v>1</v>
      </c>
      <c r="BV94" s="55">
        <v>2</v>
      </c>
      <c r="CL94" s="36">
        <v>6</v>
      </c>
    </row>
    <row r="95" spans="7:90" x14ac:dyDescent="0.25">
      <c r="G95" s="36" t="s">
        <v>587</v>
      </c>
      <c r="H95" s="36">
        <v>2</v>
      </c>
      <c r="I95" s="44">
        <f t="shared" si="25"/>
        <v>4</v>
      </c>
      <c r="J95" s="44">
        <f t="shared" si="26"/>
        <v>2</v>
      </c>
      <c r="K95" s="44">
        <f t="shared" si="27"/>
        <v>0</v>
      </c>
      <c r="L95" s="44">
        <f t="shared" si="28"/>
        <v>0</v>
      </c>
      <c r="M95" s="51">
        <f t="shared" si="29"/>
        <v>0</v>
      </c>
      <c r="N95" s="51">
        <f t="shared" si="30"/>
        <v>0</v>
      </c>
      <c r="O95" s="51">
        <f t="shared" si="31"/>
        <v>0</v>
      </c>
      <c r="P95" s="54">
        <f t="shared" si="32"/>
        <v>0</v>
      </c>
      <c r="Q95" s="296">
        <f t="shared" si="33"/>
        <v>3</v>
      </c>
      <c r="R95" s="296">
        <f t="shared" si="34"/>
        <v>0</v>
      </c>
      <c r="S95" s="296">
        <f t="shared" si="35"/>
        <v>0</v>
      </c>
      <c r="T95" s="297">
        <f t="shared" si="36"/>
        <v>0</v>
      </c>
      <c r="U95" s="297">
        <f t="shared" si="37"/>
        <v>0</v>
      </c>
      <c r="V95">
        <f t="shared" si="38"/>
        <v>2</v>
      </c>
      <c r="W95" s="298">
        <v>4</v>
      </c>
      <c r="X95" s="33">
        <f t="shared" si="39"/>
        <v>6</v>
      </c>
      <c r="Y95">
        <f t="shared" si="40"/>
        <v>11</v>
      </c>
      <c r="Z95" s="299">
        <f t="shared" si="22"/>
        <v>54.54545454545454</v>
      </c>
      <c r="AA95">
        <f t="shared" si="23"/>
        <v>6</v>
      </c>
      <c r="AB95" s="63">
        <f t="shared" si="24"/>
        <v>54.54545454545454</v>
      </c>
      <c r="AP95" s="307"/>
      <c r="AQ95" s="44"/>
      <c r="AR95" s="301"/>
      <c r="AS95" s="301"/>
      <c r="AT95" s="301"/>
      <c r="AU95" s="42">
        <v>1</v>
      </c>
      <c r="AV95" s="43">
        <v>3</v>
      </c>
      <c r="BB95" s="44">
        <v>2</v>
      </c>
      <c r="BV95" s="55">
        <v>3</v>
      </c>
      <c r="CL95" s="36">
        <v>2</v>
      </c>
    </row>
    <row r="96" spans="7:90" x14ac:dyDescent="0.25">
      <c r="G96" s="36" t="s">
        <v>587</v>
      </c>
      <c r="H96" s="36">
        <v>3</v>
      </c>
      <c r="I96" s="44">
        <f t="shared" si="25"/>
        <v>5</v>
      </c>
      <c r="J96" s="44">
        <f t="shared" si="26"/>
        <v>4</v>
      </c>
      <c r="K96" s="44">
        <f t="shared" si="27"/>
        <v>0</v>
      </c>
      <c r="L96" s="44">
        <f t="shared" si="28"/>
        <v>0</v>
      </c>
      <c r="M96" s="51">
        <f t="shared" si="29"/>
        <v>0</v>
      </c>
      <c r="N96" s="51">
        <f t="shared" si="30"/>
        <v>0</v>
      </c>
      <c r="O96" s="51">
        <f t="shared" si="31"/>
        <v>1</v>
      </c>
      <c r="P96" s="54">
        <f t="shared" si="32"/>
        <v>0</v>
      </c>
      <c r="Q96" s="296">
        <f t="shared" si="33"/>
        <v>5</v>
      </c>
      <c r="R96" s="296">
        <f t="shared" si="34"/>
        <v>0</v>
      </c>
      <c r="S96" s="296">
        <f t="shared" si="35"/>
        <v>0</v>
      </c>
      <c r="T96" s="297">
        <f t="shared" si="36"/>
        <v>0</v>
      </c>
      <c r="U96" s="297">
        <f t="shared" si="37"/>
        <v>0</v>
      </c>
      <c r="V96">
        <f t="shared" si="38"/>
        <v>19</v>
      </c>
      <c r="W96" s="298">
        <v>5</v>
      </c>
      <c r="X96" s="33">
        <f t="shared" si="39"/>
        <v>9</v>
      </c>
      <c r="Y96">
        <f t="shared" si="40"/>
        <v>34</v>
      </c>
      <c r="Z96" s="299">
        <f t="shared" si="22"/>
        <v>26.47058823529412</v>
      </c>
      <c r="AA96">
        <f t="shared" si="23"/>
        <v>10</v>
      </c>
      <c r="AB96" s="63">
        <f t="shared" si="24"/>
        <v>29.411764705882355</v>
      </c>
      <c r="AP96" s="307"/>
      <c r="AQ96" s="306"/>
      <c r="AR96" s="301"/>
      <c r="AS96" s="301"/>
      <c r="AT96" s="301"/>
      <c r="AU96" s="42">
        <v>1</v>
      </c>
      <c r="AV96" s="43">
        <v>4</v>
      </c>
      <c r="BB96" s="44">
        <v>3</v>
      </c>
      <c r="BC96" s="44">
        <v>1</v>
      </c>
      <c r="BN96" s="52">
        <v>1</v>
      </c>
      <c r="BV96" s="55">
        <v>5</v>
      </c>
      <c r="CL96" s="36">
        <v>19</v>
      </c>
    </row>
    <row r="97" spans="7:90" x14ac:dyDescent="0.25">
      <c r="G97" s="36" t="s">
        <v>587</v>
      </c>
      <c r="H97" s="36">
        <v>2</v>
      </c>
      <c r="I97" s="44">
        <f t="shared" si="25"/>
        <v>2</v>
      </c>
      <c r="J97" s="44">
        <f t="shared" si="26"/>
        <v>0</v>
      </c>
      <c r="K97" s="44">
        <f t="shared" si="27"/>
        <v>0</v>
      </c>
      <c r="L97" s="44">
        <f t="shared" si="28"/>
        <v>0</v>
      </c>
      <c r="M97" s="51">
        <f t="shared" si="29"/>
        <v>0</v>
      </c>
      <c r="N97" s="51">
        <f t="shared" si="30"/>
        <v>0</v>
      </c>
      <c r="O97" s="51">
        <f t="shared" si="31"/>
        <v>0</v>
      </c>
      <c r="P97" s="54">
        <f t="shared" si="32"/>
        <v>0</v>
      </c>
      <c r="Q97" s="296">
        <f t="shared" si="33"/>
        <v>6</v>
      </c>
      <c r="R97" s="296">
        <f t="shared" si="34"/>
        <v>0</v>
      </c>
      <c r="S97" s="296">
        <f t="shared" si="35"/>
        <v>0</v>
      </c>
      <c r="T97" s="297">
        <f t="shared" si="36"/>
        <v>1</v>
      </c>
      <c r="U97" s="297">
        <f t="shared" si="37"/>
        <v>0</v>
      </c>
      <c r="V97">
        <f t="shared" si="38"/>
        <v>7</v>
      </c>
      <c r="W97" s="298">
        <v>4</v>
      </c>
      <c r="X97" s="33">
        <f t="shared" si="39"/>
        <v>2</v>
      </c>
      <c r="Y97">
        <f t="shared" si="40"/>
        <v>16</v>
      </c>
      <c r="Z97" s="299">
        <f t="shared" si="22"/>
        <v>12.5</v>
      </c>
      <c r="AA97">
        <f t="shared" si="23"/>
        <v>2</v>
      </c>
      <c r="AB97" s="63">
        <f t="shared" si="24"/>
        <v>12.5</v>
      </c>
      <c r="AP97" s="307"/>
      <c r="AQ97" s="306"/>
      <c r="AR97" s="301"/>
      <c r="AS97" s="301"/>
      <c r="AT97" s="301"/>
      <c r="AU97" s="42">
        <v>2</v>
      </c>
      <c r="BV97" s="55">
        <v>6</v>
      </c>
      <c r="CC97" s="58">
        <v>1</v>
      </c>
      <c r="CL97" s="36">
        <v>7</v>
      </c>
    </row>
    <row r="98" spans="7:90" x14ac:dyDescent="0.25">
      <c r="G98" s="36" t="s">
        <v>587</v>
      </c>
      <c r="H98" s="36">
        <v>3</v>
      </c>
      <c r="I98" s="44">
        <f t="shared" si="25"/>
        <v>19</v>
      </c>
      <c r="J98" s="44">
        <f t="shared" si="26"/>
        <v>10</v>
      </c>
      <c r="K98" s="44">
        <f t="shared" si="27"/>
        <v>2</v>
      </c>
      <c r="L98" s="44">
        <f t="shared" si="28"/>
        <v>0</v>
      </c>
      <c r="M98" s="51">
        <f t="shared" si="29"/>
        <v>0</v>
      </c>
      <c r="N98" s="51">
        <f t="shared" si="30"/>
        <v>1</v>
      </c>
      <c r="O98" s="51">
        <f t="shared" si="31"/>
        <v>0</v>
      </c>
      <c r="P98" s="54">
        <f t="shared" si="32"/>
        <v>0</v>
      </c>
      <c r="Q98" s="296">
        <f t="shared" si="33"/>
        <v>6</v>
      </c>
      <c r="R98" s="296">
        <f t="shared" si="34"/>
        <v>0</v>
      </c>
      <c r="S98" s="296">
        <f t="shared" si="35"/>
        <v>0</v>
      </c>
      <c r="T98" s="297">
        <f t="shared" si="36"/>
        <v>0</v>
      </c>
      <c r="U98" s="297">
        <f t="shared" si="37"/>
        <v>0</v>
      </c>
      <c r="V98">
        <f t="shared" si="38"/>
        <v>8</v>
      </c>
      <c r="W98" s="298">
        <v>6</v>
      </c>
      <c r="X98" s="33">
        <f t="shared" si="39"/>
        <v>31</v>
      </c>
      <c r="Y98">
        <f t="shared" si="40"/>
        <v>46</v>
      </c>
      <c r="Z98" s="299">
        <f t="shared" si="22"/>
        <v>67.391304347826093</v>
      </c>
      <c r="AA98">
        <f t="shared" si="23"/>
        <v>32</v>
      </c>
      <c r="AB98" s="63">
        <f t="shared" si="24"/>
        <v>69.565217391304344</v>
      </c>
      <c r="AP98" s="307"/>
      <c r="AQ98" s="44"/>
      <c r="AR98" s="301"/>
      <c r="AS98" s="301"/>
      <c r="AT98" s="301"/>
      <c r="AU98" s="42">
        <v>6</v>
      </c>
      <c r="AV98" s="43">
        <v>10</v>
      </c>
      <c r="AW98" s="43">
        <v>2</v>
      </c>
      <c r="AY98" s="43">
        <v>1</v>
      </c>
      <c r="BB98" s="44">
        <v>8</v>
      </c>
      <c r="BC98" s="44">
        <v>1</v>
      </c>
      <c r="BD98" s="45">
        <v>1</v>
      </c>
      <c r="BE98" s="46">
        <v>2</v>
      </c>
      <c r="BJ98" s="51">
        <v>1</v>
      </c>
      <c r="BS98" s="55">
        <v>1</v>
      </c>
      <c r="BV98" s="55">
        <v>5</v>
      </c>
      <c r="CL98" s="36">
        <v>8</v>
      </c>
    </row>
    <row r="99" spans="7:90" x14ac:dyDescent="0.25">
      <c r="G99" s="36" t="s">
        <v>587</v>
      </c>
      <c r="H99" s="36">
        <v>3</v>
      </c>
      <c r="I99" s="44">
        <f t="shared" si="25"/>
        <v>6</v>
      </c>
      <c r="J99" s="44">
        <f t="shared" si="26"/>
        <v>6</v>
      </c>
      <c r="K99" s="44">
        <f t="shared" si="27"/>
        <v>0</v>
      </c>
      <c r="L99" s="44">
        <f t="shared" si="28"/>
        <v>0</v>
      </c>
      <c r="M99" s="51">
        <f t="shared" si="29"/>
        <v>0</v>
      </c>
      <c r="N99" s="51">
        <f t="shared" si="30"/>
        <v>0</v>
      </c>
      <c r="O99" s="51">
        <f t="shared" si="31"/>
        <v>0</v>
      </c>
      <c r="P99" s="54">
        <f t="shared" si="32"/>
        <v>0</v>
      </c>
      <c r="Q99" s="296">
        <f t="shared" si="33"/>
        <v>3</v>
      </c>
      <c r="R99" s="296">
        <f t="shared" si="34"/>
        <v>0</v>
      </c>
      <c r="S99" s="296">
        <f t="shared" si="35"/>
        <v>0</v>
      </c>
      <c r="T99" s="297">
        <f t="shared" si="36"/>
        <v>1</v>
      </c>
      <c r="U99" s="297">
        <f t="shared" si="37"/>
        <v>0</v>
      </c>
      <c r="V99">
        <f t="shared" si="38"/>
        <v>2</v>
      </c>
      <c r="W99" s="298">
        <v>5</v>
      </c>
      <c r="X99" s="33">
        <f t="shared" si="39"/>
        <v>12</v>
      </c>
      <c r="Y99">
        <f t="shared" si="40"/>
        <v>18</v>
      </c>
      <c r="Z99" s="299">
        <f t="shared" si="22"/>
        <v>66.666666666666657</v>
      </c>
      <c r="AA99">
        <f t="shared" si="23"/>
        <v>12</v>
      </c>
      <c r="AB99" s="63">
        <f t="shared" si="24"/>
        <v>66.666666666666657</v>
      </c>
      <c r="AP99" s="307"/>
      <c r="AQ99" s="44"/>
      <c r="AR99" s="301"/>
      <c r="AS99" s="301"/>
      <c r="AT99" s="301"/>
      <c r="AU99" s="42">
        <v>3</v>
      </c>
      <c r="AV99" s="43">
        <v>3</v>
      </c>
      <c r="BB99" s="44">
        <v>4</v>
      </c>
      <c r="BC99" s="44">
        <v>2</v>
      </c>
      <c r="BS99" s="55">
        <v>1</v>
      </c>
      <c r="BV99" s="55">
        <v>2</v>
      </c>
      <c r="CC99" s="58">
        <v>1</v>
      </c>
      <c r="CL99" s="36">
        <v>2</v>
      </c>
    </row>
    <row r="100" spans="7:90" x14ac:dyDescent="0.25">
      <c r="G100" s="36" t="s">
        <v>587</v>
      </c>
      <c r="H100" s="36">
        <v>3</v>
      </c>
      <c r="I100" s="44">
        <f t="shared" si="25"/>
        <v>11</v>
      </c>
      <c r="J100" s="44">
        <f t="shared" si="26"/>
        <v>8</v>
      </c>
      <c r="K100" s="44">
        <f t="shared" si="27"/>
        <v>0</v>
      </c>
      <c r="L100" s="44">
        <f t="shared" si="28"/>
        <v>0</v>
      </c>
      <c r="M100" s="51">
        <f t="shared" si="29"/>
        <v>0</v>
      </c>
      <c r="N100" s="51">
        <f t="shared" si="30"/>
        <v>0</v>
      </c>
      <c r="O100" s="51">
        <f t="shared" si="31"/>
        <v>0</v>
      </c>
      <c r="P100" s="54">
        <f t="shared" si="32"/>
        <v>0</v>
      </c>
      <c r="Q100" s="296">
        <f t="shared" si="33"/>
        <v>5</v>
      </c>
      <c r="R100" s="296">
        <f t="shared" si="34"/>
        <v>0</v>
      </c>
      <c r="S100" s="296">
        <f t="shared" si="35"/>
        <v>0</v>
      </c>
      <c r="T100" s="297">
        <f t="shared" si="36"/>
        <v>0</v>
      </c>
      <c r="U100" s="297">
        <f t="shared" si="37"/>
        <v>0</v>
      </c>
      <c r="V100">
        <f t="shared" si="38"/>
        <v>13</v>
      </c>
      <c r="W100" s="298">
        <v>4</v>
      </c>
      <c r="X100" s="33">
        <f t="shared" si="39"/>
        <v>19</v>
      </c>
      <c r="Y100">
        <f t="shared" si="40"/>
        <v>37</v>
      </c>
      <c r="Z100" s="299">
        <f t="shared" si="22"/>
        <v>51.351351351351347</v>
      </c>
      <c r="AA100">
        <f t="shared" si="23"/>
        <v>19</v>
      </c>
      <c r="AB100" s="63">
        <f t="shared" si="24"/>
        <v>51.351351351351347</v>
      </c>
      <c r="AP100" s="307"/>
      <c r="AQ100" s="44"/>
      <c r="AR100" s="301"/>
      <c r="AS100" s="301"/>
      <c r="AT100" s="301"/>
      <c r="AU100" s="42">
        <v>3</v>
      </c>
      <c r="AV100" s="43">
        <v>5</v>
      </c>
      <c r="AY100" s="43">
        <v>3</v>
      </c>
      <c r="BB100" s="44">
        <v>6</v>
      </c>
      <c r="BC100" s="44">
        <v>1</v>
      </c>
      <c r="BD100" s="45">
        <v>1</v>
      </c>
      <c r="BV100" s="55">
        <v>5</v>
      </c>
      <c r="CL100" s="36">
        <v>13</v>
      </c>
    </row>
    <row r="101" spans="7:90" x14ac:dyDescent="0.25">
      <c r="G101" s="36" t="s">
        <v>587</v>
      </c>
      <c r="H101" s="36">
        <v>2</v>
      </c>
      <c r="I101" s="44">
        <f t="shared" si="25"/>
        <v>1</v>
      </c>
      <c r="J101" s="44">
        <f t="shared" si="26"/>
        <v>1</v>
      </c>
      <c r="K101" s="44">
        <f t="shared" si="27"/>
        <v>0</v>
      </c>
      <c r="L101" s="44">
        <f t="shared" si="28"/>
        <v>0</v>
      </c>
      <c r="M101" s="51">
        <f t="shared" si="29"/>
        <v>0</v>
      </c>
      <c r="N101" s="51">
        <f t="shared" si="30"/>
        <v>0</v>
      </c>
      <c r="O101" s="51">
        <f t="shared" si="31"/>
        <v>0</v>
      </c>
      <c r="P101" s="54">
        <f t="shared" si="32"/>
        <v>0</v>
      </c>
      <c r="Q101" s="296">
        <f t="shared" si="33"/>
        <v>6</v>
      </c>
      <c r="R101" s="296">
        <f t="shared" si="34"/>
        <v>0</v>
      </c>
      <c r="S101" s="296">
        <f t="shared" si="35"/>
        <v>0</v>
      </c>
      <c r="T101" s="297">
        <f t="shared" si="36"/>
        <v>1</v>
      </c>
      <c r="U101" s="297">
        <f t="shared" si="37"/>
        <v>0</v>
      </c>
      <c r="V101">
        <f t="shared" si="38"/>
        <v>3</v>
      </c>
      <c r="W101" s="298">
        <v>5</v>
      </c>
      <c r="X101" s="33">
        <f t="shared" si="39"/>
        <v>2</v>
      </c>
      <c r="Y101">
        <f t="shared" si="40"/>
        <v>12</v>
      </c>
      <c r="Z101" s="299">
        <f t="shared" si="22"/>
        <v>16.666666666666664</v>
      </c>
      <c r="AA101">
        <f t="shared" si="23"/>
        <v>2</v>
      </c>
      <c r="AB101" s="63">
        <f t="shared" si="24"/>
        <v>16.666666666666664</v>
      </c>
      <c r="AP101" s="307"/>
      <c r="AQ101" s="296"/>
      <c r="AR101" s="301"/>
      <c r="AS101" s="301"/>
      <c r="AT101" s="301"/>
      <c r="AY101" s="43">
        <v>1</v>
      </c>
      <c r="BB101" s="44">
        <v>1</v>
      </c>
      <c r="BV101" s="55">
        <v>6</v>
      </c>
      <c r="CE101" s="58">
        <v>1</v>
      </c>
      <c r="CL101" s="36">
        <v>3</v>
      </c>
    </row>
    <row r="102" spans="7:90" x14ac:dyDescent="0.25">
      <c r="G102" s="36" t="s">
        <v>587</v>
      </c>
      <c r="H102" s="36">
        <v>2</v>
      </c>
      <c r="I102" s="44">
        <f t="shared" si="25"/>
        <v>0</v>
      </c>
      <c r="J102" s="44">
        <f t="shared" si="26"/>
        <v>2</v>
      </c>
      <c r="K102" s="44">
        <f t="shared" si="27"/>
        <v>0</v>
      </c>
      <c r="L102" s="44">
        <f t="shared" si="28"/>
        <v>0</v>
      </c>
      <c r="M102" s="51">
        <f t="shared" si="29"/>
        <v>0</v>
      </c>
      <c r="N102" s="51">
        <f t="shared" si="30"/>
        <v>0</v>
      </c>
      <c r="O102" s="51">
        <f t="shared" si="31"/>
        <v>0</v>
      </c>
      <c r="P102" s="54">
        <f t="shared" si="32"/>
        <v>0</v>
      </c>
      <c r="Q102" s="296">
        <f t="shared" si="33"/>
        <v>2</v>
      </c>
      <c r="R102" s="296">
        <f t="shared" si="34"/>
        <v>0</v>
      </c>
      <c r="S102" s="296">
        <f t="shared" si="35"/>
        <v>0</v>
      </c>
      <c r="T102" s="297">
        <f t="shared" si="36"/>
        <v>0</v>
      </c>
      <c r="U102" s="297">
        <f t="shared" si="37"/>
        <v>0</v>
      </c>
      <c r="V102">
        <f t="shared" si="38"/>
        <v>2</v>
      </c>
      <c r="W102" s="298">
        <v>3</v>
      </c>
      <c r="X102" s="33">
        <f t="shared" si="39"/>
        <v>2</v>
      </c>
      <c r="Y102">
        <f t="shared" si="40"/>
        <v>6</v>
      </c>
      <c r="Z102" s="299">
        <f t="shared" si="22"/>
        <v>33.333333333333329</v>
      </c>
      <c r="AA102">
        <f t="shared" si="23"/>
        <v>2</v>
      </c>
      <c r="AB102" s="63">
        <f t="shared" si="24"/>
        <v>33.333333333333329</v>
      </c>
      <c r="AF102" s="308">
        <f>SUM(AC103:AF103)</f>
        <v>222</v>
      </c>
      <c r="AI102" s="51">
        <f>SUM(AG103:AI103)</f>
        <v>4</v>
      </c>
      <c r="AM102" s="296">
        <f>SUM(AK103:AM103)</f>
        <v>71</v>
      </c>
      <c r="AP102" s="307"/>
      <c r="AQ102" s="307"/>
      <c r="AR102" s="301"/>
      <c r="AS102" s="301"/>
      <c r="AT102" s="301"/>
      <c r="BC102" s="44">
        <v>2</v>
      </c>
      <c r="BV102" s="55">
        <v>2</v>
      </c>
      <c r="CL102" s="36">
        <v>2</v>
      </c>
    </row>
    <row r="103" spans="7:90" x14ac:dyDescent="0.25">
      <c r="G103" s="86" t="s">
        <v>587</v>
      </c>
      <c r="H103" s="87">
        <v>2</v>
      </c>
      <c r="I103" s="95">
        <f t="shared" si="25"/>
        <v>2</v>
      </c>
      <c r="J103" s="95">
        <f t="shared" si="26"/>
        <v>3</v>
      </c>
      <c r="K103" s="95">
        <f t="shared" si="27"/>
        <v>0</v>
      </c>
      <c r="L103" s="95">
        <f t="shared" si="28"/>
        <v>0</v>
      </c>
      <c r="M103" s="99">
        <f t="shared" si="29"/>
        <v>0</v>
      </c>
      <c r="N103" s="99">
        <f t="shared" si="30"/>
        <v>0</v>
      </c>
      <c r="O103" s="99">
        <f t="shared" si="31"/>
        <v>0</v>
      </c>
      <c r="P103" s="101">
        <f t="shared" si="32"/>
        <v>0</v>
      </c>
      <c r="Q103" s="310">
        <f t="shared" si="33"/>
        <v>1</v>
      </c>
      <c r="R103" s="310">
        <f t="shared" si="34"/>
        <v>0</v>
      </c>
      <c r="S103" s="310">
        <f t="shared" si="35"/>
        <v>0</v>
      </c>
      <c r="T103" s="311">
        <f t="shared" si="36"/>
        <v>0</v>
      </c>
      <c r="U103" s="311">
        <f t="shared" si="37"/>
        <v>0</v>
      </c>
      <c r="V103" s="87">
        <f t="shared" si="38"/>
        <v>2</v>
      </c>
      <c r="W103" s="312">
        <v>4</v>
      </c>
      <c r="X103" s="92">
        <f t="shared" si="39"/>
        <v>5</v>
      </c>
      <c r="Y103" s="87">
        <f t="shared" si="40"/>
        <v>8</v>
      </c>
      <c r="Z103" s="313">
        <f t="shared" si="22"/>
        <v>62.5</v>
      </c>
      <c r="AA103" s="87">
        <f t="shared" si="23"/>
        <v>5</v>
      </c>
      <c r="AB103" s="108">
        <f t="shared" si="24"/>
        <v>62.5</v>
      </c>
      <c r="AC103" s="95">
        <f>SUM(I83:I103)</f>
        <v>139</v>
      </c>
      <c r="AD103" s="95">
        <f>SUM(J83:J103)</f>
        <v>81</v>
      </c>
      <c r="AE103" s="95">
        <f t="shared" si="41"/>
        <v>2</v>
      </c>
      <c r="AF103" s="95">
        <f t="shared" si="41"/>
        <v>0</v>
      </c>
      <c r="AG103" s="99">
        <f t="shared" si="41"/>
        <v>0</v>
      </c>
      <c r="AH103" s="99">
        <f t="shared" si="41"/>
        <v>1</v>
      </c>
      <c r="AI103" s="99">
        <f t="shared" si="41"/>
        <v>3</v>
      </c>
      <c r="AJ103" s="101">
        <f t="shared" si="41"/>
        <v>0</v>
      </c>
      <c r="AK103" s="310">
        <f>SUM(Q83:Q103)</f>
        <v>71</v>
      </c>
      <c r="AL103" s="310">
        <f t="shared" si="41"/>
        <v>0</v>
      </c>
      <c r="AM103" s="310">
        <f t="shared" si="41"/>
        <v>0</v>
      </c>
      <c r="AN103" s="311">
        <f t="shared" si="41"/>
        <v>5</v>
      </c>
      <c r="AO103" s="311">
        <f t="shared" si="41"/>
        <v>4</v>
      </c>
      <c r="AP103" s="86">
        <f>SUM(V83:V103)</f>
        <v>121</v>
      </c>
      <c r="AQ103" s="95"/>
      <c r="AR103" s="314">
        <f>AVERAGE(W83:W103)</f>
        <v>4.4285714285714288</v>
      </c>
      <c r="AS103" s="314"/>
      <c r="AT103" s="314"/>
      <c r="AU103" s="125">
        <v>2</v>
      </c>
      <c r="AV103" s="94"/>
      <c r="AW103" s="94"/>
      <c r="AX103" s="94"/>
      <c r="AY103" s="94"/>
      <c r="AZ103" s="94"/>
      <c r="BA103" s="94"/>
      <c r="BB103" s="95">
        <v>2</v>
      </c>
      <c r="BC103" s="95">
        <v>1</v>
      </c>
      <c r="BD103" s="95"/>
      <c r="BE103" s="96"/>
      <c r="BF103" s="96"/>
      <c r="BG103" s="97"/>
      <c r="BH103" s="97"/>
      <c r="BI103" s="98"/>
      <c r="BJ103" s="99"/>
      <c r="BK103" s="99"/>
      <c r="BL103" s="99"/>
      <c r="BM103" s="100"/>
      <c r="BN103" s="100"/>
      <c r="BO103" s="100"/>
      <c r="BP103" s="101"/>
      <c r="BQ103" s="101"/>
      <c r="BR103" s="101"/>
      <c r="BS103" s="102"/>
      <c r="BT103" s="102"/>
      <c r="BU103" s="102"/>
      <c r="BV103" s="102">
        <v>1</v>
      </c>
      <c r="BW103" s="103"/>
      <c r="BX103" s="103"/>
      <c r="BY103" s="104"/>
      <c r="BZ103" s="104"/>
      <c r="CA103" s="104"/>
      <c r="CB103" s="104"/>
      <c r="CC103" s="105"/>
      <c r="CD103" s="105"/>
      <c r="CE103" s="105"/>
      <c r="CF103" s="106"/>
      <c r="CG103" s="106"/>
      <c r="CH103" s="106"/>
      <c r="CI103" s="106"/>
      <c r="CJ103" s="106"/>
      <c r="CK103" s="106"/>
      <c r="CL103" s="87">
        <v>2</v>
      </c>
    </row>
    <row r="104" spans="7:90" x14ac:dyDescent="0.25">
      <c r="G104" t="s">
        <v>588</v>
      </c>
      <c r="H104" s="36">
        <v>3</v>
      </c>
      <c r="I104" s="44">
        <f t="shared" si="25"/>
        <v>6</v>
      </c>
      <c r="J104" s="44">
        <f t="shared" si="26"/>
        <v>2</v>
      </c>
      <c r="K104" s="44">
        <f t="shared" si="27"/>
        <v>3</v>
      </c>
      <c r="L104" s="44">
        <f t="shared" si="28"/>
        <v>0</v>
      </c>
      <c r="M104" s="51">
        <f t="shared" si="29"/>
        <v>0</v>
      </c>
      <c r="N104" s="51">
        <f t="shared" si="30"/>
        <v>4</v>
      </c>
      <c r="O104" s="51">
        <f t="shared" si="31"/>
        <v>1</v>
      </c>
      <c r="P104" s="54">
        <f t="shared" si="32"/>
        <v>0</v>
      </c>
      <c r="Q104" s="296">
        <f t="shared" si="33"/>
        <v>0</v>
      </c>
      <c r="R104" s="296">
        <f t="shared" si="34"/>
        <v>0</v>
      </c>
      <c r="S104" s="296">
        <f t="shared" si="35"/>
        <v>0</v>
      </c>
      <c r="T104" s="297">
        <f t="shared" si="36"/>
        <v>0</v>
      </c>
      <c r="U104" s="297">
        <f t="shared" si="37"/>
        <v>0</v>
      </c>
      <c r="V104">
        <f t="shared" si="38"/>
        <v>34</v>
      </c>
      <c r="W104" s="298">
        <v>6</v>
      </c>
      <c r="X104" s="33">
        <f t="shared" si="39"/>
        <v>11</v>
      </c>
      <c r="Y104">
        <f t="shared" si="40"/>
        <v>50</v>
      </c>
      <c r="Z104" s="299">
        <f t="shared" si="22"/>
        <v>22</v>
      </c>
      <c r="AA104">
        <f t="shared" si="23"/>
        <v>16</v>
      </c>
      <c r="AB104" s="63">
        <f t="shared" si="24"/>
        <v>32</v>
      </c>
      <c r="AP104" s="307"/>
      <c r="AQ104" s="306"/>
      <c r="AR104" s="301"/>
      <c r="AS104" s="301"/>
      <c r="AT104" s="301"/>
      <c r="AU104" s="109">
        <v>3</v>
      </c>
      <c r="AV104" s="43">
        <v>2</v>
      </c>
      <c r="AX104" s="43">
        <v>1</v>
      </c>
      <c r="BB104" s="44">
        <v>1</v>
      </c>
      <c r="BC104" s="44">
        <v>1</v>
      </c>
      <c r="BE104" s="46">
        <v>3</v>
      </c>
      <c r="BJ104" s="51">
        <v>4</v>
      </c>
      <c r="BN104" s="52">
        <v>1</v>
      </c>
      <c r="CL104" s="36">
        <v>34</v>
      </c>
    </row>
    <row r="105" spans="7:90" x14ac:dyDescent="0.25">
      <c r="G105" t="s">
        <v>588</v>
      </c>
      <c r="H105" s="36">
        <v>3</v>
      </c>
      <c r="I105" s="44">
        <f t="shared" si="25"/>
        <v>2</v>
      </c>
      <c r="J105" s="44">
        <f t="shared" si="26"/>
        <v>3</v>
      </c>
      <c r="K105" s="44">
        <f t="shared" si="27"/>
        <v>0</v>
      </c>
      <c r="L105" s="44">
        <f t="shared" si="28"/>
        <v>0</v>
      </c>
      <c r="M105" s="51">
        <f t="shared" si="29"/>
        <v>0</v>
      </c>
      <c r="N105" s="51">
        <f t="shared" si="30"/>
        <v>3</v>
      </c>
      <c r="O105" s="51">
        <f t="shared" si="31"/>
        <v>1</v>
      </c>
      <c r="P105" s="54">
        <f t="shared" si="32"/>
        <v>0</v>
      </c>
      <c r="Q105" s="296">
        <f t="shared" si="33"/>
        <v>2</v>
      </c>
      <c r="R105" s="296">
        <f t="shared" si="34"/>
        <v>0</v>
      </c>
      <c r="S105" s="296">
        <f t="shared" si="35"/>
        <v>0</v>
      </c>
      <c r="T105" s="297">
        <f t="shared" si="36"/>
        <v>1</v>
      </c>
      <c r="U105" s="297">
        <f t="shared" si="37"/>
        <v>1</v>
      </c>
      <c r="V105">
        <f t="shared" si="38"/>
        <v>16</v>
      </c>
      <c r="W105" s="298">
        <v>8</v>
      </c>
      <c r="X105" s="33">
        <f t="shared" si="39"/>
        <v>5</v>
      </c>
      <c r="Y105">
        <f t="shared" si="40"/>
        <v>29</v>
      </c>
      <c r="Z105" s="299">
        <f t="shared" si="22"/>
        <v>17.241379310344829</v>
      </c>
      <c r="AA105">
        <f t="shared" si="23"/>
        <v>9</v>
      </c>
      <c r="AB105" s="63">
        <f t="shared" si="24"/>
        <v>31.03448275862069</v>
      </c>
      <c r="AP105" s="307"/>
      <c r="AQ105" s="306"/>
      <c r="AR105" s="301"/>
      <c r="AS105" s="301"/>
      <c r="AT105" s="301"/>
      <c r="AU105" s="109">
        <v>1</v>
      </c>
      <c r="AX105" s="43">
        <v>1</v>
      </c>
      <c r="BB105" s="44">
        <v>1</v>
      </c>
      <c r="BC105" s="44">
        <v>2</v>
      </c>
      <c r="BJ105" s="51">
        <v>3</v>
      </c>
      <c r="BN105" s="52">
        <v>1</v>
      </c>
      <c r="BS105" s="55">
        <v>1</v>
      </c>
      <c r="BV105" s="55">
        <v>1</v>
      </c>
      <c r="CD105" s="58">
        <v>1</v>
      </c>
      <c r="CI105" s="59">
        <v>1</v>
      </c>
      <c r="CL105" s="36">
        <v>16</v>
      </c>
    </row>
    <row r="106" spans="7:90" x14ac:dyDescent="0.25">
      <c r="G106" t="s">
        <v>588</v>
      </c>
      <c r="H106" s="36">
        <v>3</v>
      </c>
      <c r="I106" s="44">
        <f t="shared" si="25"/>
        <v>1</v>
      </c>
      <c r="J106" s="44">
        <f t="shared" si="26"/>
        <v>2</v>
      </c>
      <c r="K106" s="44">
        <f t="shared" si="27"/>
        <v>0</v>
      </c>
      <c r="L106" s="44">
        <f t="shared" si="28"/>
        <v>0</v>
      </c>
      <c r="M106" s="51">
        <f t="shared" si="29"/>
        <v>0</v>
      </c>
      <c r="N106" s="51">
        <f t="shared" si="30"/>
        <v>8</v>
      </c>
      <c r="O106" s="51">
        <f t="shared" si="31"/>
        <v>2</v>
      </c>
      <c r="P106" s="54">
        <f t="shared" si="32"/>
        <v>0</v>
      </c>
      <c r="Q106" s="296">
        <f t="shared" si="33"/>
        <v>0</v>
      </c>
      <c r="R106" s="296">
        <f t="shared" si="34"/>
        <v>0</v>
      </c>
      <c r="S106" s="296">
        <f t="shared" si="35"/>
        <v>0</v>
      </c>
      <c r="T106" s="297">
        <f t="shared" si="36"/>
        <v>0</v>
      </c>
      <c r="U106" s="297">
        <f t="shared" si="37"/>
        <v>0</v>
      </c>
      <c r="V106">
        <f t="shared" si="38"/>
        <v>18</v>
      </c>
      <c r="W106" s="298">
        <v>5</v>
      </c>
      <c r="X106" s="33">
        <f t="shared" si="39"/>
        <v>3</v>
      </c>
      <c r="Y106">
        <f t="shared" si="40"/>
        <v>31</v>
      </c>
      <c r="Z106" s="299">
        <f t="shared" si="22"/>
        <v>9.67741935483871</v>
      </c>
      <c r="AA106">
        <f t="shared" si="23"/>
        <v>13</v>
      </c>
      <c r="AB106" s="63">
        <f t="shared" si="24"/>
        <v>41.935483870967744</v>
      </c>
      <c r="AP106" s="307"/>
      <c r="AQ106" s="306"/>
      <c r="AR106" s="301"/>
      <c r="AS106" s="301"/>
      <c r="AT106" s="301"/>
      <c r="AU106" s="109">
        <v>1</v>
      </c>
      <c r="AV106" s="112"/>
      <c r="AW106" s="112"/>
      <c r="AX106" s="112"/>
      <c r="AY106" s="112"/>
      <c r="AZ106" s="112"/>
      <c r="BA106" s="112"/>
      <c r="BB106" s="45"/>
      <c r="BC106" s="45">
        <v>2</v>
      </c>
      <c r="BE106" s="47"/>
      <c r="BH106" s="48"/>
      <c r="BI106" s="113"/>
      <c r="BJ106" s="114">
        <v>8</v>
      </c>
      <c r="BK106" s="114"/>
      <c r="BL106" s="114"/>
      <c r="BM106" s="115"/>
      <c r="BN106" s="115">
        <v>2</v>
      </c>
      <c r="BO106" s="115"/>
      <c r="BQ106" s="53"/>
      <c r="BR106" s="53"/>
      <c r="BS106" s="116"/>
      <c r="BT106" s="116"/>
      <c r="BU106" s="116"/>
      <c r="BV106" s="116"/>
      <c r="BW106" s="117"/>
      <c r="BX106" s="117"/>
      <c r="BY106" s="118"/>
      <c r="BZ106" s="118"/>
      <c r="CA106" s="118"/>
      <c r="CB106" s="118"/>
      <c r="CC106" s="119"/>
      <c r="CD106" s="119"/>
      <c r="CE106" s="119"/>
      <c r="CF106" s="120"/>
      <c r="CG106" s="120"/>
      <c r="CH106" s="120"/>
      <c r="CI106" s="120"/>
      <c r="CJ106" s="120"/>
      <c r="CK106" s="120"/>
      <c r="CL106" s="36">
        <v>18</v>
      </c>
    </row>
    <row r="107" spans="7:90" x14ac:dyDescent="0.25">
      <c r="G107" t="s">
        <v>588</v>
      </c>
      <c r="H107" s="36">
        <v>3</v>
      </c>
      <c r="I107" s="44">
        <f t="shared" si="25"/>
        <v>10</v>
      </c>
      <c r="J107" s="44">
        <f t="shared" si="26"/>
        <v>0</v>
      </c>
      <c r="K107" s="44">
        <f t="shared" si="27"/>
        <v>0</v>
      </c>
      <c r="L107" s="44">
        <f t="shared" si="28"/>
        <v>0</v>
      </c>
      <c r="M107" s="51">
        <f t="shared" si="29"/>
        <v>0</v>
      </c>
      <c r="N107" s="51">
        <f t="shared" si="30"/>
        <v>1</v>
      </c>
      <c r="O107" s="51">
        <f t="shared" si="31"/>
        <v>4</v>
      </c>
      <c r="P107" s="54">
        <f t="shared" si="32"/>
        <v>0</v>
      </c>
      <c r="Q107" s="296">
        <f t="shared" si="33"/>
        <v>0</v>
      </c>
      <c r="R107" s="296">
        <f t="shared" si="34"/>
        <v>0</v>
      </c>
      <c r="S107" s="296">
        <f t="shared" si="35"/>
        <v>0</v>
      </c>
      <c r="T107" s="297">
        <f t="shared" si="36"/>
        <v>0</v>
      </c>
      <c r="U107" s="297">
        <f t="shared" si="37"/>
        <v>0</v>
      </c>
      <c r="V107">
        <f t="shared" si="38"/>
        <v>27</v>
      </c>
      <c r="W107" s="298">
        <v>4</v>
      </c>
      <c r="X107" s="33">
        <f t="shared" si="39"/>
        <v>10</v>
      </c>
      <c r="Y107">
        <f t="shared" si="40"/>
        <v>42</v>
      </c>
      <c r="Z107" s="299">
        <f t="shared" si="22"/>
        <v>23.809523809523807</v>
      </c>
      <c r="AA107">
        <f t="shared" si="23"/>
        <v>15</v>
      </c>
      <c r="AB107" s="63">
        <f t="shared" si="24"/>
        <v>35.714285714285715</v>
      </c>
      <c r="AP107" s="307"/>
      <c r="AQ107" s="306"/>
      <c r="AR107" s="301"/>
      <c r="AS107" s="301"/>
      <c r="AT107" s="301"/>
      <c r="AU107" s="109"/>
      <c r="AV107" s="112">
        <v>3</v>
      </c>
      <c r="AW107" s="112"/>
      <c r="AX107" s="112">
        <v>7</v>
      </c>
      <c r="AY107" s="112"/>
      <c r="AZ107" s="112"/>
      <c r="BA107" s="112"/>
      <c r="BB107" s="45"/>
      <c r="BC107" s="45"/>
      <c r="BE107" s="47"/>
      <c r="BH107" s="48"/>
      <c r="BI107" s="113"/>
      <c r="BJ107" s="114">
        <v>1</v>
      </c>
      <c r="BK107" s="114"/>
      <c r="BL107" s="114"/>
      <c r="BM107" s="115"/>
      <c r="BN107" s="115">
        <v>4</v>
      </c>
      <c r="BO107" s="115"/>
      <c r="BQ107" s="53"/>
      <c r="BR107" s="53"/>
      <c r="BS107" s="116"/>
      <c r="BT107" s="116"/>
      <c r="BU107" s="116"/>
      <c r="BV107" s="116"/>
      <c r="BW107" s="117"/>
      <c r="BX107" s="117"/>
      <c r="BY107" s="118"/>
      <c r="BZ107" s="118"/>
      <c r="CA107" s="118"/>
      <c r="CB107" s="118"/>
      <c r="CC107" s="119"/>
      <c r="CD107" s="119"/>
      <c r="CE107" s="119"/>
      <c r="CF107" s="120"/>
      <c r="CG107" s="120"/>
      <c r="CH107" s="120"/>
      <c r="CI107" s="120"/>
      <c r="CJ107" s="120"/>
      <c r="CK107" s="120"/>
      <c r="CL107" s="36">
        <v>27</v>
      </c>
    </row>
    <row r="108" spans="7:90" x14ac:dyDescent="0.25">
      <c r="G108" t="s">
        <v>588</v>
      </c>
      <c r="H108" s="36">
        <v>3</v>
      </c>
      <c r="I108" s="44">
        <f t="shared" si="25"/>
        <v>4</v>
      </c>
      <c r="J108" s="44">
        <f t="shared" si="26"/>
        <v>3</v>
      </c>
      <c r="K108" s="44">
        <f t="shared" si="27"/>
        <v>1</v>
      </c>
      <c r="L108" s="44">
        <f t="shared" si="28"/>
        <v>0</v>
      </c>
      <c r="M108" s="51">
        <f t="shared" si="29"/>
        <v>0</v>
      </c>
      <c r="N108" s="51">
        <f t="shared" si="30"/>
        <v>3</v>
      </c>
      <c r="O108" s="51">
        <f t="shared" si="31"/>
        <v>2</v>
      </c>
      <c r="P108" s="54">
        <f t="shared" si="32"/>
        <v>0</v>
      </c>
      <c r="Q108" s="296">
        <f t="shared" si="33"/>
        <v>2</v>
      </c>
      <c r="R108" s="296">
        <f t="shared" si="34"/>
        <v>0</v>
      </c>
      <c r="S108" s="296">
        <f t="shared" si="35"/>
        <v>0</v>
      </c>
      <c r="T108" s="297">
        <f t="shared" si="36"/>
        <v>0</v>
      </c>
      <c r="U108" s="297">
        <f t="shared" si="37"/>
        <v>1</v>
      </c>
      <c r="V108">
        <f t="shared" si="38"/>
        <v>22</v>
      </c>
      <c r="W108" s="298">
        <v>8</v>
      </c>
      <c r="X108" s="33">
        <f t="shared" si="39"/>
        <v>8</v>
      </c>
      <c r="Y108">
        <f t="shared" si="40"/>
        <v>38</v>
      </c>
      <c r="Z108" s="299">
        <f t="shared" si="22"/>
        <v>21.052631578947366</v>
      </c>
      <c r="AA108">
        <f t="shared" si="23"/>
        <v>13</v>
      </c>
      <c r="AB108" s="63">
        <f t="shared" si="24"/>
        <v>34.210526315789473</v>
      </c>
      <c r="AP108" s="307"/>
      <c r="AQ108" s="306"/>
      <c r="AR108" s="301"/>
      <c r="AS108" s="301"/>
      <c r="AT108" s="301"/>
      <c r="AU108" s="109">
        <v>1</v>
      </c>
      <c r="AV108" s="43">
        <v>2</v>
      </c>
      <c r="AW108" s="43">
        <v>1</v>
      </c>
      <c r="BC108" s="44">
        <v>3</v>
      </c>
      <c r="BE108" s="46">
        <v>1</v>
      </c>
      <c r="BJ108" s="51">
        <v>3</v>
      </c>
      <c r="BN108" s="52">
        <v>2</v>
      </c>
      <c r="BV108" s="55">
        <v>2</v>
      </c>
      <c r="CG108" s="59">
        <v>1</v>
      </c>
      <c r="CL108" s="36">
        <v>22</v>
      </c>
    </row>
    <row r="109" spans="7:90" x14ac:dyDescent="0.25">
      <c r="G109" t="s">
        <v>588</v>
      </c>
      <c r="H109" s="36">
        <v>3</v>
      </c>
      <c r="I109" s="44">
        <f t="shared" si="25"/>
        <v>14</v>
      </c>
      <c r="J109" s="44">
        <f t="shared" si="26"/>
        <v>3</v>
      </c>
      <c r="K109" s="44">
        <f t="shared" si="27"/>
        <v>2</v>
      </c>
      <c r="L109" s="44">
        <f t="shared" si="28"/>
        <v>0</v>
      </c>
      <c r="M109" s="51">
        <f t="shared" si="29"/>
        <v>0</v>
      </c>
      <c r="N109" s="51">
        <f t="shared" si="30"/>
        <v>2</v>
      </c>
      <c r="O109" s="51">
        <f t="shared" si="31"/>
        <v>3</v>
      </c>
      <c r="P109" s="54">
        <f t="shared" si="32"/>
        <v>0</v>
      </c>
      <c r="Q109" s="296">
        <f t="shared" si="33"/>
        <v>0</v>
      </c>
      <c r="R109" s="296">
        <f t="shared" si="34"/>
        <v>0</v>
      </c>
      <c r="S109" s="296">
        <f t="shared" si="35"/>
        <v>0</v>
      </c>
      <c r="T109" s="297">
        <f t="shared" si="36"/>
        <v>3</v>
      </c>
      <c r="U109" s="297">
        <f t="shared" si="37"/>
        <v>0</v>
      </c>
      <c r="V109">
        <f t="shared" si="38"/>
        <v>26</v>
      </c>
      <c r="W109" s="298">
        <v>7</v>
      </c>
      <c r="X109" s="33">
        <f t="shared" si="39"/>
        <v>19</v>
      </c>
      <c r="Y109">
        <f t="shared" si="40"/>
        <v>53</v>
      </c>
      <c r="Z109" s="299">
        <f t="shared" si="22"/>
        <v>35.849056603773583</v>
      </c>
      <c r="AA109">
        <f t="shared" si="23"/>
        <v>24</v>
      </c>
      <c r="AB109" s="63">
        <f t="shared" si="24"/>
        <v>45.283018867924532</v>
      </c>
      <c r="AP109" s="307"/>
      <c r="AQ109" s="306"/>
      <c r="AR109" s="301"/>
      <c r="AS109" s="301"/>
      <c r="AT109" s="301"/>
      <c r="AU109" s="109">
        <v>3</v>
      </c>
      <c r="AV109" s="43">
        <v>1</v>
      </c>
      <c r="AW109" s="43">
        <v>2</v>
      </c>
      <c r="AX109" s="43">
        <v>8</v>
      </c>
      <c r="BC109" s="44">
        <v>3</v>
      </c>
      <c r="BE109" s="46">
        <v>2</v>
      </c>
      <c r="BJ109" s="51">
        <v>2</v>
      </c>
      <c r="BN109" s="52">
        <v>3</v>
      </c>
      <c r="CC109" s="58">
        <v>1</v>
      </c>
      <c r="CD109" s="58">
        <v>2</v>
      </c>
      <c r="CL109" s="36">
        <v>26</v>
      </c>
    </row>
    <row r="110" spans="7:90" x14ac:dyDescent="0.25">
      <c r="G110" t="s">
        <v>588</v>
      </c>
      <c r="H110" s="36">
        <v>3</v>
      </c>
      <c r="I110" s="44">
        <f t="shared" si="25"/>
        <v>8</v>
      </c>
      <c r="J110" s="44">
        <f t="shared" si="26"/>
        <v>0</v>
      </c>
      <c r="K110" s="44">
        <f t="shared" si="27"/>
        <v>2</v>
      </c>
      <c r="L110" s="44">
        <f t="shared" si="28"/>
        <v>0</v>
      </c>
      <c r="M110" s="51">
        <f t="shared" si="29"/>
        <v>0</v>
      </c>
      <c r="N110" s="51">
        <f t="shared" si="30"/>
        <v>4</v>
      </c>
      <c r="O110" s="51">
        <f t="shared" si="31"/>
        <v>2</v>
      </c>
      <c r="P110" s="54">
        <f t="shared" si="32"/>
        <v>0</v>
      </c>
      <c r="Q110" s="296">
        <f t="shared" si="33"/>
        <v>0</v>
      </c>
      <c r="R110" s="296">
        <f t="shared" si="34"/>
        <v>0</v>
      </c>
      <c r="S110" s="296">
        <f t="shared" si="35"/>
        <v>1</v>
      </c>
      <c r="T110" s="297">
        <f t="shared" si="36"/>
        <v>0</v>
      </c>
      <c r="U110" s="297">
        <f t="shared" si="37"/>
        <v>0</v>
      </c>
      <c r="V110">
        <f t="shared" si="38"/>
        <v>40</v>
      </c>
      <c r="W110" s="298">
        <v>6</v>
      </c>
      <c r="X110" s="33">
        <f t="shared" si="39"/>
        <v>10</v>
      </c>
      <c r="Y110">
        <f t="shared" si="40"/>
        <v>57</v>
      </c>
      <c r="Z110" s="299">
        <f t="shared" si="22"/>
        <v>17.543859649122805</v>
      </c>
      <c r="AA110">
        <f t="shared" si="23"/>
        <v>16</v>
      </c>
      <c r="AB110" s="63">
        <f t="shared" si="24"/>
        <v>28.07017543859649</v>
      </c>
      <c r="AP110" s="307"/>
      <c r="AQ110" s="306"/>
      <c r="AR110" s="301"/>
      <c r="AS110" s="301"/>
      <c r="AT110" s="301"/>
      <c r="AU110" s="109">
        <v>2</v>
      </c>
      <c r="AX110" s="43">
        <v>5</v>
      </c>
      <c r="AY110" s="43">
        <v>1</v>
      </c>
      <c r="BE110" s="46">
        <v>2</v>
      </c>
      <c r="BJ110" s="51">
        <v>4</v>
      </c>
      <c r="BN110" s="52">
        <v>2</v>
      </c>
      <c r="BY110" s="57">
        <v>1</v>
      </c>
      <c r="CL110" s="36">
        <v>40</v>
      </c>
    </row>
    <row r="111" spans="7:90" x14ac:dyDescent="0.25">
      <c r="G111" t="s">
        <v>588</v>
      </c>
      <c r="H111" s="36">
        <v>3</v>
      </c>
      <c r="I111" s="44">
        <f t="shared" si="25"/>
        <v>2</v>
      </c>
      <c r="J111" s="44">
        <f t="shared" si="26"/>
        <v>3</v>
      </c>
      <c r="K111" s="44">
        <f t="shared" si="27"/>
        <v>0</v>
      </c>
      <c r="L111" s="44">
        <f t="shared" si="28"/>
        <v>0</v>
      </c>
      <c r="M111" s="51">
        <f t="shared" si="29"/>
        <v>0</v>
      </c>
      <c r="N111" s="51">
        <f t="shared" si="30"/>
        <v>2</v>
      </c>
      <c r="O111" s="51">
        <f t="shared" si="31"/>
        <v>2</v>
      </c>
      <c r="P111" s="54">
        <f t="shared" si="32"/>
        <v>0</v>
      </c>
      <c r="Q111" s="296">
        <f t="shared" si="33"/>
        <v>1</v>
      </c>
      <c r="R111" s="296">
        <f t="shared" si="34"/>
        <v>0</v>
      </c>
      <c r="S111" s="296">
        <f t="shared" si="35"/>
        <v>0</v>
      </c>
      <c r="T111" s="297">
        <f t="shared" si="36"/>
        <v>0</v>
      </c>
      <c r="U111" s="297">
        <f t="shared" si="37"/>
        <v>0</v>
      </c>
      <c r="V111">
        <f t="shared" si="38"/>
        <v>48</v>
      </c>
      <c r="W111" s="298">
        <v>6</v>
      </c>
      <c r="X111" s="33">
        <f t="shared" si="39"/>
        <v>5</v>
      </c>
      <c r="Y111">
        <f t="shared" si="40"/>
        <v>58</v>
      </c>
      <c r="Z111" s="299">
        <f t="shared" si="22"/>
        <v>8.6206896551724146</v>
      </c>
      <c r="AA111">
        <f t="shared" si="23"/>
        <v>9</v>
      </c>
      <c r="AB111" s="63">
        <f t="shared" si="24"/>
        <v>15.517241379310345</v>
      </c>
      <c r="AP111" s="307"/>
      <c r="AQ111" s="306"/>
      <c r="AR111" s="301"/>
      <c r="AS111" s="301"/>
      <c r="AT111" s="301"/>
      <c r="AU111" s="109">
        <v>2</v>
      </c>
      <c r="BB111" s="44">
        <v>3</v>
      </c>
      <c r="BJ111" s="51">
        <v>2</v>
      </c>
      <c r="BN111" s="52">
        <v>2</v>
      </c>
      <c r="BV111" s="55">
        <v>1</v>
      </c>
      <c r="CL111" s="36">
        <v>48</v>
      </c>
    </row>
    <row r="112" spans="7:90" x14ac:dyDescent="0.25">
      <c r="G112" t="s">
        <v>588</v>
      </c>
      <c r="H112" s="36">
        <v>3</v>
      </c>
      <c r="I112" s="44">
        <f t="shared" si="25"/>
        <v>5</v>
      </c>
      <c r="J112" s="44">
        <f t="shared" si="26"/>
        <v>0</v>
      </c>
      <c r="K112" s="44">
        <f t="shared" si="27"/>
        <v>0</v>
      </c>
      <c r="L112" s="44">
        <f t="shared" si="28"/>
        <v>0</v>
      </c>
      <c r="M112" s="51">
        <f t="shared" si="29"/>
        <v>0</v>
      </c>
      <c r="N112" s="51">
        <f t="shared" si="30"/>
        <v>6</v>
      </c>
      <c r="O112" s="51">
        <f t="shared" si="31"/>
        <v>0</v>
      </c>
      <c r="P112" s="54">
        <f t="shared" si="32"/>
        <v>0</v>
      </c>
      <c r="Q112" s="296">
        <f t="shared" si="33"/>
        <v>2</v>
      </c>
      <c r="R112" s="296">
        <f t="shared" si="34"/>
        <v>0</v>
      </c>
      <c r="S112" s="296">
        <f t="shared" si="35"/>
        <v>0</v>
      </c>
      <c r="T112" s="297">
        <f t="shared" si="36"/>
        <v>0</v>
      </c>
      <c r="U112" s="297">
        <f t="shared" si="37"/>
        <v>1</v>
      </c>
      <c r="V112">
        <f t="shared" si="38"/>
        <v>78</v>
      </c>
      <c r="W112" s="298">
        <v>5</v>
      </c>
      <c r="X112" s="33">
        <f t="shared" si="39"/>
        <v>5</v>
      </c>
      <c r="Y112">
        <f t="shared" si="40"/>
        <v>92</v>
      </c>
      <c r="Z112" s="299">
        <f t="shared" si="22"/>
        <v>5.4347826086956523</v>
      </c>
      <c r="AA112">
        <f t="shared" si="23"/>
        <v>11</v>
      </c>
      <c r="AB112" s="63">
        <f t="shared" si="24"/>
        <v>11.956521739130435</v>
      </c>
      <c r="AP112" s="307"/>
      <c r="AQ112" s="306"/>
      <c r="AR112" s="301"/>
      <c r="AS112" s="301"/>
      <c r="AT112" s="301"/>
      <c r="AU112" s="109"/>
      <c r="AX112" s="43">
        <v>4</v>
      </c>
      <c r="AY112" s="43">
        <v>1</v>
      </c>
      <c r="BJ112" s="51">
        <v>6</v>
      </c>
      <c r="BT112" s="55">
        <v>2</v>
      </c>
      <c r="CI112" s="59">
        <v>1</v>
      </c>
      <c r="CL112" s="36">
        <v>78</v>
      </c>
    </row>
    <row r="113" spans="7:90" x14ac:dyDescent="0.25">
      <c r="G113" t="s">
        <v>588</v>
      </c>
      <c r="H113" s="36">
        <v>3</v>
      </c>
      <c r="I113" s="44">
        <f t="shared" si="25"/>
        <v>7</v>
      </c>
      <c r="J113" s="44">
        <f t="shared" si="26"/>
        <v>1</v>
      </c>
      <c r="K113" s="44">
        <f t="shared" si="27"/>
        <v>2</v>
      </c>
      <c r="L113" s="44">
        <f t="shared" si="28"/>
        <v>0</v>
      </c>
      <c r="M113" s="51">
        <f t="shared" si="29"/>
        <v>0</v>
      </c>
      <c r="N113" s="51">
        <f t="shared" si="30"/>
        <v>0</v>
      </c>
      <c r="O113" s="51">
        <f t="shared" si="31"/>
        <v>3</v>
      </c>
      <c r="P113" s="54">
        <f t="shared" si="32"/>
        <v>0</v>
      </c>
      <c r="Q113" s="296">
        <f t="shared" si="33"/>
        <v>0</v>
      </c>
      <c r="R113" s="296">
        <f t="shared" si="34"/>
        <v>0</v>
      </c>
      <c r="S113" s="296">
        <f t="shared" si="35"/>
        <v>0</v>
      </c>
      <c r="T113" s="297">
        <f t="shared" si="36"/>
        <v>0</v>
      </c>
      <c r="U113" s="297">
        <f t="shared" si="37"/>
        <v>1</v>
      </c>
      <c r="V113">
        <f t="shared" si="38"/>
        <v>58</v>
      </c>
      <c r="W113" s="298">
        <v>6</v>
      </c>
      <c r="X113" s="33">
        <f t="shared" si="39"/>
        <v>10</v>
      </c>
      <c r="Y113">
        <f t="shared" si="40"/>
        <v>72</v>
      </c>
      <c r="Z113" s="299">
        <f t="shared" si="22"/>
        <v>13.888888888888889</v>
      </c>
      <c r="AA113">
        <f t="shared" si="23"/>
        <v>13</v>
      </c>
      <c r="AB113" s="63">
        <f t="shared" si="24"/>
        <v>18.055555555555554</v>
      </c>
      <c r="AP113" s="307"/>
      <c r="AQ113" s="306"/>
      <c r="AR113" s="301"/>
      <c r="AS113" s="301"/>
      <c r="AT113" s="301"/>
      <c r="AU113" s="109"/>
      <c r="AX113" s="43">
        <v>6</v>
      </c>
      <c r="AZ113" s="43">
        <v>1</v>
      </c>
      <c r="BC113" s="44">
        <v>1</v>
      </c>
      <c r="BE113" s="46">
        <v>2</v>
      </c>
      <c r="BN113" s="52">
        <v>3</v>
      </c>
      <c r="CI113" s="59">
        <v>1</v>
      </c>
      <c r="CL113" s="36">
        <v>58</v>
      </c>
    </row>
    <row r="114" spans="7:90" x14ac:dyDescent="0.25">
      <c r="G114" t="s">
        <v>588</v>
      </c>
      <c r="H114" s="36">
        <v>3</v>
      </c>
      <c r="I114" s="44">
        <f t="shared" si="25"/>
        <v>12</v>
      </c>
      <c r="J114" s="44">
        <f t="shared" si="26"/>
        <v>2</v>
      </c>
      <c r="K114" s="44">
        <f t="shared" si="27"/>
        <v>0</v>
      </c>
      <c r="L114" s="44">
        <f t="shared" si="28"/>
        <v>0</v>
      </c>
      <c r="M114" s="51">
        <f t="shared" si="29"/>
        <v>0</v>
      </c>
      <c r="N114" s="51">
        <f t="shared" si="30"/>
        <v>1</v>
      </c>
      <c r="O114" s="51">
        <f t="shared" si="31"/>
        <v>4</v>
      </c>
      <c r="P114" s="54">
        <f t="shared" si="32"/>
        <v>0</v>
      </c>
      <c r="Q114" s="296">
        <f t="shared" si="33"/>
        <v>0</v>
      </c>
      <c r="R114" s="296">
        <f t="shared" si="34"/>
        <v>0</v>
      </c>
      <c r="S114" s="296">
        <f t="shared" si="35"/>
        <v>1</v>
      </c>
      <c r="T114" s="297">
        <f t="shared" si="36"/>
        <v>0</v>
      </c>
      <c r="U114" s="297">
        <f t="shared" si="37"/>
        <v>0</v>
      </c>
      <c r="V114">
        <f t="shared" si="38"/>
        <v>36</v>
      </c>
      <c r="W114" s="298">
        <v>6</v>
      </c>
      <c r="X114" s="33">
        <f t="shared" si="39"/>
        <v>14</v>
      </c>
      <c r="Y114">
        <f t="shared" si="40"/>
        <v>56</v>
      </c>
      <c r="Z114" s="299">
        <f t="shared" si="22"/>
        <v>25</v>
      </c>
      <c r="AA114">
        <f t="shared" si="23"/>
        <v>19</v>
      </c>
      <c r="AB114" s="63">
        <f t="shared" si="24"/>
        <v>33.928571428571431</v>
      </c>
      <c r="AP114" s="307"/>
      <c r="AQ114" s="306"/>
      <c r="AR114" s="301"/>
      <c r="AS114" s="301"/>
      <c r="AT114" s="301"/>
      <c r="AU114" s="109">
        <v>1</v>
      </c>
      <c r="AV114" s="43">
        <v>2</v>
      </c>
      <c r="AX114" s="43">
        <v>8</v>
      </c>
      <c r="AY114" s="43">
        <v>1</v>
      </c>
      <c r="BB114" s="44">
        <v>1</v>
      </c>
      <c r="BC114" s="44">
        <v>1</v>
      </c>
      <c r="BJ114" s="51">
        <v>1</v>
      </c>
      <c r="BN114" s="52">
        <v>4</v>
      </c>
      <c r="BZ114" s="57">
        <v>1</v>
      </c>
      <c r="CL114" s="36">
        <v>36</v>
      </c>
    </row>
    <row r="115" spans="7:90" x14ac:dyDescent="0.25">
      <c r="G115" t="s">
        <v>588</v>
      </c>
      <c r="H115" s="36">
        <v>3</v>
      </c>
      <c r="I115" s="44">
        <f t="shared" si="25"/>
        <v>10</v>
      </c>
      <c r="J115" s="44">
        <f t="shared" si="26"/>
        <v>0</v>
      </c>
      <c r="K115" s="44">
        <f t="shared" si="27"/>
        <v>1</v>
      </c>
      <c r="L115" s="44">
        <f t="shared" si="28"/>
        <v>0</v>
      </c>
      <c r="M115" s="51">
        <f t="shared" si="29"/>
        <v>0</v>
      </c>
      <c r="N115" s="51">
        <f t="shared" si="30"/>
        <v>3</v>
      </c>
      <c r="O115" s="51">
        <f t="shared" si="31"/>
        <v>7</v>
      </c>
      <c r="P115" s="54">
        <f t="shared" si="32"/>
        <v>0</v>
      </c>
      <c r="Q115" s="296">
        <f t="shared" si="33"/>
        <v>0</v>
      </c>
      <c r="R115" s="296">
        <f t="shared" si="34"/>
        <v>0</v>
      </c>
      <c r="S115" s="296">
        <f t="shared" si="35"/>
        <v>0</v>
      </c>
      <c r="T115" s="297">
        <f t="shared" si="36"/>
        <v>0</v>
      </c>
      <c r="U115" s="297">
        <f t="shared" si="37"/>
        <v>0</v>
      </c>
      <c r="V115">
        <f t="shared" si="38"/>
        <v>35</v>
      </c>
      <c r="W115" s="298">
        <v>5</v>
      </c>
      <c r="X115" s="33">
        <f t="shared" si="39"/>
        <v>11</v>
      </c>
      <c r="Y115">
        <f t="shared" si="40"/>
        <v>56</v>
      </c>
      <c r="Z115" s="299">
        <f t="shared" si="22"/>
        <v>19.642857142857142</v>
      </c>
      <c r="AA115">
        <f t="shared" si="23"/>
        <v>21</v>
      </c>
      <c r="AB115" s="63">
        <f t="shared" si="24"/>
        <v>37.5</v>
      </c>
      <c r="AP115" s="307"/>
      <c r="AQ115" s="306"/>
      <c r="AR115" s="301"/>
      <c r="AS115" s="301"/>
      <c r="AT115" s="301"/>
      <c r="AU115" s="109"/>
      <c r="AV115" s="43">
        <v>4</v>
      </c>
      <c r="AX115" s="43">
        <v>6</v>
      </c>
      <c r="BE115" s="46">
        <v>1</v>
      </c>
      <c r="BJ115" s="51">
        <v>3</v>
      </c>
      <c r="BN115" s="52">
        <v>7</v>
      </c>
      <c r="CL115" s="36">
        <v>35</v>
      </c>
    </row>
    <row r="116" spans="7:90" x14ac:dyDescent="0.25">
      <c r="G116" t="s">
        <v>588</v>
      </c>
      <c r="H116" s="36">
        <v>3</v>
      </c>
      <c r="I116" s="44">
        <f t="shared" si="25"/>
        <v>2</v>
      </c>
      <c r="J116" s="44">
        <f t="shared" si="26"/>
        <v>1</v>
      </c>
      <c r="K116" s="44">
        <f t="shared" si="27"/>
        <v>0</v>
      </c>
      <c r="L116" s="44">
        <f t="shared" si="28"/>
        <v>0</v>
      </c>
      <c r="M116" s="51">
        <f t="shared" si="29"/>
        <v>0</v>
      </c>
      <c r="N116" s="51">
        <f t="shared" si="30"/>
        <v>1</v>
      </c>
      <c r="O116" s="51">
        <f t="shared" si="31"/>
        <v>2</v>
      </c>
      <c r="P116" s="54">
        <f t="shared" si="32"/>
        <v>0</v>
      </c>
      <c r="Q116" s="296">
        <f t="shared" si="33"/>
        <v>0</v>
      </c>
      <c r="R116" s="296">
        <f t="shared" si="34"/>
        <v>0</v>
      </c>
      <c r="S116" s="296">
        <f t="shared" si="35"/>
        <v>0</v>
      </c>
      <c r="T116" s="297">
        <f t="shared" si="36"/>
        <v>0</v>
      </c>
      <c r="U116" s="297">
        <f t="shared" si="37"/>
        <v>0</v>
      </c>
      <c r="V116">
        <f t="shared" si="38"/>
        <v>19</v>
      </c>
      <c r="W116" s="298">
        <v>5</v>
      </c>
      <c r="X116" s="33">
        <f t="shared" si="39"/>
        <v>3</v>
      </c>
      <c r="Y116">
        <f t="shared" si="40"/>
        <v>25</v>
      </c>
      <c r="Z116" s="299">
        <f t="shared" si="22"/>
        <v>12</v>
      </c>
      <c r="AA116">
        <f t="shared" si="23"/>
        <v>6</v>
      </c>
      <c r="AB116" s="63">
        <f t="shared" si="24"/>
        <v>24</v>
      </c>
      <c r="AP116" s="307"/>
      <c r="AQ116" s="306"/>
      <c r="AR116" s="301"/>
      <c r="AS116" s="301"/>
      <c r="AT116" s="301"/>
      <c r="AU116" s="109"/>
      <c r="AX116" s="43">
        <v>2</v>
      </c>
      <c r="BB116" s="44">
        <v>1</v>
      </c>
      <c r="BJ116" s="51">
        <v>1</v>
      </c>
      <c r="BN116" s="52">
        <v>2</v>
      </c>
      <c r="CL116" s="36">
        <v>19</v>
      </c>
    </row>
    <row r="117" spans="7:90" x14ac:dyDescent="0.25">
      <c r="G117" t="s">
        <v>588</v>
      </c>
      <c r="H117" s="36">
        <v>3</v>
      </c>
      <c r="I117" s="44">
        <f t="shared" si="25"/>
        <v>3</v>
      </c>
      <c r="J117" s="44">
        <f t="shared" si="26"/>
        <v>0</v>
      </c>
      <c r="K117" s="44">
        <f t="shared" si="27"/>
        <v>1</v>
      </c>
      <c r="L117" s="44">
        <f t="shared" si="28"/>
        <v>0</v>
      </c>
      <c r="M117" s="51">
        <f t="shared" si="29"/>
        <v>0</v>
      </c>
      <c r="N117" s="51">
        <f t="shared" si="30"/>
        <v>0</v>
      </c>
      <c r="O117" s="51">
        <f t="shared" si="31"/>
        <v>0</v>
      </c>
      <c r="P117" s="54">
        <f t="shared" si="32"/>
        <v>0</v>
      </c>
      <c r="Q117" s="296">
        <f t="shared" si="33"/>
        <v>3</v>
      </c>
      <c r="R117" s="296">
        <f t="shared" si="34"/>
        <v>0</v>
      </c>
      <c r="S117" s="296">
        <f t="shared" si="35"/>
        <v>0</v>
      </c>
      <c r="T117" s="297">
        <f t="shared" si="36"/>
        <v>1</v>
      </c>
      <c r="U117" s="297">
        <f t="shared" si="37"/>
        <v>0</v>
      </c>
      <c r="V117">
        <f t="shared" si="38"/>
        <v>33</v>
      </c>
      <c r="W117" s="298">
        <v>5</v>
      </c>
      <c r="X117" s="33">
        <f t="shared" si="39"/>
        <v>4</v>
      </c>
      <c r="Y117">
        <f t="shared" si="40"/>
        <v>41</v>
      </c>
      <c r="Z117" s="299">
        <f t="shared" si="22"/>
        <v>9.7560975609756095</v>
      </c>
      <c r="AA117">
        <f t="shared" si="23"/>
        <v>4</v>
      </c>
      <c r="AB117" s="63">
        <f t="shared" si="24"/>
        <v>9.7560975609756095</v>
      </c>
      <c r="AP117" s="307"/>
      <c r="AQ117" s="306"/>
      <c r="AR117" s="301"/>
      <c r="AS117" s="301"/>
      <c r="AT117" s="301"/>
      <c r="AU117" s="109">
        <v>1</v>
      </c>
      <c r="AX117" s="43">
        <v>2</v>
      </c>
      <c r="BE117" s="46">
        <v>1</v>
      </c>
      <c r="BV117" s="55">
        <v>3</v>
      </c>
      <c r="CC117" s="58">
        <v>1</v>
      </c>
      <c r="CL117" s="36">
        <v>33</v>
      </c>
    </row>
    <row r="118" spans="7:90" x14ac:dyDescent="0.25">
      <c r="G118" t="s">
        <v>588</v>
      </c>
      <c r="H118" s="36">
        <v>3</v>
      </c>
      <c r="I118" s="44">
        <f t="shared" si="25"/>
        <v>8</v>
      </c>
      <c r="J118" s="44">
        <f t="shared" si="26"/>
        <v>3</v>
      </c>
      <c r="K118" s="44">
        <f t="shared" si="27"/>
        <v>2</v>
      </c>
      <c r="L118" s="44">
        <f t="shared" si="28"/>
        <v>0</v>
      </c>
      <c r="M118" s="51">
        <f t="shared" si="29"/>
        <v>0</v>
      </c>
      <c r="N118" s="51">
        <f t="shared" si="30"/>
        <v>3</v>
      </c>
      <c r="O118" s="51">
        <f t="shared" si="31"/>
        <v>1</v>
      </c>
      <c r="P118" s="54">
        <f t="shared" si="32"/>
        <v>0</v>
      </c>
      <c r="Q118" s="296">
        <f t="shared" si="33"/>
        <v>0</v>
      </c>
      <c r="R118" s="296">
        <f t="shared" si="34"/>
        <v>0</v>
      </c>
      <c r="S118" s="296">
        <f t="shared" si="35"/>
        <v>0</v>
      </c>
      <c r="T118" s="297">
        <f t="shared" si="36"/>
        <v>1</v>
      </c>
      <c r="U118" s="297">
        <f t="shared" si="37"/>
        <v>0</v>
      </c>
      <c r="V118">
        <f t="shared" si="38"/>
        <v>26</v>
      </c>
      <c r="W118" s="298">
        <v>7</v>
      </c>
      <c r="X118" s="33">
        <f t="shared" si="39"/>
        <v>13</v>
      </c>
      <c r="Y118">
        <f t="shared" si="40"/>
        <v>44</v>
      </c>
      <c r="Z118" s="299">
        <f t="shared" si="22"/>
        <v>29.545454545454547</v>
      </c>
      <c r="AA118">
        <f t="shared" si="23"/>
        <v>17</v>
      </c>
      <c r="AB118" s="63">
        <f t="shared" si="24"/>
        <v>38.636363636363633</v>
      </c>
      <c r="AP118" s="307"/>
      <c r="AQ118" s="306"/>
      <c r="AR118" s="301"/>
      <c r="AS118" s="301"/>
      <c r="AT118" s="301"/>
      <c r="AU118" s="109">
        <v>1</v>
      </c>
      <c r="AX118" s="43">
        <v>7</v>
      </c>
      <c r="BC118" s="44">
        <v>3</v>
      </c>
      <c r="BE118" s="46">
        <v>2</v>
      </c>
      <c r="BJ118" s="51">
        <v>3</v>
      </c>
      <c r="BN118" s="52">
        <v>1</v>
      </c>
      <c r="CC118" s="58">
        <v>1</v>
      </c>
      <c r="CL118" s="36">
        <v>26</v>
      </c>
    </row>
    <row r="119" spans="7:90" x14ac:dyDescent="0.25">
      <c r="G119" t="s">
        <v>588</v>
      </c>
      <c r="H119" s="36">
        <v>3</v>
      </c>
      <c r="I119" s="44">
        <f t="shared" si="25"/>
        <v>4</v>
      </c>
      <c r="J119" s="44">
        <f t="shared" si="26"/>
        <v>6</v>
      </c>
      <c r="K119" s="44">
        <f t="shared" si="27"/>
        <v>0</v>
      </c>
      <c r="L119" s="44">
        <f t="shared" si="28"/>
        <v>0</v>
      </c>
      <c r="M119" s="51">
        <f t="shared" si="29"/>
        <v>0</v>
      </c>
      <c r="N119" s="51">
        <f t="shared" si="30"/>
        <v>0</v>
      </c>
      <c r="O119" s="51">
        <f t="shared" si="31"/>
        <v>1</v>
      </c>
      <c r="P119" s="54">
        <f t="shared" si="32"/>
        <v>0</v>
      </c>
      <c r="Q119" s="296">
        <f t="shared" si="33"/>
        <v>1</v>
      </c>
      <c r="R119" s="296">
        <f t="shared" si="34"/>
        <v>0</v>
      </c>
      <c r="S119" s="296">
        <f t="shared" si="35"/>
        <v>0</v>
      </c>
      <c r="T119" s="297">
        <f t="shared" si="36"/>
        <v>0</v>
      </c>
      <c r="U119" s="297">
        <f t="shared" si="37"/>
        <v>0</v>
      </c>
      <c r="V119">
        <f t="shared" si="38"/>
        <v>25</v>
      </c>
      <c r="W119" s="298">
        <v>5</v>
      </c>
      <c r="X119" s="33">
        <f t="shared" si="39"/>
        <v>10</v>
      </c>
      <c r="Y119">
        <f t="shared" si="40"/>
        <v>37</v>
      </c>
      <c r="Z119" s="299">
        <f t="shared" si="22"/>
        <v>27.027027027027028</v>
      </c>
      <c r="AA119">
        <f t="shared" si="23"/>
        <v>11</v>
      </c>
      <c r="AB119" s="63">
        <f t="shared" si="24"/>
        <v>29.72972972972973</v>
      </c>
      <c r="AP119" s="307"/>
      <c r="AQ119" s="306"/>
      <c r="AR119" s="301"/>
      <c r="AS119" s="301"/>
      <c r="AT119" s="301"/>
      <c r="AU119" s="109">
        <v>1</v>
      </c>
      <c r="AX119" s="43">
        <v>3</v>
      </c>
      <c r="BB119" s="44">
        <v>1</v>
      </c>
      <c r="BC119" s="44">
        <v>5</v>
      </c>
      <c r="BN119" s="52">
        <v>1</v>
      </c>
      <c r="BV119" s="55">
        <v>1</v>
      </c>
      <c r="CL119" s="36">
        <v>25</v>
      </c>
    </row>
    <row r="120" spans="7:90" x14ac:dyDescent="0.25">
      <c r="G120" t="s">
        <v>588</v>
      </c>
      <c r="H120" s="36">
        <v>3</v>
      </c>
      <c r="I120" s="44">
        <f t="shared" si="25"/>
        <v>6</v>
      </c>
      <c r="J120" s="44">
        <f t="shared" si="26"/>
        <v>3</v>
      </c>
      <c r="K120" s="44">
        <f t="shared" si="27"/>
        <v>1</v>
      </c>
      <c r="L120" s="44">
        <f t="shared" si="28"/>
        <v>0</v>
      </c>
      <c r="M120" s="51">
        <f t="shared" si="29"/>
        <v>0</v>
      </c>
      <c r="N120" s="51">
        <f t="shared" si="30"/>
        <v>2</v>
      </c>
      <c r="O120" s="51">
        <f t="shared" si="31"/>
        <v>1</v>
      </c>
      <c r="P120" s="54">
        <f t="shared" si="32"/>
        <v>0</v>
      </c>
      <c r="Q120" s="296">
        <f t="shared" si="33"/>
        <v>0</v>
      </c>
      <c r="R120" s="296">
        <f t="shared" si="34"/>
        <v>0</v>
      </c>
      <c r="S120" s="296">
        <f t="shared" si="35"/>
        <v>0</v>
      </c>
      <c r="T120" s="297">
        <f t="shared" si="36"/>
        <v>1</v>
      </c>
      <c r="U120" s="297">
        <f t="shared" si="37"/>
        <v>0</v>
      </c>
      <c r="V120">
        <f t="shared" si="38"/>
        <v>18</v>
      </c>
      <c r="W120" s="298">
        <v>7</v>
      </c>
      <c r="X120" s="33">
        <f t="shared" si="39"/>
        <v>10</v>
      </c>
      <c r="Y120">
        <f t="shared" si="40"/>
        <v>32</v>
      </c>
      <c r="Z120" s="299">
        <f t="shared" si="22"/>
        <v>31.25</v>
      </c>
      <c r="AA120">
        <f t="shared" si="23"/>
        <v>13</v>
      </c>
      <c r="AB120" s="63">
        <f t="shared" si="24"/>
        <v>40.625</v>
      </c>
      <c r="AP120" s="307"/>
      <c r="AQ120" s="306"/>
      <c r="AR120" s="301"/>
      <c r="AS120" s="301"/>
      <c r="AT120" s="301"/>
      <c r="AU120" s="109">
        <v>1</v>
      </c>
      <c r="AX120" s="43">
        <v>5</v>
      </c>
      <c r="BC120" s="44">
        <v>3</v>
      </c>
      <c r="BE120" s="46">
        <v>1</v>
      </c>
      <c r="BJ120" s="51">
        <v>2</v>
      </c>
      <c r="BN120" s="52">
        <v>1</v>
      </c>
      <c r="CD120" s="58">
        <v>1</v>
      </c>
      <c r="CL120" s="36">
        <v>18</v>
      </c>
    </row>
    <row r="121" spans="7:90" x14ac:dyDescent="0.25">
      <c r="G121" t="s">
        <v>588</v>
      </c>
      <c r="H121" s="36">
        <v>3</v>
      </c>
      <c r="I121" s="44">
        <f t="shared" si="25"/>
        <v>6</v>
      </c>
      <c r="J121" s="44">
        <f t="shared" si="26"/>
        <v>2</v>
      </c>
      <c r="K121" s="44">
        <f t="shared" si="27"/>
        <v>1</v>
      </c>
      <c r="L121" s="44">
        <f t="shared" si="28"/>
        <v>0</v>
      </c>
      <c r="M121" s="51">
        <f t="shared" si="29"/>
        <v>0</v>
      </c>
      <c r="N121" s="51">
        <f t="shared" si="30"/>
        <v>1</v>
      </c>
      <c r="O121" s="51">
        <f t="shared" si="31"/>
        <v>0</v>
      </c>
      <c r="P121" s="54">
        <f t="shared" si="32"/>
        <v>0</v>
      </c>
      <c r="Q121" s="296">
        <f t="shared" si="33"/>
        <v>0</v>
      </c>
      <c r="R121" s="296">
        <f t="shared" si="34"/>
        <v>0</v>
      </c>
      <c r="S121" s="296">
        <f t="shared" si="35"/>
        <v>0</v>
      </c>
      <c r="T121" s="297">
        <f t="shared" si="36"/>
        <v>0</v>
      </c>
      <c r="U121" s="297">
        <f t="shared" si="37"/>
        <v>0</v>
      </c>
      <c r="V121">
        <f t="shared" si="38"/>
        <v>17</v>
      </c>
      <c r="W121" s="298">
        <v>5</v>
      </c>
      <c r="X121" s="33">
        <f t="shared" si="39"/>
        <v>9</v>
      </c>
      <c r="Y121">
        <f t="shared" si="40"/>
        <v>27</v>
      </c>
      <c r="Z121" s="299">
        <f t="shared" si="22"/>
        <v>33.333333333333329</v>
      </c>
      <c r="AA121">
        <f t="shared" si="23"/>
        <v>10</v>
      </c>
      <c r="AB121" s="63">
        <f t="shared" si="24"/>
        <v>37.037037037037038</v>
      </c>
      <c r="AP121" s="307"/>
      <c r="AQ121" s="306"/>
      <c r="AR121" s="301"/>
      <c r="AS121" s="301"/>
      <c r="AT121" s="301"/>
      <c r="AU121" s="109">
        <v>1</v>
      </c>
      <c r="AV121" s="43">
        <v>3</v>
      </c>
      <c r="AX121" s="43">
        <v>2</v>
      </c>
      <c r="BC121" s="44">
        <v>2</v>
      </c>
      <c r="BE121" s="46">
        <v>1</v>
      </c>
      <c r="BJ121" s="51">
        <v>1</v>
      </c>
      <c r="CL121" s="36">
        <v>17</v>
      </c>
    </row>
    <row r="122" spans="7:90" x14ac:dyDescent="0.25">
      <c r="G122" t="s">
        <v>588</v>
      </c>
      <c r="H122" s="36">
        <v>3</v>
      </c>
      <c r="I122" s="44">
        <f t="shared" si="25"/>
        <v>0</v>
      </c>
      <c r="J122" s="44">
        <f t="shared" si="26"/>
        <v>3</v>
      </c>
      <c r="K122" s="44">
        <f t="shared" si="27"/>
        <v>0</v>
      </c>
      <c r="L122" s="44">
        <f t="shared" si="28"/>
        <v>0</v>
      </c>
      <c r="M122" s="51">
        <f t="shared" si="29"/>
        <v>2</v>
      </c>
      <c r="N122" s="51">
        <f t="shared" si="30"/>
        <v>1</v>
      </c>
      <c r="O122" s="51">
        <f t="shared" si="31"/>
        <v>0</v>
      </c>
      <c r="P122" s="54">
        <f t="shared" si="32"/>
        <v>0</v>
      </c>
      <c r="Q122" s="296">
        <f t="shared" si="33"/>
        <v>4</v>
      </c>
      <c r="R122" s="296">
        <f t="shared" si="34"/>
        <v>0</v>
      </c>
      <c r="S122" s="296">
        <f t="shared" si="35"/>
        <v>0</v>
      </c>
      <c r="T122" s="297">
        <f t="shared" si="36"/>
        <v>0</v>
      </c>
      <c r="U122" s="297">
        <f t="shared" si="37"/>
        <v>1</v>
      </c>
      <c r="V122">
        <f t="shared" si="38"/>
        <v>16</v>
      </c>
      <c r="W122" s="298">
        <v>6</v>
      </c>
      <c r="X122" s="33">
        <f t="shared" si="39"/>
        <v>3</v>
      </c>
      <c r="Y122">
        <f t="shared" si="40"/>
        <v>27</v>
      </c>
      <c r="Z122" s="299">
        <f t="shared" si="22"/>
        <v>11.111111111111111</v>
      </c>
      <c r="AA122">
        <f t="shared" si="23"/>
        <v>6</v>
      </c>
      <c r="AB122" s="63">
        <f t="shared" si="24"/>
        <v>22.222222222222221</v>
      </c>
      <c r="AF122" s="319">
        <f>SUM(AC123:AF123)</f>
        <v>172</v>
      </c>
      <c r="AI122" s="51">
        <f>SUM(AG123:AI123)</f>
        <v>86</v>
      </c>
      <c r="AM122" s="296">
        <f>SUM(AK123:AM123)</f>
        <v>18</v>
      </c>
      <c r="AP122" s="320">
        <v>610</v>
      </c>
      <c r="AQ122" s="306"/>
      <c r="AR122" s="301"/>
      <c r="AS122" s="301"/>
      <c r="AT122" s="301"/>
      <c r="AU122" s="109"/>
      <c r="BB122" s="44">
        <v>1</v>
      </c>
      <c r="BC122" s="44">
        <v>2</v>
      </c>
      <c r="BI122" s="50">
        <v>2</v>
      </c>
      <c r="BK122" s="51">
        <v>1</v>
      </c>
      <c r="BT122" s="55">
        <v>1</v>
      </c>
      <c r="BV122" s="55">
        <v>3</v>
      </c>
      <c r="CI122" s="59">
        <v>1</v>
      </c>
      <c r="CL122" s="36">
        <v>16</v>
      </c>
    </row>
    <row r="123" spans="7:90" x14ac:dyDescent="0.25">
      <c r="G123" s="87" t="s">
        <v>588</v>
      </c>
      <c r="H123" s="321">
        <v>3</v>
      </c>
      <c r="I123" s="95">
        <f t="shared" si="25"/>
        <v>6</v>
      </c>
      <c r="J123" s="95">
        <f t="shared" si="26"/>
        <v>3</v>
      </c>
      <c r="K123" s="95">
        <f t="shared" si="27"/>
        <v>0</v>
      </c>
      <c r="L123" s="95">
        <f t="shared" si="28"/>
        <v>0</v>
      </c>
      <c r="M123" s="99">
        <f t="shared" si="29"/>
        <v>0</v>
      </c>
      <c r="N123" s="99">
        <f t="shared" si="30"/>
        <v>2</v>
      </c>
      <c r="O123" s="99">
        <f t="shared" si="31"/>
        <v>1</v>
      </c>
      <c r="P123" s="101">
        <f t="shared" si="32"/>
        <v>0</v>
      </c>
      <c r="Q123" s="310">
        <f t="shared" si="33"/>
        <v>1</v>
      </c>
      <c r="R123" s="310">
        <f t="shared" si="34"/>
        <v>0</v>
      </c>
      <c r="S123" s="310">
        <f t="shared" si="35"/>
        <v>0</v>
      </c>
      <c r="T123" s="311">
        <f t="shared" si="36"/>
        <v>1</v>
      </c>
      <c r="U123" s="311">
        <f t="shared" si="37"/>
        <v>0</v>
      </c>
      <c r="V123" s="318">
        <f t="shared" si="38"/>
        <v>18</v>
      </c>
      <c r="W123" s="312">
        <v>7</v>
      </c>
      <c r="X123" s="92">
        <f t="shared" si="39"/>
        <v>9</v>
      </c>
      <c r="Y123" s="87">
        <f t="shared" si="40"/>
        <v>32</v>
      </c>
      <c r="Z123" s="313">
        <f t="shared" si="22"/>
        <v>28.125</v>
      </c>
      <c r="AA123" s="87">
        <f t="shared" si="23"/>
        <v>12</v>
      </c>
      <c r="AB123" s="108">
        <f t="shared" si="24"/>
        <v>37.5</v>
      </c>
      <c r="AC123" s="95">
        <f t="shared" si="41"/>
        <v>116</v>
      </c>
      <c r="AD123" s="95">
        <f t="shared" si="41"/>
        <v>40</v>
      </c>
      <c r="AE123" s="95">
        <f t="shared" si="41"/>
        <v>16</v>
      </c>
      <c r="AF123" s="95">
        <f t="shared" si="41"/>
        <v>0</v>
      </c>
      <c r="AG123" s="99">
        <f t="shared" si="41"/>
        <v>2</v>
      </c>
      <c r="AH123" s="99">
        <f t="shared" si="41"/>
        <v>47</v>
      </c>
      <c r="AI123" s="99">
        <f t="shared" si="41"/>
        <v>37</v>
      </c>
      <c r="AJ123" s="101">
        <f t="shared" si="41"/>
        <v>0</v>
      </c>
      <c r="AK123" s="310">
        <f t="shared" si="41"/>
        <v>16</v>
      </c>
      <c r="AL123" s="310">
        <f t="shared" si="41"/>
        <v>0</v>
      </c>
      <c r="AM123" s="310">
        <f t="shared" si="41"/>
        <v>2</v>
      </c>
      <c r="AN123" s="311">
        <f t="shared" si="41"/>
        <v>8</v>
      </c>
      <c r="AO123" s="311">
        <f t="shared" si="41"/>
        <v>5</v>
      </c>
      <c r="AP123" s="86">
        <f>SUM(V104:V123)</f>
        <v>610</v>
      </c>
      <c r="AQ123" s="322"/>
      <c r="AR123" s="316">
        <f>AVERAGE(W104:W123)</f>
        <v>5.95</v>
      </c>
      <c r="AS123" s="316"/>
      <c r="AT123" s="316"/>
      <c r="AU123" s="125"/>
      <c r="AV123" s="94">
        <v>4</v>
      </c>
      <c r="AW123" s="94"/>
      <c r="AX123" s="94">
        <v>2</v>
      </c>
      <c r="AY123" s="94"/>
      <c r="AZ123" s="94"/>
      <c r="BA123" s="94"/>
      <c r="BB123" s="95"/>
      <c r="BC123" s="95">
        <v>3</v>
      </c>
      <c r="BD123" s="95"/>
      <c r="BE123" s="96"/>
      <c r="BF123" s="96"/>
      <c r="BG123" s="97"/>
      <c r="BH123" s="97"/>
      <c r="BI123" s="98"/>
      <c r="BJ123" s="99">
        <v>2</v>
      </c>
      <c r="BK123" s="99"/>
      <c r="BL123" s="99"/>
      <c r="BM123" s="100"/>
      <c r="BN123" s="100">
        <v>1</v>
      </c>
      <c r="BO123" s="100"/>
      <c r="BP123" s="101"/>
      <c r="BQ123" s="101"/>
      <c r="BR123" s="101"/>
      <c r="BS123" s="102"/>
      <c r="BT123" s="102"/>
      <c r="BU123" s="102"/>
      <c r="BV123" s="102">
        <v>1</v>
      </c>
      <c r="BW123" s="103"/>
      <c r="BX123" s="103"/>
      <c r="BY123" s="104"/>
      <c r="BZ123" s="104"/>
      <c r="CA123" s="104"/>
      <c r="CB123" s="104"/>
      <c r="CC123" s="105">
        <v>1</v>
      </c>
      <c r="CD123" s="105"/>
      <c r="CE123" s="105"/>
      <c r="CF123" s="106"/>
      <c r="CG123" s="106"/>
      <c r="CH123" s="106"/>
      <c r="CI123" s="106"/>
      <c r="CJ123" s="106"/>
      <c r="CK123" s="106"/>
      <c r="CL123" s="87">
        <v>18</v>
      </c>
    </row>
    <row r="124" spans="7:90" x14ac:dyDescent="0.25">
      <c r="G124" t="s">
        <v>173</v>
      </c>
      <c r="H124" s="36">
        <v>1</v>
      </c>
      <c r="I124" s="44">
        <f t="shared" si="25"/>
        <v>0</v>
      </c>
      <c r="J124" s="44">
        <f t="shared" si="26"/>
        <v>1</v>
      </c>
      <c r="K124" s="44">
        <f t="shared" si="27"/>
        <v>0</v>
      </c>
      <c r="L124" s="44">
        <f t="shared" si="28"/>
        <v>0</v>
      </c>
      <c r="M124" s="51">
        <f t="shared" si="29"/>
        <v>1</v>
      </c>
      <c r="N124" s="51">
        <f t="shared" si="30"/>
        <v>1</v>
      </c>
      <c r="O124" s="51">
        <f t="shared" si="31"/>
        <v>2</v>
      </c>
      <c r="P124" s="54">
        <f t="shared" si="32"/>
        <v>0</v>
      </c>
      <c r="Q124" s="296">
        <f t="shared" si="33"/>
        <v>0</v>
      </c>
      <c r="R124" s="296">
        <f t="shared" si="34"/>
        <v>0</v>
      </c>
      <c r="S124" s="296">
        <f t="shared" si="35"/>
        <v>0</v>
      </c>
      <c r="T124" s="297">
        <f t="shared" si="36"/>
        <v>0</v>
      </c>
      <c r="U124" s="297">
        <f t="shared" si="37"/>
        <v>0</v>
      </c>
      <c r="V124">
        <f t="shared" si="38"/>
        <v>0</v>
      </c>
      <c r="W124" s="298">
        <v>4</v>
      </c>
      <c r="X124" s="33">
        <f t="shared" si="39"/>
        <v>1</v>
      </c>
      <c r="Y124">
        <f t="shared" si="40"/>
        <v>5</v>
      </c>
      <c r="Z124" s="299">
        <f t="shared" si="22"/>
        <v>20</v>
      </c>
      <c r="AA124">
        <f t="shared" si="23"/>
        <v>5</v>
      </c>
      <c r="AB124" s="63">
        <f t="shared" si="24"/>
        <v>100</v>
      </c>
      <c r="AP124" s="307"/>
      <c r="AQ124" s="51"/>
      <c r="AR124" s="301"/>
      <c r="AS124" s="301"/>
      <c r="AT124" s="301"/>
      <c r="AU124" s="109"/>
      <c r="BC124" s="44">
        <v>1</v>
      </c>
      <c r="BI124" s="50">
        <v>1</v>
      </c>
      <c r="BJ124" s="51">
        <v>1</v>
      </c>
      <c r="BM124" s="52">
        <v>1</v>
      </c>
      <c r="BN124" s="52">
        <v>1</v>
      </c>
    </row>
    <row r="125" spans="7:90" x14ac:dyDescent="0.25">
      <c r="G125" t="s">
        <v>173</v>
      </c>
      <c r="H125" s="36">
        <v>1</v>
      </c>
      <c r="I125" s="44">
        <f t="shared" si="25"/>
        <v>0</v>
      </c>
      <c r="J125" s="44">
        <f t="shared" si="26"/>
        <v>0</v>
      </c>
      <c r="K125" s="44">
        <f t="shared" si="27"/>
        <v>0</v>
      </c>
      <c r="L125" s="44">
        <f t="shared" si="28"/>
        <v>0</v>
      </c>
      <c r="M125" s="51">
        <f t="shared" si="29"/>
        <v>0</v>
      </c>
      <c r="N125" s="51">
        <f t="shared" si="30"/>
        <v>2</v>
      </c>
      <c r="O125" s="51">
        <f t="shared" si="31"/>
        <v>0</v>
      </c>
      <c r="P125" s="54">
        <f t="shared" si="32"/>
        <v>0</v>
      </c>
      <c r="Q125" s="296">
        <f t="shared" si="33"/>
        <v>0</v>
      </c>
      <c r="R125" s="296">
        <f t="shared" si="34"/>
        <v>0</v>
      </c>
      <c r="S125" s="296">
        <f t="shared" si="35"/>
        <v>0</v>
      </c>
      <c r="T125" s="297">
        <f t="shared" si="36"/>
        <v>0</v>
      </c>
      <c r="U125" s="297">
        <f t="shared" si="37"/>
        <v>0</v>
      </c>
      <c r="V125">
        <f t="shared" si="38"/>
        <v>0</v>
      </c>
      <c r="W125" s="298">
        <v>1</v>
      </c>
      <c r="X125" s="33">
        <f t="shared" si="39"/>
        <v>0</v>
      </c>
      <c r="Y125">
        <f t="shared" si="40"/>
        <v>2</v>
      </c>
      <c r="Z125" s="299">
        <f t="shared" si="22"/>
        <v>0</v>
      </c>
      <c r="AA125">
        <f t="shared" si="23"/>
        <v>2</v>
      </c>
      <c r="AB125" s="63">
        <f t="shared" si="24"/>
        <v>100</v>
      </c>
      <c r="AP125" s="307"/>
      <c r="AQ125" s="51"/>
      <c r="AR125" s="301"/>
      <c r="AS125" s="301"/>
      <c r="AT125" s="301"/>
      <c r="AU125" s="109"/>
      <c r="AV125" s="112"/>
      <c r="AW125" s="112"/>
      <c r="AX125" s="112"/>
      <c r="AY125" s="112"/>
      <c r="AZ125" s="112"/>
      <c r="BA125" s="112"/>
      <c r="BB125" s="45"/>
      <c r="BC125" s="45"/>
      <c r="BE125" s="47"/>
      <c r="BH125" s="48"/>
      <c r="BI125" s="113"/>
      <c r="BJ125" s="114">
        <v>1</v>
      </c>
      <c r="BK125" s="114">
        <v>1</v>
      </c>
      <c r="BL125" s="114"/>
      <c r="BM125" s="115"/>
      <c r="BN125" s="115"/>
      <c r="BO125" s="115"/>
      <c r="BQ125" s="53"/>
      <c r="BR125" s="53"/>
      <c r="BS125" s="116"/>
      <c r="BT125" s="116"/>
      <c r="BU125" s="116"/>
      <c r="BV125" s="116"/>
      <c r="BW125" s="117"/>
      <c r="BX125" s="117"/>
      <c r="BY125" s="118"/>
      <c r="BZ125" s="118"/>
      <c r="CA125" s="118"/>
      <c r="CB125" s="118"/>
      <c r="CC125" s="119"/>
      <c r="CD125" s="119"/>
      <c r="CE125" s="119"/>
      <c r="CF125" s="120"/>
      <c r="CG125" s="120"/>
      <c r="CH125" s="120"/>
      <c r="CI125" s="120"/>
      <c r="CJ125" s="120"/>
      <c r="CK125" s="120"/>
      <c r="CL125" s="60"/>
    </row>
    <row r="126" spans="7:90" x14ac:dyDescent="0.25">
      <c r="G126" t="s">
        <v>173</v>
      </c>
      <c r="H126" s="36">
        <v>1</v>
      </c>
      <c r="I126" s="44">
        <f t="shared" si="25"/>
        <v>0</v>
      </c>
      <c r="J126" s="44">
        <f t="shared" si="26"/>
        <v>0</v>
      </c>
      <c r="K126" s="44">
        <f t="shared" si="27"/>
        <v>0</v>
      </c>
      <c r="L126" s="44">
        <f t="shared" si="28"/>
        <v>0</v>
      </c>
      <c r="M126" s="51">
        <f t="shared" si="29"/>
        <v>1</v>
      </c>
      <c r="N126" s="51">
        <f t="shared" si="30"/>
        <v>1</v>
      </c>
      <c r="O126" s="51">
        <f t="shared" si="31"/>
        <v>0</v>
      </c>
      <c r="P126" s="54">
        <f t="shared" si="32"/>
        <v>0</v>
      </c>
      <c r="Q126" s="296">
        <f t="shared" si="33"/>
        <v>0</v>
      </c>
      <c r="R126" s="296">
        <f t="shared" si="34"/>
        <v>0</v>
      </c>
      <c r="S126" s="296">
        <f t="shared" si="35"/>
        <v>0</v>
      </c>
      <c r="T126" s="297">
        <f t="shared" si="36"/>
        <v>0</v>
      </c>
      <c r="U126" s="297">
        <f t="shared" si="37"/>
        <v>0</v>
      </c>
      <c r="V126">
        <f t="shared" si="38"/>
        <v>0</v>
      </c>
      <c r="W126" s="298">
        <v>2</v>
      </c>
      <c r="X126" s="33">
        <f t="shared" si="39"/>
        <v>0</v>
      </c>
      <c r="Y126">
        <f t="shared" si="40"/>
        <v>2</v>
      </c>
      <c r="Z126" s="299">
        <f t="shared" si="22"/>
        <v>0</v>
      </c>
      <c r="AA126">
        <f t="shared" si="23"/>
        <v>2</v>
      </c>
      <c r="AB126" s="63">
        <f t="shared" si="24"/>
        <v>100</v>
      </c>
      <c r="AP126" s="307"/>
      <c r="AQ126" s="51"/>
      <c r="AR126" s="301"/>
      <c r="AS126" s="301"/>
      <c r="AT126" s="301"/>
      <c r="AU126" s="109"/>
      <c r="AV126" s="112"/>
      <c r="AW126" s="112"/>
      <c r="AX126" s="112"/>
      <c r="AY126" s="112"/>
      <c r="AZ126" s="112"/>
      <c r="BA126" s="112"/>
      <c r="BB126" s="45"/>
      <c r="BC126" s="45"/>
      <c r="BE126" s="47"/>
      <c r="BH126" s="48"/>
      <c r="BI126" s="113">
        <v>1</v>
      </c>
      <c r="BJ126" s="114">
        <v>1</v>
      </c>
      <c r="BK126" s="114"/>
      <c r="BL126" s="114"/>
      <c r="BM126" s="115"/>
      <c r="BN126" s="115"/>
      <c r="BO126" s="115"/>
      <c r="BQ126" s="53"/>
      <c r="BR126" s="53"/>
      <c r="BS126" s="116"/>
      <c r="BT126" s="116"/>
      <c r="BU126" s="116"/>
      <c r="BV126" s="116"/>
      <c r="BW126" s="117"/>
      <c r="BX126" s="117"/>
      <c r="BY126" s="118"/>
      <c r="BZ126" s="118"/>
      <c r="CA126" s="118"/>
      <c r="CB126" s="118"/>
      <c r="CC126" s="119"/>
      <c r="CD126" s="119"/>
      <c r="CE126" s="119"/>
      <c r="CF126" s="120"/>
      <c r="CG126" s="120"/>
      <c r="CH126" s="120"/>
      <c r="CI126" s="120"/>
      <c r="CJ126" s="120"/>
      <c r="CK126" s="120"/>
      <c r="CL126" s="60"/>
    </row>
    <row r="127" spans="7:90" x14ac:dyDescent="0.25">
      <c r="G127" t="s">
        <v>173</v>
      </c>
      <c r="H127" s="36">
        <v>1</v>
      </c>
      <c r="I127" s="44">
        <f t="shared" si="25"/>
        <v>0</v>
      </c>
      <c r="J127" s="44">
        <f t="shared" si="26"/>
        <v>0</v>
      </c>
      <c r="K127" s="44">
        <f t="shared" si="27"/>
        <v>0</v>
      </c>
      <c r="L127" s="44">
        <f t="shared" si="28"/>
        <v>0</v>
      </c>
      <c r="M127" s="51">
        <f t="shared" si="29"/>
        <v>0</v>
      </c>
      <c r="N127" s="51">
        <f t="shared" si="30"/>
        <v>1</v>
      </c>
      <c r="O127" s="51">
        <f t="shared" si="31"/>
        <v>0</v>
      </c>
      <c r="P127" s="54">
        <f t="shared" si="32"/>
        <v>0</v>
      </c>
      <c r="Q127" s="296">
        <f t="shared" si="33"/>
        <v>0</v>
      </c>
      <c r="R127" s="296">
        <f t="shared" si="34"/>
        <v>0</v>
      </c>
      <c r="S127" s="296">
        <f t="shared" si="35"/>
        <v>0</v>
      </c>
      <c r="T127" s="297">
        <f t="shared" si="36"/>
        <v>0</v>
      </c>
      <c r="U127" s="297">
        <f t="shared" si="37"/>
        <v>2</v>
      </c>
      <c r="V127">
        <f t="shared" si="38"/>
        <v>0</v>
      </c>
      <c r="W127" s="298">
        <v>2</v>
      </c>
      <c r="X127" s="33">
        <f t="shared" si="39"/>
        <v>0</v>
      </c>
      <c r="Y127">
        <f t="shared" si="40"/>
        <v>3</v>
      </c>
      <c r="Z127" s="299">
        <f t="shared" si="22"/>
        <v>0</v>
      </c>
      <c r="AA127">
        <f t="shared" si="23"/>
        <v>1</v>
      </c>
      <c r="AB127" s="63">
        <f t="shared" si="24"/>
        <v>33.333333333333329</v>
      </c>
      <c r="AP127" s="307"/>
      <c r="AQ127" s="297"/>
      <c r="AR127" s="301"/>
      <c r="AS127" s="301"/>
      <c r="AT127" s="301"/>
      <c r="AU127" s="109"/>
      <c r="AV127" s="112"/>
      <c r="AW127" s="112"/>
      <c r="AX127" s="112"/>
      <c r="AY127" s="112"/>
      <c r="AZ127" s="112"/>
      <c r="BA127" s="112"/>
      <c r="BB127" s="45"/>
      <c r="BC127" s="45"/>
      <c r="BE127" s="47"/>
      <c r="BH127" s="48"/>
      <c r="BI127" s="113"/>
      <c r="BJ127" s="114">
        <v>1</v>
      </c>
      <c r="BK127" s="114"/>
      <c r="BL127" s="114"/>
      <c r="BM127" s="115"/>
      <c r="BN127" s="115"/>
      <c r="BO127" s="115"/>
      <c r="BQ127" s="53"/>
      <c r="BR127" s="53"/>
      <c r="BS127" s="116"/>
      <c r="BT127" s="116"/>
      <c r="BU127" s="116"/>
      <c r="BV127" s="116"/>
      <c r="BW127" s="117"/>
      <c r="BX127" s="117"/>
      <c r="BY127" s="118"/>
      <c r="BZ127" s="118"/>
      <c r="CA127" s="118"/>
      <c r="CB127" s="118"/>
      <c r="CC127" s="119"/>
      <c r="CD127" s="119"/>
      <c r="CE127" s="119"/>
      <c r="CF127" s="120"/>
      <c r="CG127" s="120"/>
      <c r="CH127" s="120"/>
      <c r="CI127" s="120"/>
      <c r="CJ127" s="120">
        <v>2</v>
      </c>
      <c r="CK127" s="120"/>
      <c r="CL127" s="60"/>
    </row>
    <row r="128" spans="7:90" x14ac:dyDescent="0.25">
      <c r="G128" t="s">
        <v>173</v>
      </c>
      <c r="H128" s="36">
        <v>1</v>
      </c>
      <c r="I128" s="44">
        <f t="shared" si="25"/>
        <v>0</v>
      </c>
      <c r="J128" s="44">
        <f t="shared" si="26"/>
        <v>0</v>
      </c>
      <c r="K128" s="44">
        <f t="shared" si="27"/>
        <v>0</v>
      </c>
      <c r="L128" s="44">
        <f t="shared" si="28"/>
        <v>0</v>
      </c>
      <c r="M128" s="51">
        <f t="shared" si="29"/>
        <v>0</v>
      </c>
      <c r="N128" s="51">
        <f t="shared" si="30"/>
        <v>2</v>
      </c>
      <c r="O128" s="51">
        <f t="shared" si="31"/>
        <v>0</v>
      </c>
      <c r="P128" s="54">
        <f t="shared" si="32"/>
        <v>0</v>
      </c>
      <c r="Q128" s="296">
        <f t="shared" si="33"/>
        <v>0</v>
      </c>
      <c r="R128" s="296">
        <f t="shared" si="34"/>
        <v>0</v>
      </c>
      <c r="S128" s="296">
        <f t="shared" si="35"/>
        <v>0</v>
      </c>
      <c r="T128" s="297">
        <f t="shared" si="36"/>
        <v>0</v>
      </c>
      <c r="U128" s="297">
        <f t="shared" si="37"/>
        <v>0</v>
      </c>
      <c r="V128">
        <f t="shared" si="38"/>
        <v>0</v>
      </c>
      <c r="W128" s="298">
        <v>1</v>
      </c>
      <c r="X128" s="33">
        <f t="shared" si="39"/>
        <v>0</v>
      </c>
      <c r="Y128">
        <f t="shared" si="40"/>
        <v>2</v>
      </c>
      <c r="Z128" s="299">
        <f t="shared" si="22"/>
        <v>0</v>
      </c>
      <c r="AA128">
        <f t="shared" si="23"/>
        <v>2</v>
      </c>
      <c r="AB128" s="63">
        <f t="shared" si="24"/>
        <v>100</v>
      </c>
      <c r="AP128" s="307"/>
      <c r="AQ128" s="51"/>
      <c r="AR128" s="301"/>
      <c r="AS128" s="301"/>
      <c r="AT128" s="301"/>
      <c r="AU128" s="109"/>
      <c r="BJ128" s="51">
        <v>2</v>
      </c>
    </row>
    <row r="129" spans="7:90" x14ac:dyDescent="0.25">
      <c r="G129" t="s">
        <v>173</v>
      </c>
      <c r="H129" s="36">
        <v>1</v>
      </c>
      <c r="I129" s="44">
        <f t="shared" si="25"/>
        <v>0</v>
      </c>
      <c r="J129" s="44">
        <f t="shared" si="26"/>
        <v>0</v>
      </c>
      <c r="K129" s="44">
        <f t="shared" si="27"/>
        <v>0</v>
      </c>
      <c r="L129" s="44">
        <f t="shared" si="28"/>
        <v>0</v>
      </c>
      <c r="M129" s="51">
        <f t="shared" si="29"/>
        <v>0</v>
      </c>
      <c r="N129" s="51">
        <f t="shared" si="30"/>
        <v>1</v>
      </c>
      <c r="O129" s="51">
        <f t="shared" si="31"/>
        <v>0</v>
      </c>
      <c r="P129" s="54">
        <f t="shared" si="32"/>
        <v>0</v>
      </c>
      <c r="Q129" s="296">
        <f t="shared" si="33"/>
        <v>0</v>
      </c>
      <c r="R129" s="296">
        <f t="shared" si="34"/>
        <v>0</v>
      </c>
      <c r="S129" s="296">
        <f t="shared" si="35"/>
        <v>0</v>
      </c>
      <c r="T129" s="297">
        <f t="shared" si="36"/>
        <v>1</v>
      </c>
      <c r="U129" s="297">
        <f t="shared" si="37"/>
        <v>2</v>
      </c>
      <c r="V129">
        <f t="shared" si="38"/>
        <v>0</v>
      </c>
      <c r="W129" s="298">
        <v>3</v>
      </c>
      <c r="X129" s="33">
        <f t="shared" si="39"/>
        <v>0</v>
      </c>
      <c r="Y129">
        <f t="shared" si="40"/>
        <v>4</v>
      </c>
      <c r="Z129" s="299">
        <f t="shared" si="22"/>
        <v>0</v>
      </c>
      <c r="AA129">
        <f t="shared" si="23"/>
        <v>1</v>
      </c>
      <c r="AB129" s="63">
        <f t="shared" si="24"/>
        <v>25</v>
      </c>
      <c r="AP129" s="307"/>
      <c r="AQ129" s="297"/>
      <c r="AR129" s="301"/>
      <c r="AS129" s="301"/>
      <c r="AT129" s="301"/>
      <c r="AU129" s="109"/>
      <c r="BJ129" s="51">
        <v>1</v>
      </c>
      <c r="CD129" s="58">
        <v>1</v>
      </c>
      <c r="CJ129" s="59">
        <v>2</v>
      </c>
    </row>
    <row r="130" spans="7:90" x14ac:dyDescent="0.25">
      <c r="G130" t="s">
        <v>182</v>
      </c>
      <c r="H130" s="36">
        <v>1</v>
      </c>
      <c r="I130" s="44">
        <f t="shared" si="25"/>
        <v>0</v>
      </c>
      <c r="J130" s="44">
        <f t="shared" si="26"/>
        <v>0</v>
      </c>
      <c r="K130" s="44">
        <f t="shared" si="27"/>
        <v>0</v>
      </c>
      <c r="L130" s="44">
        <f t="shared" si="28"/>
        <v>0</v>
      </c>
      <c r="M130" s="51">
        <f t="shared" si="29"/>
        <v>0</v>
      </c>
      <c r="N130" s="51">
        <f t="shared" si="30"/>
        <v>1</v>
      </c>
      <c r="O130" s="51">
        <f t="shared" si="31"/>
        <v>1</v>
      </c>
      <c r="P130" s="54">
        <f t="shared" si="32"/>
        <v>0</v>
      </c>
      <c r="Q130" s="296">
        <f t="shared" si="33"/>
        <v>0</v>
      </c>
      <c r="R130" s="296">
        <f t="shared" si="34"/>
        <v>0</v>
      </c>
      <c r="S130" s="296">
        <f t="shared" si="35"/>
        <v>0</v>
      </c>
      <c r="T130" s="297">
        <f t="shared" si="36"/>
        <v>0</v>
      </c>
      <c r="U130" s="297">
        <f t="shared" si="37"/>
        <v>0</v>
      </c>
      <c r="V130">
        <f t="shared" si="38"/>
        <v>0</v>
      </c>
      <c r="W130" s="298">
        <v>2</v>
      </c>
      <c r="X130" s="33">
        <f t="shared" si="39"/>
        <v>0</v>
      </c>
      <c r="Y130">
        <f t="shared" si="40"/>
        <v>2</v>
      </c>
      <c r="Z130" s="299">
        <f t="shared" ref="Z130:Z193" si="42">SUM(X130/Y130)*100</f>
        <v>0</v>
      </c>
      <c r="AA130">
        <f t="shared" ref="AA130:AA193" si="43">SUM(I130:P130)</f>
        <v>2</v>
      </c>
      <c r="AB130" s="63">
        <f t="shared" ref="AB130:AB193" si="44">SUM(AA130/Y130)*100</f>
        <v>100</v>
      </c>
      <c r="AP130" s="307"/>
      <c r="AQ130" s="51"/>
      <c r="AR130" s="301"/>
      <c r="AS130" s="301"/>
      <c r="AT130" s="301"/>
      <c r="AU130" s="109"/>
      <c r="BJ130" s="51">
        <v>1</v>
      </c>
      <c r="BN130" s="52">
        <v>1</v>
      </c>
    </row>
    <row r="131" spans="7:90" x14ac:dyDescent="0.25">
      <c r="G131" t="s">
        <v>173</v>
      </c>
      <c r="H131" s="36">
        <v>1</v>
      </c>
      <c r="I131" s="44">
        <f t="shared" ref="I131:I194" si="45">SUM(AU131:BA131)</f>
        <v>0</v>
      </c>
      <c r="J131" s="44">
        <f t="shared" ref="J131:J194" si="46">SUM(BB131:BD131)</f>
        <v>0</v>
      </c>
      <c r="K131" s="44">
        <f t="shared" ref="K131:K194" si="47">SUM(BE131:BF131)</f>
        <v>0</v>
      </c>
      <c r="L131" s="44">
        <f t="shared" ref="L131:L194" si="48">SUM(BG131:BH131)</f>
        <v>0</v>
      </c>
      <c r="M131" s="51">
        <f t="shared" ref="M131:M194" si="49">SUM(BI131)</f>
        <v>0</v>
      </c>
      <c r="N131" s="51">
        <f t="shared" ref="N131:N194" si="50">SUM(BJ131:BL131)</f>
        <v>1</v>
      </c>
      <c r="O131" s="51">
        <f t="shared" ref="O131:O194" si="51">SUM(BM131:BO131)</f>
        <v>0</v>
      </c>
      <c r="P131" s="54">
        <f t="shared" ref="P131:P194" si="52">SUM(BP131:BR131)</f>
        <v>0</v>
      </c>
      <c r="Q131" s="296">
        <f t="shared" ref="Q131:Q194" si="53">SUM(BS131:BV131)</f>
        <v>0</v>
      </c>
      <c r="R131" s="296">
        <f t="shared" ref="R131:R194" si="54">SUM(BW131:BX131)</f>
        <v>0</v>
      </c>
      <c r="S131" s="296">
        <f t="shared" ref="S131:S194" si="55">SUM(BY131:CB131)</f>
        <v>0</v>
      </c>
      <c r="T131" s="297">
        <f t="shared" ref="T131:T194" si="56">SUM(CC131:CE131)</f>
        <v>0</v>
      </c>
      <c r="U131" s="297">
        <f t="shared" ref="U131:U194" si="57">SUM(CF131:CK131)</f>
        <v>2</v>
      </c>
      <c r="V131">
        <f t="shared" ref="V131:V194" si="58">SUM(CL131)</f>
        <v>0</v>
      </c>
      <c r="W131" s="298">
        <v>2</v>
      </c>
      <c r="X131" s="33">
        <f t="shared" ref="X131:X194" si="59">SUM(I131:L131)</f>
        <v>0</v>
      </c>
      <c r="Y131">
        <f t="shared" ref="Y131:Y194" si="60">SUM(I131:V131)</f>
        <v>3</v>
      </c>
      <c r="Z131" s="299">
        <f t="shared" si="42"/>
        <v>0</v>
      </c>
      <c r="AA131">
        <f t="shared" si="43"/>
        <v>1</v>
      </c>
      <c r="AB131" s="63">
        <f t="shared" si="44"/>
        <v>33.333333333333329</v>
      </c>
      <c r="AP131" s="307"/>
      <c r="AQ131" s="297"/>
      <c r="AR131" s="301"/>
      <c r="AS131" s="301"/>
      <c r="AT131" s="301"/>
      <c r="AU131" s="109"/>
      <c r="BJ131" s="51">
        <v>1</v>
      </c>
      <c r="CG131" s="59">
        <v>1</v>
      </c>
      <c r="CJ131" s="59">
        <v>1</v>
      </c>
    </row>
    <row r="132" spans="7:90" x14ac:dyDescent="0.25">
      <c r="G132" t="s">
        <v>173</v>
      </c>
      <c r="H132" s="36">
        <v>1</v>
      </c>
      <c r="I132" s="44">
        <f t="shared" si="45"/>
        <v>0</v>
      </c>
      <c r="J132" s="44">
        <f t="shared" si="46"/>
        <v>0</v>
      </c>
      <c r="K132" s="44">
        <f t="shared" si="47"/>
        <v>0</v>
      </c>
      <c r="L132" s="44">
        <f t="shared" si="48"/>
        <v>0</v>
      </c>
      <c r="M132" s="51">
        <f t="shared" si="49"/>
        <v>0</v>
      </c>
      <c r="N132" s="51">
        <f t="shared" si="50"/>
        <v>1</v>
      </c>
      <c r="O132" s="51">
        <f t="shared" si="51"/>
        <v>0</v>
      </c>
      <c r="P132" s="54">
        <f t="shared" si="52"/>
        <v>0</v>
      </c>
      <c r="Q132" s="296">
        <f t="shared" si="53"/>
        <v>0</v>
      </c>
      <c r="R132" s="296">
        <f t="shared" si="54"/>
        <v>0</v>
      </c>
      <c r="S132" s="296">
        <f t="shared" si="55"/>
        <v>0</v>
      </c>
      <c r="T132" s="297">
        <f t="shared" si="56"/>
        <v>0</v>
      </c>
      <c r="U132" s="297">
        <f t="shared" si="57"/>
        <v>0</v>
      </c>
      <c r="V132">
        <f t="shared" si="58"/>
        <v>0</v>
      </c>
      <c r="W132" s="298">
        <v>1</v>
      </c>
      <c r="X132" s="33">
        <f t="shared" si="59"/>
        <v>0</v>
      </c>
      <c r="Y132">
        <f t="shared" si="60"/>
        <v>1</v>
      </c>
      <c r="Z132" s="299">
        <f t="shared" si="42"/>
        <v>0</v>
      </c>
      <c r="AA132">
        <f t="shared" si="43"/>
        <v>1</v>
      </c>
      <c r="AB132" s="63">
        <f t="shared" si="44"/>
        <v>100</v>
      </c>
      <c r="AP132" s="307"/>
      <c r="AQ132" s="51"/>
      <c r="AR132" s="301"/>
      <c r="AS132" s="301"/>
      <c r="AT132" s="301"/>
      <c r="AU132" s="109"/>
      <c r="BJ132" s="51">
        <v>1</v>
      </c>
    </row>
    <row r="133" spans="7:90" x14ac:dyDescent="0.25">
      <c r="G133" t="s">
        <v>173</v>
      </c>
      <c r="H133" s="36">
        <v>1</v>
      </c>
      <c r="I133" s="44">
        <f t="shared" si="45"/>
        <v>0</v>
      </c>
      <c r="J133" s="44">
        <f t="shared" si="46"/>
        <v>0</v>
      </c>
      <c r="K133" s="44">
        <f t="shared" si="47"/>
        <v>0</v>
      </c>
      <c r="L133" s="44">
        <f t="shared" si="48"/>
        <v>0</v>
      </c>
      <c r="M133" s="51">
        <f t="shared" si="49"/>
        <v>0</v>
      </c>
      <c r="N133" s="51">
        <f t="shared" si="50"/>
        <v>1</v>
      </c>
      <c r="O133" s="51">
        <f t="shared" si="51"/>
        <v>0</v>
      </c>
      <c r="P133" s="54">
        <f t="shared" si="52"/>
        <v>0</v>
      </c>
      <c r="Q133" s="296">
        <f t="shared" si="53"/>
        <v>1</v>
      </c>
      <c r="R133" s="296">
        <f t="shared" si="54"/>
        <v>0</v>
      </c>
      <c r="S133" s="296">
        <f t="shared" si="55"/>
        <v>0</v>
      </c>
      <c r="T133" s="297">
        <f t="shared" si="56"/>
        <v>0</v>
      </c>
      <c r="U133" s="297">
        <f t="shared" si="57"/>
        <v>0</v>
      </c>
      <c r="V133">
        <f t="shared" si="58"/>
        <v>0</v>
      </c>
      <c r="W133" s="298">
        <v>2</v>
      </c>
      <c r="X133" s="33">
        <f t="shared" si="59"/>
        <v>0</v>
      </c>
      <c r="Y133">
        <f t="shared" si="60"/>
        <v>2</v>
      </c>
      <c r="Z133" s="299">
        <f t="shared" si="42"/>
        <v>0</v>
      </c>
      <c r="AA133">
        <f t="shared" si="43"/>
        <v>1</v>
      </c>
      <c r="AB133" s="63">
        <f t="shared" si="44"/>
        <v>50</v>
      </c>
      <c r="AP133" s="307"/>
      <c r="AR133" s="301"/>
      <c r="AS133" s="301"/>
      <c r="AT133" s="301"/>
      <c r="AU133" s="109"/>
      <c r="BJ133" s="51">
        <v>1</v>
      </c>
      <c r="BV133" s="55">
        <v>1</v>
      </c>
    </row>
    <row r="134" spans="7:90" x14ac:dyDescent="0.25">
      <c r="G134" t="s">
        <v>173</v>
      </c>
      <c r="H134" s="36">
        <v>1</v>
      </c>
      <c r="I134" s="44">
        <f t="shared" si="45"/>
        <v>0</v>
      </c>
      <c r="J134" s="44">
        <f t="shared" si="46"/>
        <v>0</v>
      </c>
      <c r="K134" s="44">
        <f t="shared" si="47"/>
        <v>0</v>
      </c>
      <c r="L134" s="44">
        <f t="shared" si="48"/>
        <v>0</v>
      </c>
      <c r="M134" s="51">
        <f t="shared" si="49"/>
        <v>0</v>
      </c>
      <c r="N134" s="51">
        <f t="shared" si="50"/>
        <v>0</v>
      </c>
      <c r="O134" s="51">
        <f t="shared" si="51"/>
        <v>1</v>
      </c>
      <c r="P134" s="54">
        <f t="shared" si="52"/>
        <v>0</v>
      </c>
      <c r="Q134" s="296">
        <f t="shared" si="53"/>
        <v>1</v>
      </c>
      <c r="R134" s="296">
        <f t="shared" si="54"/>
        <v>0</v>
      </c>
      <c r="S134" s="296">
        <f t="shared" si="55"/>
        <v>0</v>
      </c>
      <c r="T134" s="297">
        <f t="shared" si="56"/>
        <v>0</v>
      </c>
      <c r="U134" s="297">
        <f t="shared" si="57"/>
        <v>3</v>
      </c>
      <c r="V134">
        <f t="shared" si="58"/>
        <v>0</v>
      </c>
      <c r="W134" s="298">
        <v>3</v>
      </c>
      <c r="X134" s="33">
        <f t="shared" si="59"/>
        <v>0</v>
      </c>
      <c r="Y134">
        <f t="shared" si="60"/>
        <v>5</v>
      </c>
      <c r="Z134" s="299">
        <f t="shared" si="42"/>
        <v>0</v>
      </c>
      <c r="AA134">
        <f t="shared" si="43"/>
        <v>1</v>
      </c>
      <c r="AB134" s="63">
        <f t="shared" si="44"/>
        <v>20</v>
      </c>
      <c r="AP134" s="307"/>
      <c r="AQ134" s="297"/>
      <c r="AR134" s="301"/>
      <c r="AS134" s="301"/>
      <c r="AT134" s="301"/>
      <c r="AU134" s="109"/>
      <c r="BN134" s="52">
        <v>1</v>
      </c>
      <c r="BV134" s="55">
        <v>1</v>
      </c>
      <c r="CJ134" s="59">
        <v>3</v>
      </c>
    </row>
    <row r="135" spans="7:90" x14ac:dyDescent="0.25">
      <c r="G135" t="s">
        <v>173</v>
      </c>
      <c r="H135" s="36">
        <v>1</v>
      </c>
      <c r="I135" s="44">
        <f t="shared" si="45"/>
        <v>0</v>
      </c>
      <c r="J135" s="44">
        <f t="shared" si="46"/>
        <v>0</v>
      </c>
      <c r="K135" s="44">
        <f t="shared" si="47"/>
        <v>0</v>
      </c>
      <c r="L135" s="44">
        <f t="shared" si="48"/>
        <v>0</v>
      </c>
      <c r="M135" s="51">
        <f t="shared" si="49"/>
        <v>0</v>
      </c>
      <c r="N135" s="51">
        <f t="shared" si="50"/>
        <v>0</v>
      </c>
      <c r="O135" s="51">
        <f t="shared" si="51"/>
        <v>0</v>
      </c>
      <c r="P135" s="54">
        <f t="shared" si="52"/>
        <v>0</v>
      </c>
      <c r="Q135" s="296">
        <f t="shared" si="53"/>
        <v>1</v>
      </c>
      <c r="R135" s="296">
        <f t="shared" si="54"/>
        <v>0</v>
      </c>
      <c r="S135" s="296">
        <f t="shared" si="55"/>
        <v>0</v>
      </c>
      <c r="T135" s="297">
        <f t="shared" si="56"/>
        <v>0</v>
      </c>
      <c r="U135" s="297">
        <f t="shared" si="57"/>
        <v>1</v>
      </c>
      <c r="V135">
        <f t="shared" si="58"/>
        <v>0</v>
      </c>
      <c r="W135" s="298">
        <v>2</v>
      </c>
      <c r="X135" s="33">
        <f t="shared" si="59"/>
        <v>0</v>
      </c>
      <c r="Y135">
        <f t="shared" si="60"/>
        <v>2</v>
      </c>
      <c r="Z135" s="299">
        <f t="shared" si="42"/>
        <v>0</v>
      </c>
      <c r="AA135">
        <f t="shared" si="43"/>
        <v>0</v>
      </c>
      <c r="AB135" s="63">
        <f t="shared" si="44"/>
        <v>0</v>
      </c>
      <c r="AP135" s="307"/>
      <c r="AR135" s="301"/>
      <c r="AS135" s="301"/>
      <c r="AT135" s="301"/>
      <c r="AU135" s="109"/>
      <c r="BT135" s="55">
        <v>1</v>
      </c>
      <c r="CJ135" s="59">
        <v>1</v>
      </c>
    </row>
    <row r="136" spans="7:90" x14ac:dyDescent="0.25">
      <c r="G136" t="s">
        <v>173</v>
      </c>
      <c r="H136" s="36">
        <v>1</v>
      </c>
      <c r="I136" s="44">
        <f t="shared" si="45"/>
        <v>0</v>
      </c>
      <c r="J136" s="44">
        <f t="shared" si="46"/>
        <v>0</v>
      </c>
      <c r="K136" s="44">
        <f t="shared" si="47"/>
        <v>0</v>
      </c>
      <c r="L136" s="44">
        <f t="shared" si="48"/>
        <v>0</v>
      </c>
      <c r="M136" s="51">
        <f t="shared" si="49"/>
        <v>0</v>
      </c>
      <c r="N136" s="51">
        <f t="shared" si="50"/>
        <v>3</v>
      </c>
      <c r="O136" s="51">
        <f t="shared" si="51"/>
        <v>0</v>
      </c>
      <c r="P136" s="54">
        <f t="shared" si="52"/>
        <v>0</v>
      </c>
      <c r="Q136" s="296">
        <f t="shared" si="53"/>
        <v>0</v>
      </c>
      <c r="R136" s="296">
        <f t="shared" si="54"/>
        <v>0</v>
      </c>
      <c r="S136" s="296">
        <f t="shared" si="55"/>
        <v>0</v>
      </c>
      <c r="T136" s="297">
        <f t="shared" si="56"/>
        <v>0</v>
      </c>
      <c r="U136" s="297">
        <f t="shared" si="57"/>
        <v>1</v>
      </c>
      <c r="V136">
        <f t="shared" si="58"/>
        <v>0</v>
      </c>
      <c r="W136" s="298">
        <v>2</v>
      </c>
      <c r="X136" s="33">
        <f t="shared" si="59"/>
        <v>0</v>
      </c>
      <c r="Y136">
        <f t="shared" si="60"/>
        <v>4</v>
      </c>
      <c r="Z136" s="299">
        <f t="shared" si="42"/>
        <v>0</v>
      </c>
      <c r="AA136">
        <f t="shared" si="43"/>
        <v>3</v>
      </c>
      <c r="AB136" s="63">
        <f t="shared" si="44"/>
        <v>75</v>
      </c>
      <c r="AP136" s="307"/>
      <c r="AQ136" s="51"/>
      <c r="AR136" s="301"/>
      <c r="AS136" s="301"/>
      <c r="AT136" s="301"/>
      <c r="AU136" s="109"/>
      <c r="BJ136" s="51">
        <v>1</v>
      </c>
      <c r="BL136" s="51">
        <v>2</v>
      </c>
      <c r="CJ136" s="59">
        <v>1</v>
      </c>
    </row>
    <row r="137" spans="7:90" x14ac:dyDescent="0.25">
      <c r="G137" t="s">
        <v>173</v>
      </c>
      <c r="H137" s="36">
        <v>1</v>
      </c>
      <c r="I137" s="44">
        <f t="shared" si="45"/>
        <v>0</v>
      </c>
      <c r="J137" s="44">
        <f t="shared" si="46"/>
        <v>0</v>
      </c>
      <c r="K137" s="44">
        <f t="shared" si="47"/>
        <v>0</v>
      </c>
      <c r="L137" s="44">
        <f t="shared" si="48"/>
        <v>0</v>
      </c>
      <c r="M137" s="51">
        <f t="shared" si="49"/>
        <v>0</v>
      </c>
      <c r="N137" s="51">
        <f t="shared" si="50"/>
        <v>2</v>
      </c>
      <c r="O137" s="51">
        <f t="shared" si="51"/>
        <v>0</v>
      </c>
      <c r="P137" s="54">
        <f t="shared" si="52"/>
        <v>0</v>
      </c>
      <c r="Q137" s="296">
        <f t="shared" si="53"/>
        <v>0</v>
      </c>
      <c r="R137" s="296">
        <f t="shared" si="54"/>
        <v>0</v>
      </c>
      <c r="S137" s="296">
        <f t="shared" si="55"/>
        <v>0</v>
      </c>
      <c r="T137" s="297">
        <f t="shared" si="56"/>
        <v>0</v>
      </c>
      <c r="U137" s="297">
        <f t="shared" si="57"/>
        <v>0</v>
      </c>
      <c r="V137">
        <f t="shared" si="58"/>
        <v>0</v>
      </c>
      <c r="W137" s="298">
        <v>1</v>
      </c>
      <c r="X137" s="33">
        <f t="shared" si="59"/>
        <v>0</v>
      </c>
      <c r="Y137">
        <f t="shared" si="60"/>
        <v>2</v>
      </c>
      <c r="Z137" s="299">
        <f t="shared" si="42"/>
        <v>0</v>
      </c>
      <c r="AA137">
        <f t="shared" si="43"/>
        <v>2</v>
      </c>
      <c r="AB137" s="63">
        <f t="shared" si="44"/>
        <v>100</v>
      </c>
      <c r="AP137" s="307"/>
      <c r="AQ137" s="51"/>
      <c r="AR137" s="301"/>
      <c r="AS137" s="301"/>
      <c r="AT137" s="301"/>
      <c r="AU137" s="109"/>
      <c r="BJ137" s="51">
        <v>2</v>
      </c>
    </row>
    <row r="138" spans="7:90" x14ac:dyDescent="0.25">
      <c r="G138" t="s">
        <v>173</v>
      </c>
      <c r="H138" s="36">
        <v>1</v>
      </c>
      <c r="I138" s="44">
        <f t="shared" si="45"/>
        <v>0</v>
      </c>
      <c r="J138" s="44">
        <f t="shared" si="46"/>
        <v>0</v>
      </c>
      <c r="K138" s="44">
        <f t="shared" si="47"/>
        <v>0</v>
      </c>
      <c r="L138" s="44">
        <f t="shared" si="48"/>
        <v>0</v>
      </c>
      <c r="M138" s="51">
        <f t="shared" si="49"/>
        <v>0</v>
      </c>
      <c r="N138" s="51">
        <f t="shared" si="50"/>
        <v>1</v>
      </c>
      <c r="O138" s="51">
        <f t="shared" si="51"/>
        <v>0</v>
      </c>
      <c r="P138" s="54">
        <f t="shared" si="52"/>
        <v>0</v>
      </c>
      <c r="Q138" s="296">
        <f t="shared" si="53"/>
        <v>0</v>
      </c>
      <c r="R138" s="296">
        <f t="shared" si="54"/>
        <v>0</v>
      </c>
      <c r="S138" s="296">
        <f t="shared" si="55"/>
        <v>0</v>
      </c>
      <c r="T138" s="297">
        <f t="shared" si="56"/>
        <v>0</v>
      </c>
      <c r="U138" s="297">
        <f t="shared" si="57"/>
        <v>2</v>
      </c>
      <c r="V138">
        <f t="shared" si="58"/>
        <v>0</v>
      </c>
      <c r="W138" s="298">
        <v>2</v>
      </c>
      <c r="X138" s="33">
        <f t="shared" si="59"/>
        <v>0</v>
      </c>
      <c r="Y138">
        <f t="shared" si="60"/>
        <v>3</v>
      </c>
      <c r="Z138" s="299">
        <f t="shared" si="42"/>
        <v>0</v>
      </c>
      <c r="AA138">
        <f t="shared" si="43"/>
        <v>1</v>
      </c>
      <c r="AB138" s="63">
        <f t="shared" si="44"/>
        <v>33.333333333333329</v>
      </c>
      <c r="AP138" s="307"/>
      <c r="AQ138" s="297"/>
      <c r="AR138" s="301"/>
      <c r="AS138" s="301"/>
      <c r="AT138" s="301"/>
      <c r="AU138" s="109"/>
      <c r="BJ138" s="51">
        <v>1</v>
      </c>
      <c r="CJ138" s="59">
        <v>2</v>
      </c>
    </row>
    <row r="139" spans="7:90" x14ac:dyDescent="0.25">
      <c r="G139" t="s">
        <v>173</v>
      </c>
      <c r="H139" s="36">
        <v>1</v>
      </c>
      <c r="I139" s="44">
        <f t="shared" si="45"/>
        <v>0</v>
      </c>
      <c r="J139" s="44">
        <f t="shared" si="46"/>
        <v>1</v>
      </c>
      <c r="K139" s="44">
        <f t="shared" si="47"/>
        <v>1</v>
      </c>
      <c r="L139" s="44">
        <f t="shared" si="48"/>
        <v>0</v>
      </c>
      <c r="M139" s="51">
        <f t="shared" si="49"/>
        <v>0</v>
      </c>
      <c r="N139" s="51">
        <f t="shared" si="50"/>
        <v>0</v>
      </c>
      <c r="O139" s="51">
        <f t="shared" si="51"/>
        <v>0</v>
      </c>
      <c r="P139" s="54">
        <f t="shared" si="52"/>
        <v>0</v>
      </c>
      <c r="Q139" s="296">
        <f t="shared" si="53"/>
        <v>0</v>
      </c>
      <c r="R139" s="296">
        <f t="shared" si="54"/>
        <v>0</v>
      </c>
      <c r="S139" s="296">
        <f t="shared" si="55"/>
        <v>0</v>
      </c>
      <c r="T139" s="297">
        <f t="shared" si="56"/>
        <v>0</v>
      </c>
      <c r="U139" s="297">
        <f t="shared" si="57"/>
        <v>2</v>
      </c>
      <c r="V139">
        <f t="shared" si="58"/>
        <v>0</v>
      </c>
      <c r="W139" s="298">
        <v>3</v>
      </c>
      <c r="X139" s="33">
        <f t="shared" si="59"/>
        <v>2</v>
      </c>
      <c r="Y139">
        <f t="shared" si="60"/>
        <v>4</v>
      </c>
      <c r="Z139" s="299">
        <f t="shared" si="42"/>
        <v>50</v>
      </c>
      <c r="AA139">
        <f t="shared" si="43"/>
        <v>2</v>
      </c>
      <c r="AB139" s="63">
        <f t="shared" si="44"/>
        <v>50</v>
      </c>
      <c r="AP139" s="307"/>
      <c r="AR139" s="301"/>
      <c r="AS139" s="301"/>
      <c r="AT139" s="301"/>
      <c r="AU139" s="109"/>
      <c r="BC139" s="44">
        <v>1</v>
      </c>
      <c r="BE139" s="46">
        <v>1</v>
      </c>
      <c r="CF139" s="59">
        <v>1</v>
      </c>
      <c r="CJ139" s="59">
        <v>1</v>
      </c>
    </row>
    <row r="140" spans="7:90" x14ac:dyDescent="0.25">
      <c r="G140" t="s">
        <v>173</v>
      </c>
      <c r="H140" s="36">
        <v>1</v>
      </c>
      <c r="I140" s="44">
        <f t="shared" si="45"/>
        <v>0</v>
      </c>
      <c r="J140" s="44">
        <f t="shared" si="46"/>
        <v>0</v>
      </c>
      <c r="K140" s="44">
        <f t="shared" si="47"/>
        <v>0</v>
      </c>
      <c r="L140" s="44">
        <f t="shared" si="48"/>
        <v>0</v>
      </c>
      <c r="M140" s="51">
        <f t="shared" si="49"/>
        <v>0</v>
      </c>
      <c r="N140" s="51">
        <f t="shared" si="50"/>
        <v>1</v>
      </c>
      <c r="O140" s="51">
        <f t="shared" si="51"/>
        <v>0</v>
      </c>
      <c r="P140" s="54">
        <f t="shared" si="52"/>
        <v>0</v>
      </c>
      <c r="Q140" s="296">
        <f t="shared" si="53"/>
        <v>0</v>
      </c>
      <c r="R140" s="296">
        <f t="shared" si="54"/>
        <v>0</v>
      </c>
      <c r="S140" s="296">
        <f t="shared" si="55"/>
        <v>0</v>
      </c>
      <c r="T140" s="297">
        <f t="shared" si="56"/>
        <v>1</v>
      </c>
      <c r="U140" s="297">
        <f t="shared" si="57"/>
        <v>1</v>
      </c>
      <c r="V140">
        <f t="shared" si="58"/>
        <v>1</v>
      </c>
      <c r="W140" s="298">
        <v>4</v>
      </c>
      <c r="X140" s="33">
        <f t="shared" si="59"/>
        <v>0</v>
      </c>
      <c r="Y140">
        <f t="shared" si="60"/>
        <v>4</v>
      </c>
      <c r="Z140" s="299">
        <f t="shared" si="42"/>
        <v>0</v>
      </c>
      <c r="AA140">
        <f t="shared" si="43"/>
        <v>1</v>
      </c>
      <c r="AB140" s="63">
        <f t="shared" si="44"/>
        <v>25</v>
      </c>
      <c r="AP140" s="307"/>
      <c r="AQ140" s="297"/>
      <c r="AR140" s="301"/>
      <c r="AS140" s="301"/>
      <c r="AT140" s="301"/>
      <c r="AU140" s="109"/>
      <c r="BJ140" s="51">
        <v>1</v>
      </c>
      <c r="CC140" s="58">
        <v>1</v>
      </c>
      <c r="CJ140" s="59">
        <v>1</v>
      </c>
      <c r="CL140">
        <v>1</v>
      </c>
    </row>
    <row r="141" spans="7:90" x14ac:dyDescent="0.25">
      <c r="G141" t="s">
        <v>173</v>
      </c>
      <c r="H141" s="36">
        <v>1</v>
      </c>
      <c r="I141" s="44">
        <f t="shared" si="45"/>
        <v>0</v>
      </c>
      <c r="J141" s="44">
        <f t="shared" si="46"/>
        <v>0</v>
      </c>
      <c r="K141" s="44">
        <f t="shared" si="47"/>
        <v>0</v>
      </c>
      <c r="L141" s="44">
        <f t="shared" si="48"/>
        <v>0</v>
      </c>
      <c r="M141" s="51">
        <f t="shared" si="49"/>
        <v>1</v>
      </c>
      <c r="N141" s="51">
        <f t="shared" si="50"/>
        <v>1</v>
      </c>
      <c r="O141" s="51">
        <f t="shared" si="51"/>
        <v>1</v>
      </c>
      <c r="P141" s="54">
        <f t="shared" si="52"/>
        <v>0</v>
      </c>
      <c r="Q141" s="296">
        <f t="shared" si="53"/>
        <v>0</v>
      </c>
      <c r="R141" s="296">
        <f t="shared" si="54"/>
        <v>0</v>
      </c>
      <c r="S141" s="296">
        <f t="shared" si="55"/>
        <v>0</v>
      </c>
      <c r="T141" s="297">
        <f t="shared" si="56"/>
        <v>0</v>
      </c>
      <c r="U141" s="297">
        <f t="shared" si="57"/>
        <v>1</v>
      </c>
      <c r="V141">
        <f t="shared" si="58"/>
        <v>0</v>
      </c>
      <c r="W141" s="298">
        <v>4</v>
      </c>
      <c r="X141" s="33">
        <f t="shared" si="59"/>
        <v>0</v>
      </c>
      <c r="Y141">
        <f t="shared" si="60"/>
        <v>4</v>
      </c>
      <c r="Z141" s="299">
        <f t="shared" si="42"/>
        <v>0</v>
      </c>
      <c r="AA141">
        <f t="shared" si="43"/>
        <v>3</v>
      </c>
      <c r="AB141" s="63">
        <f t="shared" si="44"/>
        <v>75</v>
      </c>
      <c r="AP141" s="307"/>
      <c r="AQ141" s="51"/>
      <c r="AR141" s="301"/>
      <c r="AS141" s="301"/>
      <c r="AT141" s="301"/>
      <c r="AU141" s="109"/>
      <c r="BI141" s="50">
        <v>1</v>
      </c>
      <c r="BJ141" s="51">
        <v>1</v>
      </c>
      <c r="BN141" s="52">
        <v>1</v>
      </c>
      <c r="CJ141" s="59">
        <v>1</v>
      </c>
    </row>
    <row r="142" spans="7:90" x14ac:dyDescent="0.25">
      <c r="G142" t="s">
        <v>173</v>
      </c>
      <c r="H142" s="36">
        <v>1</v>
      </c>
      <c r="I142" s="44">
        <f t="shared" si="45"/>
        <v>1</v>
      </c>
      <c r="J142" s="44">
        <f t="shared" si="46"/>
        <v>1</v>
      </c>
      <c r="K142" s="44">
        <f t="shared" si="47"/>
        <v>0</v>
      </c>
      <c r="L142" s="44">
        <f t="shared" si="48"/>
        <v>0</v>
      </c>
      <c r="M142" s="51">
        <f t="shared" si="49"/>
        <v>0</v>
      </c>
      <c r="N142" s="51">
        <f t="shared" si="50"/>
        <v>1</v>
      </c>
      <c r="O142" s="51">
        <f t="shared" si="51"/>
        <v>1</v>
      </c>
      <c r="P142" s="54">
        <f t="shared" si="52"/>
        <v>0</v>
      </c>
      <c r="Q142" s="296">
        <f t="shared" si="53"/>
        <v>0</v>
      </c>
      <c r="R142" s="296">
        <f t="shared" si="54"/>
        <v>0</v>
      </c>
      <c r="S142" s="296">
        <f t="shared" si="55"/>
        <v>0</v>
      </c>
      <c r="T142" s="297">
        <f t="shared" si="56"/>
        <v>0</v>
      </c>
      <c r="U142" s="297">
        <f t="shared" si="57"/>
        <v>0</v>
      </c>
      <c r="V142">
        <f t="shared" si="58"/>
        <v>0</v>
      </c>
      <c r="W142" s="298">
        <v>4</v>
      </c>
      <c r="X142" s="33">
        <f t="shared" si="59"/>
        <v>2</v>
      </c>
      <c r="Y142">
        <f t="shared" si="60"/>
        <v>4</v>
      </c>
      <c r="Z142" s="299">
        <f t="shared" si="42"/>
        <v>50</v>
      </c>
      <c r="AA142">
        <f t="shared" si="43"/>
        <v>4</v>
      </c>
      <c r="AB142" s="63">
        <f t="shared" si="44"/>
        <v>100</v>
      </c>
      <c r="AP142" s="307"/>
      <c r="AR142" s="301"/>
      <c r="AS142" s="301"/>
      <c r="AT142" s="301"/>
      <c r="AU142" s="109"/>
      <c r="AV142" s="43">
        <v>1</v>
      </c>
      <c r="BB142" s="44">
        <v>1</v>
      </c>
      <c r="BJ142" s="51">
        <v>1</v>
      </c>
      <c r="BM142" s="52">
        <v>1</v>
      </c>
    </row>
    <row r="143" spans="7:90" x14ac:dyDescent="0.25">
      <c r="G143" s="64" t="s">
        <v>173</v>
      </c>
      <c r="H143" s="64">
        <v>1</v>
      </c>
      <c r="I143" s="44">
        <f t="shared" si="45"/>
        <v>0</v>
      </c>
      <c r="J143" s="44">
        <f t="shared" si="46"/>
        <v>0</v>
      </c>
      <c r="K143" s="44">
        <f t="shared" si="47"/>
        <v>0</v>
      </c>
      <c r="L143" s="44">
        <f t="shared" si="48"/>
        <v>0</v>
      </c>
      <c r="M143" s="51">
        <f t="shared" si="49"/>
        <v>0</v>
      </c>
      <c r="N143" s="51">
        <f t="shared" si="50"/>
        <v>1</v>
      </c>
      <c r="O143" s="51">
        <f t="shared" si="51"/>
        <v>0</v>
      </c>
      <c r="P143" s="54">
        <f t="shared" si="52"/>
        <v>0</v>
      </c>
      <c r="Q143" s="296">
        <f t="shared" si="53"/>
        <v>0</v>
      </c>
      <c r="R143" s="296">
        <f t="shared" si="54"/>
        <v>0</v>
      </c>
      <c r="S143" s="296">
        <f t="shared" si="55"/>
        <v>0</v>
      </c>
      <c r="T143" s="297">
        <f t="shared" si="56"/>
        <v>0</v>
      </c>
      <c r="U143" s="297">
        <f t="shared" si="57"/>
        <v>0</v>
      </c>
      <c r="V143">
        <f t="shared" si="58"/>
        <v>0</v>
      </c>
      <c r="W143" s="298">
        <v>1</v>
      </c>
      <c r="X143" s="33">
        <f t="shared" si="59"/>
        <v>0</v>
      </c>
      <c r="Y143">
        <f t="shared" si="60"/>
        <v>1</v>
      </c>
      <c r="Z143" s="299">
        <f t="shared" si="42"/>
        <v>0</v>
      </c>
      <c r="AA143">
        <f t="shared" si="43"/>
        <v>1</v>
      </c>
      <c r="AB143" s="63">
        <f t="shared" si="44"/>
        <v>100</v>
      </c>
      <c r="AP143" s="307"/>
      <c r="AQ143" s="51"/>
      <c r="AR143" s="181"/>
      <c r="AS143" s="181"/>
      <c r="AT143" s="181"/>
      <c r="AU143" s="125"/>
      <c r="AV143" s="94"/>
      <c r="AW143" s="94"/>
      <c r="AX143" s="94"/>
      <c r="AY143" s="94"/>
      <c r="AZ143" s="94"/>
      <c r="BA143" s="94"/>
      <c r="BB143" s="95"/>
      <c r="BC143" s="95"/>
      <c r="BD143" s="95"/>
      <c r="BE143" s="96"/>
      <c r="BF143" s="96"/>
      <c r="BG143" s="97"/>
      <c r="BH143" s="97"/>
      <c r="BI143" s="98"/>
      <c r="BJ143" s="99">
        <v>1</v>
      </c>
      <c r="BK143" s="99"/>
      <c r="BL143" s="99"/>
      <c r="BM143" s="100"/>
      <c r="BN143" s="100"/>
      <c r="BO143" s="100"/>
      <c r="BP143" s="101"/>
      <c r="BQ143" s="101"/>
      <c r="BR143" s="101"/>
      <c r="BS143" s="102"/>
      <c r="BT143" s="102"/>
      <c r="BU143" s="102"/>
      <c r="BV143" s="102"/>
      <c r="BW143" s="103"/>
      <c r="BX143" s="103"/>
      <c r="BY143" s="104"/>
      <c r="BZ143" s="104"/>
      <c r="CA143" s="104"/>
      <c r="CB143" s="104"/>
      <c r="CC143" s="105"/>
      <c r="CD143" s="105"/>
      <c r="CE143" s="105"/>
      <c r="CF143" s="106"/>
      <c r="CG143" s="106"/>
      <c r="CH143" s="106"/>
      <c r="CI143" s="106"/>
      <c r="CJ143" s="106"/>
      <c r="CK143" s="106"/>
      <c r="CL143" s="87"/>
    </row>
    <row r="144" spans="7:90" x14ac:dyDescent="0.25">
      <c r="G144" t="s">
        <v>182</v>
      </c>
      <c r="H144" s="36">
        <v>1</v>
      </c>
      <c r="I144" s="44">
        <f t="shared" si="45"/>
        <v>0</v>
      </c>
      <c r="J144" s="44">
        <f t="shared" si="46"/>
        <v>0</v>
      </c>
      <c r="K144" s="44">
        <f t="shared" si="47"/>
        <v>0</v>
      </c>
      <c r="L144" s="44">
        <f t="shared" si="48"/>
        <v>0</v>
      </c>
      <c r="M144" s="51">
        <f t="shared" si="49"/>
        <v>0</v>
      </c>
      <c r="N144" s="51">
        <f t="shared" si="50"/>
        <v>3</v>
      </c>
      <c r="O144" s="51">
        <f t="shared" si="51"/>
        <v>0</v>
      </c>
      <c r="P144" s="54">
        <f t="shared" si="52"/>
        <v>0</v>
      </c>
      <c r="Q144" s="296">
        <f t="shared" si="53"/>
        <v>0</v>
      </c>
      <c r="R144" s="296">
        <f t="shared" si="54"/>
        <v>0</v>
      </c>
      <c r="S144" s="296">
        <f t="shared" si="55"/>
        <v>0</v>
      </c>
      <c r="T144" s="297">
        <f t="shared" si="56"/>
        <v>0</v>
      </c>
      <c r="U144" s="297">
        <f t="shared" si="57"/>
        <v>0</v>
      </c>
      <c r="V144">
        <f t="shared" si="58"/>
        <v>6</v>
      </c>
      <c r="W144" s="298">
        <v>2</v>
      </c>
      <c r="X144" s="33">
        <f t="shared" si="59"/>
        <v>0</v>
      </c>
      <c r="Y144">
        <f t="shared" si="60"/>
        <v>9</v>
      </c>
      <c r="Z144" s="299">
        <f t="shared" si="42"/>
        <v>0</v>
      </c>
      <c r="AA144">
        <f t="shared" si="43"/>
        <v>3</v>
      </c>
      <c r="AB144" s="63">
        <f t="shared" si="44"/>
        <v>33.333333333333329</v>
      </c>
      <c r="AP144" s="307"/>
      <c r="AQ144" s="51"/>
      <c r="AR144" s="301"/>
      <c r="AS144" s="301"/>
      <c r="AT144" s="301"/>
      <c r="AU144" s="109"/>
      <c r="BJ144" s="51">
        <v>2</v>
      </c>
      <c r="BK144" s="51">
        <v>1</v>
      </c>
      <c r="CL144">
        <v>6</v>
      </c>
    </row>
    <row r="145" spans="7:90" x14ac:dyDescent="0.25">
      <c r="G145" t="s">
        <v>182</v>
      </c>
      <c r="H145" s="36">
        <v>2</v>
      </c>
      <c r="I145" s="44">
        <f t="shared" si="45"/>
        <v>2</v>
      </c>
      <c r="J145" s="44">
        <f t="shared" si="46"/>
        <v>1</v>
      </c>
      <c r="K145" s="44">
        <f t="shared" si="47"/>
        <v>0</v>
      </c>
      <c r="L145" s="44">
        <f t="shared" si="48"/>
        <v>0</v>
      </c>
      <c r="M145" s="51">
        <f t="shared" si="49"/>
        <v>0</v>
      </c>
      <c r="N145" s="51">
        <f t="shared" si="50"/>
        <v>1</v>
      </c>
      <c r="O145" s="51">
        <f t="shared" si="51"/>
        <v>0</v>
      </c>
      <c r="P145" s="54">
        <f t="shared" si="52"/>
        <v>0</v>
      </c>
      <c r="Q145" s="296">
        <f t="shared" si="53"/>
        <v>0</v>
      </c>
      <c r="R145" s="296">
        <f t="shared" si="54"/>
        <v>0</v>
      </c>
      <c r="S145" s="296">
        <f t="shared" si="55"/>
        <v>0</v>
      </c>
      <c r="T145" s="297">
        <f t="shared" si="56"/>
        <v>0</v>
      </c>
      <c r="U145" s="297">
        <f t="shared" si="57"/>
        <v>0</v>
      </c>
      <c r="V145">
        <f t="shared" si="58"/>
        <v>1</v>
      </c>
      <c r="W145" s="298">
        <v>4</v>
      </c>
      <c r="X145" s="33">
        <f t="shared" si="59"/>
        <v>3</v>
      </c>
      <c r="Y145">
        <f t="shared" si="60"/>
        <v>5</v>
      </c>
      <c r="Z145" s="299">
        <f t="shared" si="42"/>
        <v>60</v>
      </c>
      <c r="AA145">
        <f t="shared" si="43"/>
        <v>4</v>
      </c>
      <c r="AB145" s="63">
        <f t="shared" si="44"/>
        <v>80</v>
      </c>
      <c r="AP145" s="307"/>
      <c r="AQ145" s="44"/>
      <c r="AR145" s="301"/>
      <c r="AS145" s="301"/>
      <c r="AT145" s="301"/>
      <c r="AU145" s="109">
        <v>1</v>
      </c>
      <c r="AV145" s="43">
        <v>1</v>
      </c>
      <c r="BB145" s="44">
        <v>1</v>
      </c>
      <c r="BJ145" s="51">
        <v>1</v>
      </c>
      <c r="CL145">
        <v>1</v>
      </c>
    </row>
    <row r="146" spans="7:90" x14ac:dyDescent="0.25">
      <c r="G146" t="s">
        <v>182</v>
      </c>
      <c r="H146" s="36">
        <v>1</v>
      </c>
      <c r="I146" s="44">
        <f t="shared" si="45"/>
        <v>0</v>
      </c>
      <c r="J146" s="44">
        <f t="shared" si="46"/>
        <v>0</v>
      </c>
      <c r="K146" s="44">
        <f t="shared" si="47"/>
        <v>0</v>
      </c>
      <c r="L146" s="44">
        <f t="shared" si="48"/>
        <v>0</v>
      </c>
      <c r="M146" s="51">
        <f t="shared" si="49"/>
        <v>0</v>
      </c>
      <c r="N146" s="51">
        <f t="shared" si="50"/>
        <v>1</v>
      </c>
      <c r="O146" s="51">
        <f t="shared" si="51"/>
        <v>0</v>
      </c>
      <c r="P146" s="54">
        <f t="shared" si="52"/>
        <v>0</v>
      </c>
      <c r="Q146" s="296">
        <f t="shared" si="53"/>
        <v>0</v>
      </c>
      <c r="R146" s="296">
        <f t="shared" si="54"/>
        <v>0</v>
      </c>
      <c r="S146" s="296">
        <f t="shared" si="55"/>
        <v>0</v>
      </c>
      <c r="T146" s="297">
        <f t="shared" si="56"/>
        <v>0</v>
      </c>
      <c r="U146" s="297">
        <f t="shared" si="57"/>
        <v>0</v>
      </c>
      <c r="V146">
        <f t="shared" si="58"/>
        <v>1</v>
      </c>
      <c r="W146" s="298">
        <v>2</v>
      </c>
      <c r="X146" s="33">
        <f t="shared" si="59"/>
        <v>0</v>
      </c>
      <c r="Y146">
        <f t="shared" si="60"/>
        <v>2</v>
      </c>
      <c r="Z146" s="299">
        <f t="shared" si="42"/>
        <v>0</v>
      </c>
      <c r="AA146">
        <f t="shared" si="43"/>
        <v>1</v>
      </c>
      <c r="AB146" s="63">
        <f t="shared" si="44"/>
        <v>50</v>
      </c>
      <c r="AP146" s="307"/>
      <c r="AR146" s="301"/>
      <c r="AS146" s="301"/>
      <c r="AT146" s="301"/>
      <c r="AU146" s="109"/>
      <c r="AV146" s="112"/>
      <c r="AW146" s="112"/>
      <c r="AX146" s="112"/>
      <c r="AY146" s="112"/>
      <c r="AZ146" s="112"/>
      <c r="BA146" s="112"/>
      <c r="BB146" s="45"/>
      <c r="BC146" s="45"/>
      <c r="BE146" s="47"/>
      <c r="BH146" s="48"/>
      <c r="BI146" s="113"/>
      <c r="BJ146" s="114">
        <v>1</v>
      </c>
      <c r="BK146" s="114"/>
      <c r="BL146" s="114"/>
      <c r="BM146" s="115"/>
      <c r="BN146" s="115"/>
      <c r="BO146" s="115"/>
      <c r="BQ146" s="53"/>
      <c r="BR146" s="53"/>
      <c r="BS146" s="116"/>
      <c r="BT146" s="116"/>
      <c r="BU146" s="116"/>
      <c r="BV146" s="116"/>
      <c r="BW146" s="117"/>
      <c r="BX146" s="117"/>
      <c r="BY146" s="118"/>
      <c r="BZ146" s="118"/>
      <c r="CA146" s="118"/>
      <c r="CB146" s="118"/>
      <c r="CC146" s="119"/>
      <c r="CD146" s="119"/>
      <c r="CE146" s="119"/>
      <c r="CF146" s="120"/>
      <c r="CG146" s="120"/>
      <c r="CH146" s="120"/>
      <c r="CI146" s="120"/>
      <c r="CJ146" s="120"/>
      <c r="CK146" s="120"/>
      <c r="CL146" s="60">
        <v>1</v>
      </c>
    </row>
    <row r="147" spans="7:90" x14ac:dyDescent="0.25">
      <c r="G147" t="s">
        <v>182</v>
      </c>
      <c r="H147" s="36">
        <v>1</v>
      </c>
      <c r="I147" s="44">
        <f t="shared" si="45"/>
        <v>0</v>
      </c>
      <c r="J147" s="44">
        <f t="shared" si="46"/>
        <v>0</v>
      </c>
      <c r="K147" s="44">
        <f t="shared" si="47"/>
        <v>0</v>
      </c>
      <c r="L147" s="44">
        <f t="shared" si="48"/>
        <v>0</v>
      </c>
      <c r="M147" s="51">
        <f t="shared" si="49"/>
        <v>0</v>
      </c>
      <c r="N147" s="51">
        <f t="shared" si="50"/>
        <v>1</v>
      </c>
      <c r="O147" s="51">
        <f t="shared" si="51"/>
        <v>0</v>
      </c>
      <c r="P147" s="54">
        <f t="shared" si="52"/>
        <v>0</v>
      </c>
      <c r="Q147" s="296">
        <f t="shared" si="53"/>
        <v>0</v>
      </c>
      <c r="R147" s="296">
        <f t="shared" si="54"/>
        <v>0</v>
      </c>
      <c r="S147" s="296">
        <f t="shared" si="55"/>
        <v>0</v>
      </c>
      <c r="T147" s="297">
        <f t="shared" si="56"/>
        <v>0</v>
      </c>
      <c r="U147" s="297">
        <f t="shared" si="57"/>
        <v>1</v>
      </c>
      <c r="V147">
        <f t="shared" si="58"/>
        <v>1</v>
      </c>
      <c r="W147" s="298">
        <v>3</v>
      </c>
      <c r="X147" s="33">
        <f t="shared" si="59"/>
        <v>0</v>
      </c>
      <c r="Y147">
        <f t="shared" si="60"/>
        <v>3</v>
      </c>
      <c r="Z147" s="299">
        <f t="shared" si="42"/>
        <v>0</v>
      </c>
      <c r="AA147">
        <f t="shared" si="43"/>
        <v>1</v>
      </c>
      <c r="AB147" s="63">
        <f t="shared" si="44"/>
        <v>33.333333333333329</v>
      </c>
      <c r="AP147" s="307"/>
      <c r="AR147" s="301"/>
      <c r="AS147" s="301"/>
      <c r="AT147" s="301"/>
      <c r="AU147" s="109"/>
      <c r="AV147" s="112"/>
      <c r="AW147" s="112"/>
      <c r="AX147" s="112"/>
      <c r="AY147" s="112"/>
      <c r="AZ147" s="112"/>
      <c r="BA147" s="112"/>
      <c r="BB147" s="45"/>
      <c r="BC147" s="45"/>
      <c r="BE147" s="47"/>
      <c r="BH147" s="48"/>
      <c r="BI147" s="113"/>
      <c r="BJ147" s="114">
        <v>1</v>
      </c>
      <c r="BK147" s="114"/>
      <c r="BL147" s="114"/>
      <c r="BM147" s="115"/>
      <c r="BN147" s="115"/>
      <c r="BO147" s="115"/>
      <c r="BQ147" s="53"/>
      <c r="BR147" s="53"/>
      <c r="BS147" s="116"/>
      <c r="BT147" s="116"/>
      <c r="BU147" s="116"/>
      <c r="BV147" s="116"/>
      <c r="BW147" s="117"/>
      <c r="BX147" s="117"/>
      <c r="BY147" s="118"/>
      <c r="BZ147" s="118"/>
      <c r="CA147" s="118"/>
      <c r="CB147" s="118"/>
      <c r="CC147" s="119"/>
      <c r="CD147" s="119"/>
      <c r="CE147" s="119"/>
      <c r="CF147" s="120"/>
      <c r="CG147" s="120"/>
      <c r="CH147" s="120"/>
      <c r="CI147" s="120"/>
      <c r="CJ147" s="120">
        <v>1</v>
      </c>
      <c r="CK147" s="120"/>
      <c r="CL147" s="36">
        <v>1</v>
      </c>
    </row>
    <row r="148" spans="7:90" x14ac:dyDescent="0.25">
      <c r="G148" t="s">
        <v>182</v>
      </c>
      <c r="H148" s="36">
        <v>1</v>
      </c>
      <c r="I148" s="44">
        <f t="shared" si="45"/>
        <v>0</v>
      </c>
      <c r="J148" s="44">
        <f t="shared" si="46"/>
        <v>0</v>
      </c>
      <c r="K148" s="44">
        <f t="shared" si="47"/>
        <v>0</v>
      </c>
      <c r="L148" s="44">
        <f t="shared" si="48"/>
        <v>0</v>
      </c>
      <c r="M148" s="51">
        <f t="shared" si="49"/>
        <v>0</v>
      </c>
      <c r="N148" s="51">
        <f t="shared" si="50"/>
        <v>1</v>
      </c>
      <c r="O148" s="51">
        <f t="shared" si="51"/>
        <v>0</v>
      </c>
      <c r="P148" s="54">
        <f t="shared" si="52"/>
        <v>0</v>
      </c>
      <c r="Q148" s="296">
        <f t="shared" si="53"/>
        <v>0</v>
      </c>
      <c r="R148" s="296">
        <f t="shared" si="54"/>
        <v>0</v>
      </c>
      <c r="S148" s="296">
        <f t="shared" si="55"/>
        <v>1</v>
      </c>
      <c r="T148" s="297">
        <f t="shared" si="56"/>
        <v>0</v>
      </c>
      <c r="U148" s="297">
        <f t="shared" si="57"/>
        <v>0</v>
      </c>
      <c r="V148">
        <f t="shared" si="58"/>
        <v>0</v>
      </c>
      <c r="W148" s="298">
        <v>2</v>
      </c>
      <c r="X148" s="33">
        <f t="shared" si="59"/>
        <v>0</v>
      </c>
      <c r="Y148">
        <f t="shared" si="60"/>
        <v>2</v>
      </c>
      <c r="Z148" s="299">
        <f t="shared" si="42"/>
        <v>0</v>
      </c>
      <c r="AA148">
        <f t="shared" si="43"/>
        <v>1</v>
      </c>
      <c r="AB148" s="63">
        <f t="shared" si="44"/>
        <v>50</v>
      </c>
      <c r="AP148" s="307"/>
      <c r="AR148" s="301"/>
      <c r="AS148" s="301"/>
      <c r="AT148" s="301"/>
      <c r="AU148" s="109"/>
      <c r="BJ148" s="51">
        <v>1</v>
      </c>
      <c r="BY148" s="57">
        <v>1</v>
      </c>
      <c r="CL148" s="36"/>
    </row>
    <row r="149" spans="7:90" x14ac:dyDescent="0.25">
      <c r="G149" t="s">
        <v>182</v>
      </c>
      <c r="H149" s="36">
        <v>1</v>
      </c>
      <c r="I149" s="44">
        <f t="shared" si="45"/>
        <v>0</v>
      </c>
      <c r="J149" s="44">
        <f t="shared" si="46"/>
        <v>0</v>
      </c>
      <c r="K149" s="44">
        <f t="shared" si="47"/>
        <v>0</v>
      </c>
      <c r="L149" s="44">
        <f t="shared" si="48"/>
        <v>0</v>
      </c>
      <c r="M149" s="51">
        <f t="shared" si="49"/>
        <v>0</v>
      </c>
      <c r="N149" s="51">
        <f t="shared" si="50"/>
        <v>2</v>
      </c>
      <c r="O149" s="51">
        <f t="shared" si="51"/>
        <v>0</v>
      </c>
      <c r="P149" s="54">
        <f t="shared" si="52"/>
        <v>0</v>
      </c>
      <c r="Q149" s="296">
        <f t="shared" si="53"/>
        <v>0</v>
      </c>
      <c r="R149" s="296">
        <f t="shared" si="54"/>
        <v>0</v>
      </c>
      <c r="S149" s="296">
        <f t="shared" si="55"/>
        <v>0</v>
      </c>
      <c r="T149" s="297">
        <f t="shared" si="56"/>
        <v>0</v>
      </c>
      <c r="U149" s="297">
        <f t="shared" si="57"/>
        <v>0</v>
      </c>
      <c r="V149">
        <f t="shared" si="58"/>
        <v>1</v>
      </c>
      <c r="W149" s="298">
        <v>2</v>
      </c>
      <c r="X149" s="33">
        <f t="shared" si="59"/>
        <v>0</v>
      </c>
      <c r="Y149">
        <f t="shared" si="60"/>
        <v>3</v>
      </c>
      <c r="Z149" s="299">
        <f t="shared" si="42"/>
        <v>0</v>
      </c>
      <c r="AA149">
        <f t="shared" si="43"/>
        <v>2</v>
      </c>
      <c r="AB149" s="63">
        <f t="shared" si="44"/>
        <v>66.666666666666657</v>
      </c>
      <c r="AP149" s="307"/>
      <c r="AQ149" s="51"/>
      <c r="AR149" s="301"/>
      <c r="AS149" s="301"/>
      <c r="AT149" s="301"/>
      <c r="AU149" s="109"/>
      <c r="BJ149" s="51">
        <v>2</v>
      </c>
      <c r="CL149" s="36">
        <v>1</v>
      </c>
    </row>
    <row r="150" spans="7:90" x14ac:dyDescent="0.25">
      <c r="G150" t="s">
        <v>182</v>
      </c>
      <c r="H150" s="36">
        <v>1</v>
      </c>
      <c r="I150" s="44">
        <f t="shared" si="45"/>
        <v>0</v>
      </c>
      <c r="J150" s="44">
        <f t="shared" si="46"/>
        <v>0</v>
      </c>
      <c r="K150" s="44">
        <f t="shared" si="47"/>
        <v>0</v>
      </c>
      <c r="L150" s="44">
        <f t="shared" si="48"/>
        <v>0</v>
      </c>
      <c r="M150" s="51">
        <f t="shared" si="49"/>
        <v>0</v>
      </c>
      <c r="N150" s="51">
        <f t="shared" si="50"/>
        <v>4</v>
      </c>
      <c r="O150" s="51">
        <f t="shared" si="51"/>
        <v>2</v>
      </c>
      <c r="P150" s="54">
        <f t="shared" si="52"/>
        <v>0</v>
      </c>
      <c r="Q150" s="296">
        <f t="shared" si="53"/>
        <v>0</v>
      </c>
      <c r="R150" s="296">
        <f t="shared" si="54"/>
        <v>0</v>
      </c>
      <c r="S150" s="296">
        <f t="shared" si="55"/>
        <v>0</v>
      </c>
      <c r="T150" s="297">
        <f t="shared" si="56"/>
        <v>0</v>
      </c>
      <c r="U150" s="297">
        <f t="shared" si="57"/>
        <v>0</v>
      </c>
      <c r="V150">
        <f t="shared" si="58"/>
        <v>0</v>
      </c>
      <c r="W150" s="298">
        <v>2</v>
      </c>
      <c r="X150" s="33">
        <f t="shared" si="59"/>
        <v>0</v>
      </c>
      <c r="Y150">
        <f t="shared" si="60"/>
        <v>6</v>
      </c>
      <c r="Z150" s="299">
        <f t="shared" si="42"/>
        <v>0</v>
      </c>
      <c r="AA150">
        <f t="shared" si="43"/>
        <v>6</v>
      </c>
      <c r="AB150" s="63">
        <f t="shared" si="44"/>
        <v>100</v>
      </c>
      <c r="AP150" s="307"/>
      <c r="AQ150" s="51"/>
      <c r="AR150" s="301"/>
      <c r="AS150" s="301"/>
      <c r="AT150" s="301"/>
      <c r="AU150" s="109"/>
      <c r="BJ150" s="51">
        <v>3</v>
      </c>
      <c r="BL150" s="51">
        <v>1</v>
      </c>
      <c r="BN150" s="52">
        <v>2</v>
      </c>
    </row>
    <row r="151" spans="7:90" x14ac:dyDescent="0.25">
      <c r="G151" t="s">
        <v>182</v>
      </c>
      <c r="H151" s="36">
        <v>1</v>
      </c>
      <c r="I151" s="44">
        <f t="shared" si="45"/>
        <v>1</v>
      </c>
      <c r="J151" s="44">
        <f t="shared" si="46"/>
        <v>0</v>
      </c>
      <c r="K151" s="44">
        <f t="shared" si="47"/>
        <v>0</v>
      </c>
      <c r="L151" s="44">
        <f t="shared" si="48"/>
        <v>0</v>
      </c>
      <c r="M151" s="51">
        <f t="shared" si="49"/>
        <v>0</v>
      </c>
      <c r="N151" s="51">
        <f t="shared" si="50"/>
        <v>1</v>
      </c>
      <c r="O151" s="51">
        <f t="shared" si="51"/>
        <v>0</v>
      </c>
      <c r="P151" s="54">
        <f t="shared" si="52"/>
        <v>0</v>
      </c>
      <c r="Q151" s="296">
        <f t="shared" si="53"/>
        <v>0</v>
      </c>
      <c r="R151" s="296">
        <f t="shared" si="54"/>
        <v>0</v>
      </c>
      <c r="S151" s="296">
        <f t="shared" si="55"/>
        <v>0</v>
      </c>
      <c r="T151" s="297">
        <f t="shared" si="56"/>
        <v>0</v>
      </c>
      <c r="U151" s="297">
        <f t="shared" si="57"/>
        <v>1</v>
      </c>
      <c r="V151">
        <f t="shared" si="58"/>
        <v>0</v>
      </c>
      <c r="W151" s="298">
        <v>3</v>
      </c>
      <c r="X151" s="33">
        <f t="shared" si="59"/>
        <v>1</v>
      </c>
      <c r="Y151">
        <f t="shared" si="60"/>
        <v>3</v>
      </c>
      <c r="Z151" s="299">
        <f t="shared" si="42"/>
        <v>33.333333333333329</v>
      </c>
      <c r="AA151">
        <f t="shared" si="43"/>
        <v>2</v>
      </c>
      <c r="AB151" s="63">
        <f t="shared" si="44"/>
        <v>66.666666666666657</v>
      </c>
      <c r="AP151" s="307"/>
      <c r="AR151" s="301"/>
      <c r="AS151" s="301"/>
      <c r="AT151" s="301"/>
      <c r="AU151" s="109">
        <v>1</v>
      </c>
      <c r="BJ151" s="51">
        <v>1</v>
      </c>
      <c r="CJ151" s="59">
        <v>1</v>
      </c>
    </row>
    <row r="152" spans="7:90" x14ac:dyDescent="0.25">
      <c r="G152" t="s">
        <v>182</v>
      </c>
      <c r="H152" s="36">
        <v>2</v>
      </c>
      <c r="I152" s="44">
        <f t="shared" si="45"/>
        <v>0</v>
      </c>
      <c r="J152" s="44">
        <f t="shared" si="46"/>
        <v>1</v>
      </c>
      <c r="K152" s="44">
        <f t="shared" si="47"/>
        <v>0</v>
      </c>
      <c r="L152" s="44">
        <f t="shared" si="48"/>
        <v>0</v>
      </c>
      <c r="M152" s="51">
        <f t="shared" si="49"/>
        <v>0</v>
      </c>
      <c r="N152" s="51">
        <f t="shared" si="50"/>
        <v>1</v>
      </c>
      <c r="O152" s="51">
        <f t="shared" si="51"/>
        <v>1</v>
      </c>
      <c r="P152" s="54">
        <f t="shared" si="52"/>
        <v>0</v>
      </c>
      <c r="Q152" s="296">
        <f t="shared" si="53"/>
        <v>2</v>
      </c>
      <c r="R152" s="296">
        <f t="shared" si="54"/>
        <v>0</v>
      </c>
      <c r="S152" s="296">
        <f t="shared" si="55"/>
        <v>0</v>
      </c>
      <c r="T152" s="297">
        <f t="shared" si="56"/>
        <v>0</v>
      </c>
      <c r="U152" s="297">
        <f t="shared" si="57"/>
        <v>0</v>
      </c>
      <c r="V152">
        <f t="shared" si="58"/>
        <v>0</v>
      </c>
      <c r="W152" s="298">
        <v>4</v>
      </c>
      <c r="X152" s="33">
        <f t="shared" si="59"/>
        <v>1</v>
      </c>
      <c r="Y152">
        <f t="shared" si="60"/>
        <v>5</v>
      </c>
      <c r="Z152" s="299">
        <f t="shared" si="42"/>
        <v>20</v>
      </c>
      <c r="AA152">
        <f t="shared" si="43"/>
        <v>3</v>
      </c>
      <c r="AB152" s="63">
        <f t="shared" si="44"/>
        <v>60</v>
      </c>
      <c r="AP152" s="307"/>
      <c r="AR152" s="301"/>
      <c r="AS152" s="301"/>
      <c r="AT152" s="301"/>
      <c r="AU152" s="109"/>
      <c r="BB152" s="44">
        <v>1</v>
      </c>
      <c r="BJ152" s="51">
        <v>1</v>
      </c>
      <c r="BN152" s="52">
        <v>1</v>
      </c>
      <c r="BS152" s="55">
        <v>1</v>
      </c>
      <c r="BT152" s="55">
        <v>1</v>
      </c>
    </row>
    <row r="153" spans="7:90" x14ac:dyDescent="0.25">
      <c r="G153" t="s">
        <v>182</v>
      </c>
      <c r="H153" s="36">
        <v>1</v>
      </c>
      <c r="I153" s="44">
        <f t="shared" si="45"/>
        <v>0</v>
      </c>
      <c r="J153" s="44">
        <f t="shared" si="46"/>
        <v>1</v>
      </c>
      <c r="K153" s="44">
        <f t="shared" si="47"/>
        <v>0</v>
      </c>
      <c r="L153" s="44">
        <f t="shared" si="48"/>
        <v>0</v>
      </c>
      <c r="M153" s="51">
        <f t="shared" si="49"/>
        <v>0</v>
      </c>
      <c r="N153" s="51">
        <f t="shared" si="50"/>
        <v>0</v>
      </c>
      <c r="O153" s="51">
        <f t="shared" si="51"/>
        <v>0</v>
      </c>
      <c r="P153" s="54">
        <f t="shared" si="52"/>
        <v>0</v>
      </c>
      <c r="Q153" s="296">
        <f t="shared" si="53"/>
        <v>0</v>
      </c>
      <c r="R153" s="296">
        <f t="shared" si="54"/>
        <v>0</v>
      </c>
      <c r="S153" s="296">
        <f t="shared" si="55"/>
        <v>0</v>
      </c>
      <c r="T153" s="297">
        <f t="shared" si="56"/>
        <v>0</v>
      </c>
      <c r="U153" s="297">
        <f t="shared" si="57"/>
        <v>2</v>
      </c>
      <c r="V153">
        <f t="shared" si="58"/>
        <v>0</v>
      </c>
      <c r="W153" s="298">
        <v>2</v>
      </c>
      <c r="X153" s="33">
        <f t="shared" si="59"/>
        <v>1</v>
      </c>
      <c r="Y153">
        <f t="shared" si="60"/>
        <v>3</v>
      </c>
      <c r="Z153" s="299">
        <f t="shared" si="42"/>
        <v>33.333333333333329</v>
      </c>
      <c r="AA153">
        <f t="shared" si="43"/>
        <v>1</v>
      </c>
      <c r="AB153" s="63">
        <f t="shared" si="44"/>
        <v>33.333333333333329</v>
      </c>
      <c r="AP153" s="307"/>
      <c r="AQ153" s="297"/>
      <c r="AR153" s="301"/>
      <c r="AS153" s="301"/>
      <c r="AT153" s="301"/>
      <c r="AU153" s="109"/>
      <c r="BC153" s="44">
        <v>1</v>
      </c>
      <c r="CJ153" s="59">
        <v>2</v>
      </c>
    </row>
    <row r="154" spans="7:90" x14ac:dyDescent="0.25">
      <c r="G154" t="s">
        <v>182</v>
      </c>
      <c r="H154" s="36">
        <v>1</v>
      </c>
      <c r="I154" s="44">
        <f t="shared" si="45"/>
        <v>0</v>
      </c>
      <c r="J154" s="44">
        <f t="shared" si="46"/>
        <v>0</v>
      </c>
      <c r="K154" s="44">
        <f t="shared" si="47"/>
        <v>0</v>
      </c>
      <c r="L154" s="44">
        <f t="shared" si="48"/>
        <v>0</v>
      </c>
      <c r="M154" s="51">
        <f t="shared" si="49"/>
        <v>0</v>
      </c>
      <c r="N154" s="51">
        <f t="shared" si="50"/>
        <v>1</v>
      </c>
      <c r="O154" s="51">
        <f t="shared" si="51"/>
        <v>0</v>
      </c>
      <c r="P154" s="54">
        <f t="shared" si="52"/>
        <v>0</v>
      </c>
      <c r="Q154" s="296">
        <f t="shared" si="53"/>
        <v>0</v>
      </c>
      <c r="R154" s="296">
        <f t="shared" si="54"/>
        <v>0</v>
      </c>
      <c r="S154" s="296">
        <f t="shared" si="55"/>
        <v>0</v>
      </c>
      <c r="T154" s="297">
        <f t="shared" si="56"/>
        <v>0</v>
      </c>
      <c r="U154" s="297">
        <f t="shared" si="57"/>
        <v>2</v>
      </c>
      <c r="V154">
        <f t="shared" si="58"/>
        <v>0</v>
      </c>
      <c r="W154" s="298">
        <v>2</v>
      </c>
      <c r="X154" s="33">
        <f t="shared" si="59"/>
        <v>0</v>
      </c>
      <c r="Y154">
        <f t="shared" si="60"/>
        <v>3</v>
      </c>
      <c r="Z154" s="299">
        <f t="shared" si="42"/>
        <v>0</v>
      </c>
      <c r="AA154">
        <f t="shared" si="43"/>
        <v>1</v>
      </c>
      <c r="AB154" s="63">
        <f t="shared" si="44"/>
        <v>33.333333333333329</v>
      </c>
      <c r="AP154" s="307"/>
      <c r="AQ154" s="297"/>
      <c r="AR154" s="301"/>
      <c r="AS154" s="301"/>
      <c r="AT154" s="301"/>
      <c r="AU154" s="109"/>
      <c r="BL154" s="51">
        <v>1</v>
      </c>
      <c r="CJ154" s="59">
        <v>2</v>
      </c>
    </row>
    <row r="155" spans="7:90" x14ac:dyDescent="0.25">
      <c r="G155" t="s">
        <v>182</v>
      </c>
      <c r="H155" s="36">
        <v>1</v>
      </c>
      <c r="I155" s="44">
        <f t="shared" si="45"/>
        <v>0</v>
      </c>
      <c r="J155" s="44">
        <f t="shared" si="46"/>
        <v>1</v>
      </c>
      <c r="K155" s="44">
        <f t="shared" si="47"/>
        <v>0</v>
      </c>
      <c r="L155" s="44">
        <f t="shared" si="48"/>
        <v>0</v>
      </c>
      <c r="M155" s="51">
        <f t="shared" si="49"/>
        <v>0</v>
      </c>
      <c r="N155" s="51">
        <f t="shared" si="50"/>
        <v>2</v>
      </c>
      <c r="O155" s="51">
        <f t="shared" si="51"/>
        <v>1</v>
      </c>
      <c r="P155" s="54">
        <f t="shared" si="52"/>
        <v>0</v>
      </c>
      <c r="Q155" s="296">
        <f t="shared" si="53"/>
        <v>0</v>
      </c>
      <c r="R155" s="296">
        <f t="shared" si="54"/>
        <v>0</v>
      </c>
      <c r="S155" s="296">
        <f t="shared" si="55"/>
        <v>0</v>
      </c>
      <c r="T155" s="297">
        <f t="shared" si="56"/>
        <v>0</v>
      </c>
      <c r="U155" s="297">
        <f t="shared" si="57"/>
        <v>0</v>
      </c>
      <c r="V155">
        <f t="shared" si="58"/>
        <v>0</v>
      </c>
      <c r="W155" s="298">
        <v>3</v>
      </c>
      <c r="X155" s="33">
        <f t="shared" si="59"/>
        <v>1</v>
      </c>
      <c r="Y155">
        <f t="shared" si="60"/>
        <v>4</v>
      </c>
      <c r="Z155" s="299">
        <f t="shared" si="42"/>
        <v>25</v>
      </c>
      <c r="AA155">
        <f t="shared" si="43"/>
        <v>4</v>
      </c>
      <c r="AB155" s="63">
        <f t="shared" si="44"/>
        <v>100</v>
      </c>
      <c r="AP155" s="307"/>
      <c r="AQ155" s="51"/>
      <c r="AR155" s="301"/>
      <c r="AS155" s="301"/>
      <c r="AT155" s="301"/>
      <c r="AU155" s="109"/>
      <c r="BC155" s="44">
        <v>1</v>
      </c>
      <c r="BJ155" s="51">
        <v>2</v>
      </c>
      <c r="BN155" s="52">
        <v>1</v>
      </c>
    </row>
    <row r="156" spans="7:90" x14ac:dyDescent="0.25">
      <c r="G156" t="s">
        <v>182</v>
      </c>
      <c r="H156" s="36">
        <v>1</v>
      </c>
      <c r="I156" s="44">
        <f t="shared" si="45"/>
        <v>0</v>
      </c>
      <c r="J156" s="44">
        <f t="shared" si="46"/>
        <v>0</v>
      </c>
      <c r="K156" s="44">
        <f t="shared" si="47"/>
        <v>0</v>
      </c>
      <c r="L156" s="44">
        <f t="shared" si="48"/>
        <v>0</v>
      </c>
      <c r="M156" s="51">
        <f t="shared" si="49"/>
        <v>0</v>
      </c>
      <c r="N156" s="51">
        <f t="shared" si="50"/>
        <v>2</v>
      </c>
      <c r="O156" s="51">
        <f t="shared" si="51"/>
        <v>3</v>
      </c>
      <c r="P156" s="54">
        <f t="shared" si="52"/>
        <v>0</v>
      </c>
      <c r="Q156" s="296">
        <f t="shared" si="53"/>
        <v>0</v>
      </c>
      <c r="R156" s="296">
        <f t="shared" si="54"/>
        <v>0</v>
      </c>
      <c r="S156" s="296">
        <f t="shared" si="55"/>
        <v>0</v>
      </c>
      <c r="T156" s="297">
        <f t="shared" si="56"/>
        <v>0</v>
      </c>
      <c r="U156" s="297">
        <f t="shared" si="57"/>
        <v>0</v>
      </c>
      <c r="V156">
        <f t="shared" si="58"/>
        <v>0</v>
      </c>
      <c r="W156" s="298">
        <v>2</v>
      </c>
      <c r="X156" s="33">
        <f t="shared" si="59"/>
        <v>0</v>
      </c>
      <c r="Y156">
        <f t="shared" si="60"/>
        <v>5</v>
      </c>
      <c r="Z156" s="299">
        <f t="shared" si="42"/>
        <v>0</v>
      </c>
      <c r="AA156">
        <f t="shared" si="43"/>
        <v>5</v>
      </c>
      <c r="AB156" s="63">
        <f t="shared" si="44"/>
        <v>100</v>
      </c>
      <c r="AP156" s="307"/>
      <c r="AQ156" s="51"/>
      <c r="AR156" s="301"/>
      <c r="AS156" s="301"/>
      <c r="AT156" s="301"/>
      <c r="AU156" s="109"/>
      <c r="BJ156" s="51">
        <v>2</v>
      </c>
      <c r="BN156" s="52">
        <v>3</v>
      </c>
    </row>
    <row r="157" spans="7:90" x14ac:dyDescent="0.25">
      <c r="G157" t="s">
        <v>182</v>
      </c>
      <c r="H157" s="36">
        <v>1</v>
      </c>
      <c r="I157" s="44">
        <f t="shared" si="45"/>
        <v>0</v>
      </c>
      <c r="J157" s="44">
        <f t="shared" si="46"/>
        <v>0</v>
      </c>
      <c r="K157" s="44">
        <f t="shared" si="47"/>
        <v>0</v>
      </c>
      <c r="L157" s="44">
        <f t="shared" si="48"/>
        <v>0</v>
      </c>
      <c r="M157" s="51">
        <f t="shared" si="49"/>
        <v>0</v>
      </c>
      <c r="N157" s="51">
        <f t="shared" si="50"/>
        <v>1</v>
      </c>
      <c r="O157" s="51">
        <f t="shared" si="51"/>
        <v>1</v>
      </c>
      <c r="P157" s="54">
        <f t="shared" si="52"/>
        <v>0</v>
      </c>
      <c r="Q157" s="296">
        <f t="shared" si="53"/>
        <v>0</v>
      </c>
      <c r="R157" s="296">
        <f t="shared" si="54"/>
        <v>0</v>
      </c>
      <c r="S157" s="296">
        <f t="shared" si="55"/>
        <v>0</v>
      </c>
      <c r="T157" s="297">
        <f t="shared" si="56"/>
        <v>0</v>
      </c>
      <c r="U157" s="297">
        <f t="shared" si="57"/>
        <v>2</v>
      </c>
      <c r="V157">
        <f t="shared" si="58"/>
        <v>0</v>
      </c>
      <c r="W157" s="298">
        <v>3</v>
      </c>
      <c r="X157" s="33">
        <f t="shared" si="59"/>
        <v>0</v>
      </c>
      <c r="Y157">
        <f t="shared" si="60"/>
        <v>4</v>
      </c>
      <c r="Z157" s="299">
        <f t="shared" si="42"/>
        <v>0</v>
      </c>
      <c r="AA157">
        <f t="shared" si="43"/>
        <v>2</v>
      </c>
      <c r="AB157" s="63">
        <f t="shared" si="44"/>
        <v>50</v>
      </c>
      <c r="AP157" s="307"/>
      <c r="AQ157" s="307"/>
      <c r="AR157" s="301"/>
      <c r="AS157" s="301"/>
      <c r="AT157" s="301"/>
      <c r="AU157" s="109"/>
      <c r="BJ157" s="51">
        <v>1</v>
      </c>
      <c r="BN157" s="52">
        <v>1</v>
      </c>
      <c r="CJ157" s="59">
        <v>2</v>
      </c>
    </row>
    <row r="158" spans="7:90" x14ac:dyDescent="0.25">
      <c r="G158" t="s">
        <v>182</v>
      </c>
      <c r="H158" s="36">
        <v>1</v>
      </c>
      <c r="I158" s="44">
        <f t="shared" si="45"/>
        <v>0</v>
      </c>
      <c r="J158" s="44">
        <f t="shared" si="46"/>
        <v>2</v>
      </c>
      <c r="K158" s="44">
        <f t="shared" si="47"/>
        <v>0</v>
      </c>
      <c r="L158" s="44">
        <f t="shared" si="48"/>
        <v>0</v>
      </c>
      <c r="M158" s="51">
        <f t="shared" si="49"/>
        <v>0</v>
      </c>
      <c r="N158" s="51">
        <f t="shared" si="50"/>
        <v>0</v>
      </c>
      <c r="O158" s="51">
        <f t="shared" si="51"/>
        <v>1</v>
      </c>
      <c r="P158" s="54">
        <f t="shared" si="52"/>
        <v>0</v>
      </c>
      <c r="Q158" s="296">
        <f t="shared" si="53"/>
        <v>0</v>
      </c>
      <c r="R158" s="296">
        <f t="shared" si="54"/>
        <v>0</v>
      </c>
      <c r="S158" s="296">
        <f t="shared" si="55"/>
        <v>1</v>
      </c>
      <c r="T158" s="297">
        <f t="shared" si="56"/>
        <v>0</v>
      </c>
      <c r="U158" s="297">
        <f t="shared" si="57"/>
        <v>1</v>
      </c>
      <c r="V158">
        <f t="shared" si="58"/>
        <v>0</v>
      </c>
      <c r="W158" s="298">
        <v>4</v>
      </c>
      <c r="X158" s="33">
        <f t="shared" si="59"/>
        <v>2</v>
      </c>
      <c r="Y158">
        <f t="shared" si="60"/>
        <v>5</v>
      </c>
      <c r="Z158" s="299">
        <f t="shared" si="42"/>
        <v>40</v>
      </c>
      <c r="AA158">
        <f t="shared" si="43"/>
        <v>3</v>
      </c>
      <c r="AB158" s="63">
        <f t="shared" si="44"/>
        <v>60</v>
      </c>
      <c r="AP158" s="307"/>
      <c r="AQ158" s="44"/>
      <c r="AR158" s="301"/>
      <c r="AS158" s="301"/>
      <c r="AT158" s="301"/>
      <c r="AU158" s="109"/>
      <c r="BB158" s="44">
        <v>1</v>
      </c>
      <c r="BD158" s="45">
        <v>1</v>
      </c>
      <c r="BN158" s="52">
        <v>1</v>
      </c>
      <c r="BY158" s="57">
        <v>1</v>
      </c>
      <c r="CJ158" s="59">
        <v>1</v>
      </c>
    </row>
    <row r="159" spans="7:90" x14ac:dyDescent="0.25">
      <c r="G159" t="s">
        <v>182</v>
      </c>
      <c r="H159" s="36">
        <v>1</v>
      </c>
      <c r="I159" s="44">
        <f t="shared" si="45"/>
        <v>1</v>
      </c>
      <c r="J159" s="44">
        <f t="shared" si="46"/>
        <v>0</v>
      </c>
      <c r="K159" s="44">
        <f t="shared" si="47"/>
        <v>0</v>
      </c>
      <c r="L159" s="44">
        <f t="shared" si="48"/>
        <v>0</v>
      </c>
      <c r="M159" s="51">
        <f t="shared" si="49"/>
        <v>0</v>
      </c>
      <c r="N159" s="51">
        <f t="shared" si="50"/>
        <v>0</v>
      </c>
      <c r="O159" s="51">
        <f t="shared" si="51"/>
        <v>1</v>
      </c>
      <c r="P159" s="54">
        <f t="shared" si="52"/>
        <v>0</v>
      </c>
      <c r="Q159" s="296">
        <f t="shared" si="53"/>
        <v>1</v>
      </c>
      <c r="R159" s="296">
        <f t="shared" si="54"/>
        <v>0</v>
      </c>
      <c r="S159" s="296">
        <f t="shared" si="55"/>
        <v>0</v>
      </c>
      <c r="T159" s="297">
        <f t="shared" si="56"/>
        <v>0</v>
      </c>
      <c r="U159" s="297">
        <f t="shared" si="57"/>
        <v>1</v>
      </c>
      <c r="V159">
        <f t="shared" si="58"/>
        <v>0</v>
      </c>
      <c r="W159" s="298">
        <v>4</v>
      </c>
      <c r="X159" s="33">
        <f t="shared" si="59"/>
        <v>1</v>
      </c>
      <c r="Y159">
        <f t="shared" si="60"/>
        <v>4</v>
      </c>
      <c r="Z159" s="299">
        <f t="shared" si="42"/>
        <v>25</v>
      </c>
      <c r="AA159">
        <f t="shared" si="43"/>
        <v>2</v>
      </c>
      <c r="AB159" s="63">
        <f t="shared" si="44"/>
        <v>50</v>
      </c>
      <c r="AP159" s="307"/>
      <c r="AQ159" s="307"/>
      <c r="AR159" s="301"/>
      <c r="AS159" s="301"/>
      <c r="AT159" s="301"/>
      <c r="AU159" s="109"/>
      <c r="AW159" s="43">
        <v>1</v>
      </c>
      <c r="BN159" s="52">
        <v>1</v>
      </c>
      <c r="BS159" s="55">
        <v>1</v>
      </c>
      <c r="CF159" s="59">
        <v>1</v>
      </c>
    </row>
    <row r="160" spans="7:90" x14ac:dyDescent="0.25">
      <c r="G160" t="s">
        <v>182</v>
      </c>
      <c r="H160" s="36">
        <v>1</v>
      </c>
      <c r="I160" s="44">
        <f t="shared" si="45"/>
        <v>0</v>
      </c>
      <c r="J160" s="44">
        <f t="shared" si="46"/>
        <v>0</v>
      </c>
      <c r="K160" s="44">
        <f t="shared" si="47"/>
        <v>0</v>
      </c>
      <c r="L160" s="44">
        <f t="shared" si="48"/>
        <v>0</v>
      </c>
      <c r="M160" s="51">
        <f t="shared" si="49"/>
        <v>0</v>
      </c>
      <c r="N160" s="51">
        <f t="shared" si="50"/>
        <v>0</v>
      </c>
      <c r="O160" s="51">
        <f t="shared" si="51"/>
        <v>2</v>
      </c>
      <c r="P160" s="54">
        <f t="shared" si="52"/>
        <v>0</v>
      </c>
      <c r="Q160" s="296">
        <f t="shared" si="53"/>
        <v>1</v>
      </c>
      <c r="R160" s="296">
        <f t="shared" si="54"/>
        <v>0</v>
      </c>
      <c r="S160" s="296">
        <f t="shared" si="55"/>
        <v>0</v>
      </c>
      <c r="T160" s="297">
        <f t="shared" si="56"/>
        <v>0</v>
      </c>
      <c r="U160" s="297">
        <f t="shared" si="57"/>
        <v>2</v>
      </c>
      <c r="V160">
        <f t="shared" si="58"/>
        <v>0</v>
      </c>
      <c r="W160" s="298">
        <v>3</v>
      </c>
      <c r="X160" s="33">
        <f t="shared" si="59"/>
        <v>0</v>
      </c>
      <c r="Y160">
        <f t="shared" si="60"/>
        <v>5</v>
      </c>
      <c r="Z160" s="299">
        <f t="shared" si="42"/>
        <v>0</v>
      </c>
      <c r="AA160">
        <f t="shared" si="43"/>
        <v>2</v>
      </c>
      <c r="AB160" s="63">
        <f t="shared" si="44"/>
        <v>40</v>
      </c>
      <c r="AP160" s="307"/>
      <c r="AQ160" s="307"/>
      <c r="AR160" s="301"/>
      <c r="AS160" s="301"/>
      <c r="AT160" s="301"/>
      <c r="AU160" s="109"/>
      <c r="BN160" s="52">
        <v>2</v>
      </c>
      <c r="BS160" s="55">
        <v>1</v>
      </c>
      <c r="CG160" s="59">
        <v>2</v>
      </c>
    </row>
    <row r="161" spans="7:90" x14ac:dyDescent="0.25">
      <c r="G161" t="s">
        <v>182</v>
      </c>
      <c r="H161" s="36">
        <v>1</v>
      </c>
      <c r="I161" s="44">
        <f t="shared" si="45"/>
        <v>0</v>
      </c>
      <c r="J161" s="44">
        <f t="shared" si="46"/>
        <v>1</v>
      </c>
      <c r="K161" s="44">
        <f t="shared" si="47"/>
        <v>0</v>
      </c>
      <c r="L161" s="44">
        <f t="shared" si="48"/>
        <v>0</v>
      </c>
      <c r="M161" s="51">
        <f t="shared" si="49"/>
        <v>0</v>
      </c>
      <c r="N161" s="51">
        <f t="shared" si="50"/>
        <v>0</v>
      </c>
      <c r="O161" s="51">
        <f t="shared" si="51"/>
        <v>0</v>
      </c>
      <c r="P161" s="54">
        <f t="shared" si="52"/>
        <v>0</v>
      </c>
      <c r="Q161" s="296">
        <f t="shared" si="53"/>
        <v>1</v>
      </c>
      <c r="R161" s="296">
        <f t="shared" si="54"/>
        <v>0</v>
      </c>
      <c r="S161" s="296">
        <f t="shared" si="55"/>
        <v>0</v>
      </c>
      <c r="T161" s="297">
        <f t="shared" si="56"/>
        <v>0</v>
      </c>
      <c r="U161" s="297">
        <f t="shared" si="57"/>
        <v>0</v>
      </c>
      <c r="V161">
        <f t="shared" si="58"/>
        <v>4</v>
      </c>
      <c r="W161" s="298">
        <v>3</v>
      </c>
      <c r="X161" s="33">
        <f t="shared" si="59"/>
        <v>1</v>
      </c>
      <c r="Y161">
        <f t="shared" si="60"/>
        <v>6</v>
      </c>
      <c r="Z161" s="299">
        <f t="shared" si="42"/>
        <v>16.666666666666664</v>
      </c>
      <c r="AA161">
        <f t="shared" si="43"/>
        <v>1</v>
      </c>
      <c r="AB161" s="63">
        <f t="shared" si="44"/>
        <v>16.666666666666664</v>
      </c>
      <c r="AP161" s="307"/>
      <c r="AQ161" s="306"/>
      <c r="AR161" s="301"/>
      <c r="AS161" s="301"/>
      <c r="AT161" s="301"/>
      <c r="AU161" s="109"/>
      <c r="BB161" s="44">
        <v>1</v>
      </c>
      <c r="BS161" s="55">
        <v>1</v>
      </c>
      <c r="CL161">
        <v>4</v>
      </c>
    </row>
    <row r="162" spans="7:90" x14ac:dyDescent="0.25">
      <c r="G162" t="s">
        <v>182</v>
      </c>
      <c r="H162" s="36">
        <v>1</v>
      </c>
      <c r="I162" s="44">
        <f t="shared" si="45"/>
        <v>0</v>
      </c>
      <c r="J162" s="44">
        <f t="shared" si="46"/>
        <v>0</v>
      </c>
      <c r="K162" s="44">
        <f t="shared" si="47"/>
        <v>0</v>
      </c>
      <c r="L162" s="44">
        <f t="shared" si="48"/>
        <v>0</v>
      </c>
      <c r="M162" s="51">
        <f t="shared" si="49"/>
        <v>0</v>
      </c>
      <c r="N162" s="51">
        <f t="shared" si="50"/>
        <v>1</v>
      </c>
      <c r="O162" s="51">
        <f t="shared" si="51"/>
        <v>2</v>
      </c>
      <c r="P162" s="54">
        <f t="shared" si="52"/>
        <v>0</v>
      </c>
      <c r="Q162" s="296">
        <f t="shared" si="53"/>
        <v>0</v>
      </c>
      <c r="R162" s="296">
        <f t="shared" si="54"/>
        <v>0</v>
      </c>
      <c r="S162" s="296">
        <f t="shared" si="55"/>
        <v>0</v>
      </c>
      <c r="T162" s="297">
        <f t="shared" si="56"/>
        <v>0</v>
      </c>
      <c r="U162" s="297">
        <f t="shared" si="57"/>
        <v>0</v>
      </c>
      <c r="V162">
        <f t="shared" si="58"/>
        <v>0</v>
      </c>
      <c r="W162" s="298">
        <v>2</v>
      </c>
      <c r="X162" s="33">
        <f t="shared" si="59"/>
        <v>0</v>
      </c>
      <c r="Y162">
        <f t="shared" si="60"/>
        <v>3</v>
      </c>
      <c r="Z162" s="299">
        <f t="shared" si="42"/>
        <v>0</v>
      </c>
      <c r="AA162">
        <f t="shared" si="43"/>
        <v>3</v>
      </c>
      <c r="AB162" s="63">
        <f t="shared" si="44"/>
        <v>100</v>
      </c>
      <c r="AP162" s="307"/>
      <c r="AQ162" s="51"/>
      <c r="AR162" s="301"/>
      <c r="AS162" s="301"/>
      <c r="AT162" s="301"/>
      <c r="AU162" s="109"/>
      <c r="BJ162" s="51">
        <v>1</v>
      </c>
      <c r="BN162" s="52">
        <v>2</v>
      </c>
    </row>
    <row r="163" spans="7:90" x14ac:dyDescent="0.25">
      <c r="G163" s="64" t="s">
        <v>182</v>
      </c>
      <c r="H163" s="64">
        <v>1</v>
      </c>
      <c r="I163" s="44">
        <f t="shared" si="45"/>
        <v>0</v>
      </c>
      <c r="J163" s="44">
        <f t="shared" si="46"/>
        <v>1</v>
      </c>
      <c r="K163" s="44">
        <f t="shared" si="47"/>
        <v>0</v>
      </c>
      <c r="L163" s="44">
        <f t="shared" si="48"/>
        <v>0</v>
      </c>
      <c r="M163" s="51">
        <f t="shared" si="49"/>
        <v>0</v>
      </c>
      <c r="N163" s="51">
        <f t="shared" si="50"/>
        <v>1</v>
      </c>
      <c r="O163" s="51">
        <f t="shared" si="51"/>
        <v>10</v>
      </c>
      <c r="P163" s="54">
        <f t="shared" si="52"/>
        <v>0</v>
      </c>
      <c r="Q163" s="296">
        <f t="shared" si="53"/>
        <v>0</v>
      </c>
      <c r="R163" s="296">
        <f t="shared" si="54"/>
        <v>0</v>
      </c>
      <c r="S163" s="296">
        <f t="shared" si="55"/>
        <v>0</v>
      </c>
      <c r="T163" s="297">
        <f t="shared" si="56"/>
        <v>0</v>
      </c>
      <c r="U163" s="297">
        <f t="shared" si="57"/>
        <v>1</v>
      </c>
      <c r="V163">
        <f t="shared" si="58"/>
        <v>0</v>
      </c>
      <c r="W163" s="298">
        <v>4</v>
      </c>
      <c r="X163" s="33">
        <f t="shared" si="59"/>
        <v>1</v>
      </c>
      <c r="Y163">
        <f t="shared" si="60"/>
        <v>13</v>
      </c>
      <c r="Z163" s="299">
        <f t="shared" si="42"/>
        <v>7.6923076923076925</v>
      </c>
      <c r="AA163">
        <f t="shared" si="43"/>
        <v>12</v>
      </c>
      <c r="AB163" s="63">
        <f t="shared" si="44"/>
        <v>92.307692307692307</v>
      </c>
      <c r="AP163" s="307"/>
      <c r="AQ163" s="51"/>
      <c r="AR163" s="323"/>
      <c r="AS163" s="323"/>
      <c r="AT163" s="323"/>
      <c r="AU163" s="128"/>
      <c r="AV163" s="66"/>
      <c r="AW163" s="66"/>
      <c r="AX163" s="66"/>
      <c r="AY163" s="66"/>
      <c r="AZ163" s="66"/>
      <c r="BA163" s="66"/>
      <c r="BB163" s="67"/>
      <c r="BC163" s="67">
        <v>1</v>
      </c>
      <c r="BD163" s="67"/>
      <c r="BE163" s="68"/>
      <c r="BF163" s="68"/>
      <c r="BG163" s="69"/>
      <c r="BH163" s="69"/>
      <c r="BI163" s="70"/>
      <c r="BJ163" s="71">
        <v>1</v>
      </c>
      <c r="BK163" s="71"/>
      <c r="BL163" s="71"/>
      <c r="BM163" s="72"/>
      <c r="BN163" s="72">
        <v>10</v>
      </c>
      <c r="BO163" s="72"/>
      <c r="BP163" s="73"/>
      <c r="BQ163" s="73"/>
      <c r="BR163" s="73"/>
      <c r="BS163" s="74"/>
      <c r="BT163" s="74"/>
      <c r="BU163" s="74"/>
      <c r="BV163" s="74"/>
      <c r="BW163" s="75"/>
      <c r="BX163" s="75"/>
      <c r="BY163" s="76"/>
      <c r="BZ163" s="76"/>
      <c r="CA163" s="76"/>
      <c r="CB163" s="76"/>
      <c r="CC163" s="77"/>
      <c r="CD163" s="77"/>
      <c r="CE163" s="77"/>
      <c r="CF163" s="78"/>
      <c r="CG163" s="78"/>
      <c r="CH163" s="78"/>
      <c r="CI163" s="78"/>
      <c r="CJ163" s="78">
        <v>1</v>
      </c>
      <c r="CK163" s="78"/>
      <c r="CL163" s="64"/>
    </row>
    <row r="164" spans="7:90" x14ac:dyDescent="0.25">
      <c r="G164" t="s">
        <v>221</v>
      </c>
      <c r="H164" s="36">
        <v>1</v>
      </c>
      <c r="I164" s="44">
        <f t="shared" si="45"/>
        <v>0</v>
      </c>
      <c r="J164" s="44">
        <f t="shared" si="46"/>
        <v>0</v>
      </c>
      <c r="K164" s="44">
        <f t="shared" si="47"/>
        <v>0</v>
      </c>
      <c r="L164" s="44">
        <f t="shared" si="48"/>
        <v>0</v>
      </c>
      <c r="M164" s="51">
        <f t="shared" si="49"/>
        <v>0</v>
      </c>
      <c r="N164" s="51">
        <f t="shared" si="50"/>
        <v>1</v>
      </c>
      <c r="O164" s="51">
        <f t="shared" si="51"/>
        <v>0</v>
      </c>
      <c r="P164" s="54">
        <f t="shared" si="52"/>
        <v>0</v>
      </c>
      <c r="Q164" s="296">
        <f t="shared" si="53"/>
        <v>0</v>
      </c>
      <c r="R164" s="296">
        <f t="shared" si="54"/>
        <v>0</v>
      </c>
      <c r="S164" s="296">
        <f t="shared" si="55"/>
        <v>0</v>
      </c>
      <c r="T164" s="297">
        <f t="shared" si="56"/>
        <v>0</v>
      </c>
      <c r="U164" s="297">
        <f t="shared" si="57"/>
        <v>0</v>
      </c>
      <c r="V164">
        <f t="shared" si="58"/>
        <v>1</v>
      </c>
      <c r="W164" s="298">
        <v>2</v>
      </c>
      <c r="X164" s="33">
        <f t="shared" si="59"/>
        <v>0</v>
      </c>
      <c r="Y164">
        <f t="shared" si="60"/>
        <v>2</v>
      </c>
      <c r="Z164" s="299">
        <f t="shared" si="42"/>
        <v>0</v>
      </c>
      <c r="AA164">
        <f t="shared" si="43"/>
        <v>1</v>
      </c>
      <c r="AB164" s="63">
        <f t="shared" si="44"/>
        <v>50</v>
      </c>
      <c r="AP164" s="307"/>
      <c r="AR164" s="301"/>
      <c r="AS164" s="301"/>
      <c r="AT164" s="301"/>
      <c r="AU164" s="109"/>
      <c r="BJ164" s="51">
        <v>1</v>
      </c>
      <c r="CL164">
        <v>1</v>
      </c>
    </row>
    <row r="165" spans="7:90" x14ac:dyDescent="0.25">
      <c r="G165" t="s">
        <v>221</v>
      </c>
      <c r="H165" s="36">
        <v>1</v>
      </c>
      <c r="I165" s="44">
        <f t="shared" si="45"/>
        <v>0</v>
      </c>
      <c r="J165" s="44">
        <f t="shared" si="46"/>
        <v>0</v>
      </c>
      <c r="K165" s="44">
        <f t="shared" si="47"/>
        <v>0</v>
      </c>
      <c r="L165" s="44">
        <f t="shared" si="48"/>
        <v>0</v>
      </c>
      <c r="M165" s="51">
        <f t="shared" si="49"/>
        <v>0</v>
      </c>
      <c r="N165" s="51">
        <f t="shared" si="50"/>
        <v>1</v>
      </c>
      <c r="O165" s="51">
        <f t="shared" si="51"/>
        <v>0</v>
      </c>
      <c r="P165" s="54">
        <f t="shared" si="52"/>
        <v>0</v>
      </c>
      <c r="Q165" s="296">
        <f t="shared" si="53"/>
        <v>0</v>
      </c>
      <c r="R165" s="296">
        <f t="shared" si="54"/>
        <v>0</v>
      </c>
      <c r="S165" s="296">
        <f t="shared" si="55"/>
        <v>1</v>
      </c>
      <c r="T165" s="297">
        <f t="shared" si="56"/>
        <v>0</v>
      </c>
      <c r="U165" s="297">
        <f t="shared" si="57"/>
        <v>0</v>
      </c>
      <c r="V165">
        <f t="shared" si="58"/>
        <v>0</v>
      </c>
      <c r="W165" s="298">
        <v>2</v>
      </c>
      <c r="X165" s="33">
        <f t="shared" si="59"/>
        <v>0</v>
      </c>
      <c r="Y165">
        <f t="shared" si="60"/>
        <v>2</v>
      </c>
      <c r="Z165" s="299">
        <f t="shared" si="42"/>
        <v>0</v>
      </c>
      <c r="AA165">
        <f t="shared" si="43"/>
        <v>1</v>
      </c>
      <c r="AB165" s="63">
        <f t="shared" si="44"/>
        <v>50</v>
      </c>
      <c r="AP165" s="307"/>
      <c r="AR165" s="301"/>
      <c r="AS165" s="301"/>
      <c r="AT165" s="301"/>
      <c r="AU165" s="109"/>
      <c r="BJ165" s="51">
        <v>1</v>
      </c>
      <c r="BY165" s="57">
        <v>1</v>
      </c>
    </row>
    <row r="166" spans="7:90" x14ac:dyDescent="0.25">
      <c r="G166" t="s">
        <v>221</v>
      </c>
      <c r="H166" s="36">
        <v>1</v>
      </c>
      <c r="I166" s="44">
        <f t="shared" si="45"/>
        <v>0</v>
      </c>
      <c r="J166" s="44">
        <f t="shared" si="46"/>
        <v>0</v>
      </c>
      <c r="K166" s="44">
        <f t="shared" si="47"/>
        <v>0</v>
      </c>
      <c r="L166" s="44">
        <f t="shared" si="48"/>
        <v>0</v>
      </c>
      <c r="M166" s="51">
        <f t="shared" si="49"/>
        <v>0</v>
      </c>
      <c r="N166" s="51">
        <f t="shared" si="50"/>
        <v>1</v>
      </c>
      <c r="O166" s="51">
        <f t="shared" si="51"/>
        <v>0</v>
      </c>
      <c r="P166" s="54">
        <f t="shared" si="52"/>
        <v>0</v>
      </c>
      <c r="Q166" s="296">
        <f t="shared" si="53"/>
        <v>0</v>
      </c>
      <c r="R166" s="296">
        <f t="shared" si="54"/>
        <v>0</v>
      </c>
      <c r="S166" s="296">
        <f t="shared" si="55"/>
        <v>1</v>
      </c>
      <c r="T166" s="297">
        <f t="shared" si="56"/>
        <v>0</v>
      </c>
      <c r="U166" s="297">
        <f t="shared" si="57"/>
        <v>0</v>
      </c>
      <c r="V166">
        <f t="shared" si="58"/>
        <v>0</v>
      </c>
      <c r="W166" s="298">
        <v>2</v>
      </c>
      <c r="X166" s="33">
        <f t="shared" si="59"/>
        <v>0</v>
      </c>
      <c r="Y166">
        <f t="shared" si="60"/>
        <v>2</v>
      </c>
      <c r="Z166" s="299">
        <f t="shared" si="42"/>
        <v>0</v>
      </c>
      <c r="AA166">
        <f t="shared" si="43"/>
        <v>1</v>
      </c>
      <c r="AB166" s="63">
        <f t="shared" si="44"/>
        <v>50</v>
      </c>
      <c r="AP166" s="307"/>
      <c r="AR166" s="301"/>
      <c r="AS166" s="301"/>
      <c r="AT166" s="301"/>
      <c r="AU166" s="109"/>
      <c r="BJ166" s="51">
        <v>1</v>
      </c>
      <c r="BY166" s="57">
        <v>1</v>
      </c>
    </row>
    <row r="167" spans="7:90" x14ac:dyDescent="0.25">
      <c r="G167" t="s">
        <v>221</v>
      </c>
      <c r="H167" s="36">
        <v>1</v>
      </c>
      <c r="I167" s="44">
        <f t="shared" si="45"/>
        <v>0</v>
      </c>
      <c r="J167" s="44">
        <f t="shared" si="46"/>
        <v>0</v>
      </c>
      <c r="K167" s="44">
        <f t="shared" si="47"/>
        <v>0</v>
      </c>
      <c r="L167" s="44">
        <f t="shared" si="48"/>
        <v>0</v>
      </c>
      <c r="M167" s="51">
        <f t="shared" si="49"/>
        <v>0</v>
      </c>
      <c r="N167" s="51">
        <f t="shared" si="50"/>
        <v>0</v>
      </c>
      <c r="O167" s="51">
        <f t="shared" si="51"/>
        <v>2</v>
      </c>
      <c r="P167" s="54">
        <f t="shared" si="52"/>
        <v>0</v>
      </c>
      <c r="Q167" s="296">
        <f t="shared" si="53"/>
        <v>0</v>
      </c>
      <c r="R167" s="296">
        <f t="shared" si="54"/>
        <v>0</v>
      </c>
      <c r="S167" s="296">
        <f t="shared" si="55"/>
        <v>0</v>
      </c>
      <c r="T167" s="297">
        <f t="shared" si="56"/>
        <v>2</v>
      </c>
      <c r="U167" s="297">
        <f t="shared" si="57"/>
        <v>0</v>
      </c>
      <c r="V167">
        <f t="shared" si="58"/>
        <v>0</v>
      </c>
      <c r="W167" s="298">
        <v>2</v>
      </c>
      <c r="X167" s="33">
        <f t="shared" si="59"/>
        <v>0</v>
      </c>
      <c r="Y167">
        <f t="shared" si="60"/>
        <v>4</v>
      </c>
      <c r="Z167" s="299">
        <f t="shared" si="42"/>
        <v>0</v>
      </c>
      <c r="AA167">
        <f t="shared" si="43"/>
        <v>2</v>
      </c>
      <c r="AB167" s="63">
        <f t="shared" si="44"/>
        <v>50</v>
      </c>
      <c r="AP167" s="307"/>
      <c r="AR167" s="301"/>
      <c r="AS167" s="301"/>
      <c r="AT167" s="301"/>
      <c r="AU167" s="109"/>
      <c r="AV167" s="112"/>
      <c r="AW167" s="112"/>
      <c r="AX167" s="112"/>
      <c r="AY167" s="112"/>
      <c r="AZ167" s="112"/>
      <c r="BA167" s="112"/>
      <c r="BB167" s="45"/>
      <c r="BC167" s="45"/>
      <c r="BE167" s="47"/>
      <c r="BH167" s="48"/>
      <c r="BI167" s="113"/>
      <c r="BJ167" s="114"/>
      <c r="BK167" s="114"/>
      <c r="BL167" s="114"/>
      <c r="BM167" s="115"/>
      <c r="BN167" s="115">
        <v>2</v>
      </c>
      <c r="BO167" s="115"/>
      <c r="BQ167" s="53"/>
      <c r="BR167" s="53"/>
      <c r="BS167" s="116"/>
      <c r="BT167" s="116"/>
      <c r="BU167" s="116"/>
      <c r="BV167" s="116"/>
      <c r="BW167" s="117"/>
      <c r="BX167" s="117"/>
      <c r="BY167" s="118"/>
      <c r="BZ167" s="118"/>
      <c r="CA167" s="118"/>
      <c r="CB167" s="118"/>
      <c r="CC167" s="119">
        <v>1</v>
      </c>
      <c r="CD167" s="119">
        <v>1</v>
      </c>
      <c r="CE167" s="119"/>
      <c r="CF167" s="120"/>
      <c r="CG167" s="120"/>
      <c r="CH167" s="120"/>
      <c r="CI167" s="120"/>
      <c r="CJ167" s="120"/>
      <c r="CK167" s="120"/>
      <c r="CL167" s="60"/>
    </row>
    <row r="168" spans="7:90" x14ac:dyDescent="0.25">
      <c r="G168" t="s">
        <v>221</v>
      </c>
      <c r="H168" s="36">
        <v>1</v>
      </c>
      <c r="I168" s="44">
        <f t="shared" si="45"/>
        <v>0</v>
      </c>
      <c r="J168" s="44">
        <f t="shared" si="46"/>
        <v>0</v>
      </c>
      <c r="K168" s="44">
        <f t="shared" si="47"/>
        <v>0</v>
      </c>
      <c r="L168" s="44">
        <f t="shared" si="48"/>
        <v>0</v>
      </c>
      <c r="M168" s="51">
        <f t="shared" si="49"/>
        <v>0</v>
      </c>
      <c r="N168" s="51">
        <f t="shared" si="50"/>
        <v>1</v>
      </c>
      <c r="O168" s="51">
        <f t="shared" si="51"/>
        <v>0</v>
      </c>
      <c r="P168" s="54">
        <f t="shared" si="52"/>
        <v>0</v>
      </c>
      <c r="Q168" s="296">
        <f t="shared" si="53"/>
        <v>0</v>
      </c>
      <c r="R168" s="296">
        <f t="shared" si="54"/>
        <v>0</v>
      </c>
      <c r="S168" s="296">
        <f t="shared" si="55"/>
        <v>0</v>
      </c>
      <c r="T168" s="297">
        <f t="shared" si="56"/>
        <v>0</v>
      </c>
      <c r="U168" s="297">
        <f t="shared" si="57"/>
        <v>1</v>
      </c>
      <c r="V168">
        <f t="shared" si="58"/>
        <v>0</v>
      </c>
      <c r="W168" s="298">
        <v>2</v>
      </c>
      <c r="X168" s="33">
        <f t="shared" si="59"/>
        <v>0</v>
      </c>
      <c r="Y168">
        <f t="shared" si="60"/>
        <v>2</v>
      </c>
      <c r="Z168" s="299">
        <f t="shared" si="42"/>
        <v>0</v>
      </c>
      <c r="AA168">
        <f t="shared" si="43"/>
        <v>1</v>
      </c>
      <c r="AB168" s="63">
        <f t="shared" si="44"/>
        <v>50</v>
      </c>
      <c r="AP168" s="307"/>
      <c r="AR168" s="301"/>
      <c r="AS168" s="301"/>
      <c r="AT168" s="301"/>
      <c r="AU168" s="109"/>
      <c r="AV168" s="112"/>
      <c r="AW168" s="112"/>
      <c r="AX168" s="112"/>
      <c r="AY168" s="112"/>
      <c r="AZ168" s="112"/>
      <c r="BA168" s="112"/>
      <c r="BB168" s="45"/>
      <c r="BC168" s="45"/>
      <c r="BE168" s="47"/>
      <c r="BH168" s="48"/>
      <c r="BI168" s="113"/>
      <c r="BJ168" s="114">
        <v>1</v>
      </c>
      <c r="BK168" s="114"/>
      <c r="BL168" s="114"/>
      <c r="BM168" s="115"/>
      <c r="BN168" s="115"/>
      <c r="BO168" s="115"/>
      <c r="BQ168" s="53"/>
      <c r="BR168" s="53"/>
      <c r="BS168" s="116"/>
      <c r="BT168" s="116"/>
      <c r="BU168" s="116"/>
      <c r="BV168" s="116"/>
      <c r="BW168" s="117"/>
      <c r="BX168" s="117"/>
      <c r="BY168" s="118"/>
      <c r="BZ168" s="118"/>
      <c r="CA168" s="118"/>
      <c r="CB168" s="118"/>
      <c r="CC168" s="119"/>
      <c r="CD168" s="119"/>
      <c r="CE168" s="119"/>
      <c r="CF168" s="120"/>
      <c r="CG168" s="120"/>
      <c r="CH168" s="120"/>
      <c r="CI168" s="120"/>
      <c r="CJ168" s="120">
        <v>1</v>
      </c>
      <c r="CK168" s="120"/>
      <c r="CL168" s="60"/>
    </row>
    <row r="169" spans="7:90" x14ac:dyDescent="0.25">
      <c r="G169" t="s">
        <v>221</v>
      </c>
      <c r="H169" s="36">
        <v>1</v>
      </c>
      <c r="I169" s="44">
        <f t="shared" si="45"/>
        <v>2</v>
      </c>
      <c r="J169" s="44">
        <f t="shared" si="46"/>
        <v>0</v>
      </c>
      <c r="K169" s="44">
        <f t="shared" si="47"/>
        <v>0</v>
      </c>
      <c r="L169" s="44">
        <f t="shared" si="48"/>
        <v>0</v>
      </c>
      <c r="M169" s="51">
        <f t="shared" si="49"/>
        <v>1</v>
      </c>
      <c r="N169" s="51">
        <f t="shared" si="50"/>
        <v>1</v>
      </c>
      <c r="O169" s="51">
        <f t="shared" si="51"/>
        <v>0</v>
      </c>
      <c r="P169" s="54">
        <f t="shared" si="52"/>
        <v>0</v>
      </c>
      <c r="Q169" s="296">
        <f t="shared" si="53"/>
        <v>0</v>
      </c>
      <c r="R169" s="296">
        <f t="shared" si="54"/>
        <v>0</v>
      </c>
      <c r="S169" s="296">
        <f t="shared" si="55"/>
        <v>0</v>
      </c>
      <c r="T169" s="297">
        <f t="shared" si="56"/>
        <v>0</v>
      </c>
      <c r="U169" s="297">
        <f t="shared" si="57"/>
        <v>3</v>
      </c>
      <c r="V169">
        <f t="shared" si="58"/>
        <v>0</v>
      </c>
      <c r="W169" s="298">
        <v>4</v>
      </c>
      <c r="X169" s="33">
        <f t="shared" si="59"/>
        <v>2</v>
      </c>
      <c r="Y169">
        <f t="shared" si="60"/>
        <v>7</v>
      </c>
      <c r="Z169" s="299">
        <f t="shared" si="42"/>
        <v>28.571428571428569</v>
      </c>
      <c r="AA169">
        <f t="shared" si="43"/>
        <v>4</v>
      </c>
      <c r="AB169" s="63">
        <f t="shared" si="44"/>
        <v>57.142857142857139</v>
      </c>
      <c r="AP169" s="307"/>
      <c r="AQ169" s="297"/>
      <c r="AR169" s="301"/>
      <c r="AS169" s="301"/>
      <c r="AT169" s="301"/>
      <c r="AU169" s="109"/>
      <c r="AW169" s="43">
        <v>2</v>
      </c>
      <c r="BH169" s="48"/>
      <c r="BI169" s="50">
        <v>1</v>
      </c>
      <c r="BJ169" s="114">
        <v>1</v>
      </c>
      <c r="BK169" s="114"/>
      <c r="BL169" s="114"/>
      <c r="CJ169" s="59">
        <v>3</v>
      </c>
    </row>
    <row r="170" spans="7:90" x14ac:dyDescent="0.25">
      <c r="G170" t="s">
        <v>221</v>
      </c>
      <c r="H170" s="36">
        <v>1</v>
      </c>
      <c r="I170" s="44">
        <f t="shared" si="45"/>
        <v>3</v>
      </c>
      <c r="J170" s="44">
        <f t="shared" si="46"/>
        <v>0</v>
      </c>
      <c r="K170" s="44">
        <f t="shared" si="47"/>
        <v>0</v>
      </c>
      <c r="L170" s="44">
        <f t="shared" si="48"/>
        <v>0</v>
      </c>
      <c r="M170" s="51">
        <f t="shared" si="49"/>
        <v>0</v>
      </c>
      <c r="N170" s="51">
        <f t="shared" si="50"/>
        <v>1</v>
      </c>
      <c r="O170" s="51">
        <f t="shared" si="51"/>
        <v>2</v>
      </c>
      <c r="P170" s="54">
        <f t="shared" si="52"/>
        <v>0</v>
      </c>
      <c r="Q170" s="296">
        <f t="shared" si="53"/>
        <v>0</v>
      </c>
      <c r="R170" s="296">
        <f t="shared" si="54"/>
        <v>0</v>
      </c>
      <c r="S170" s="296">
        <f t="shared" si="55"/>
        <v>0</v>
      </c>
      <c r="T170" s="297">
        <f t="shared" si="56"/>
        <v>0</v>
      </c>
      <c r="U170" s="297">
        <f t="shared" si="57"/>
        <v>2</v>
      </c>
      <c r="V170">
        <f t="shared" si="58"/>
        <v>0</v>
      </c>
      <c r="W170" s="298">
        <v>4</v>
      </c>
      <c r="X170" s="33">
        <f t="shared" si="59"/>
        <v>3</v>
      </c>
      <c r="Y170">
        <f t="shared" si="60"/>
        <v>8</v>
      </c>
      <c r="Z170" s="299">
        <f t="shared" si="42"/>
        <v>37.5</v>
      </c>
      <c r="AA170">
        <f t="shared" si="43"/>
        <v>6</v>
      </c>
      <c r="AB170" s="63">
        <f t="shared" si="44"/>
        <v>75</v>
      </c>
      <c r="AP170" s="307"/>
      <c r="AR170" s="301"/>
      <c r="AS170" s="301"/>
      <c r="AT170" s="301"/>
      <c r="AU170" s="109"/>
      <c r="AW170" s="43">
        <v>3</v>
      </c>
      <c r="BH170" s="48"/>
      <c r="BJ170" s="114">
        <v>1</v>
      </c>
      <c r="BK170" s="114"/>
      <c r="BL170" s="114"/>
      <c r="BN170" s="52">
        <v>2</v>
      </c>
      <c r="CJ170" s="59">
        <v>2</v>
      </c>
    </row>
    <row r="171" spans="7:90" x14ac:dyDescent="0.25">
      <c r="G171" t="s">
        <v>221</v>
      </c>
      <c r="H171" s="36">
        <v>1</v>
      </c>
      <c r="I171" s="44">
        <f t="shared" si="45"/>
        <v>2</v>
      </c>
      <c r="J171" s="44">
        <f t="shared" si="46"/>
        <v>0</v>
      </c>
      <c r="K171" s="44">
        <f t="shared" si="47"/>
        <v>0</v>
      </c>
      <c r="L171" s="44">
        <f t="shared" si="48"/>
        <v>0</v>
      </c>
      <c r="M171" s="51">
        <f t="shared" si="49"/>
        <v>0</v>
      </c>
      <c r="N171" s="51">
        <f t="shared" si="50"/>
        <v>1</v>
      </c>
      <c r="O171" s="51">
        <f t="shared" si="51"/>
        <v>0</v>
      </c>
      <c r="P171" s="54">
        <f t="shared" si="52"/>
        <v>0</v>
      </c>
      <c r="Q171" s="296">
        <f t="shared" si="53"/>
        <v>0</v>
      </c>
      <c r="R171" s="296">
        <f t="shared" si="54"/>
        <v>0</v>
      </c>
      <c r="S171" s="296">
        <f t="shared" si="55"/>
        <v>0</v>
      </c>
      <c r="T171" s="297">
        <f t="shared" si="56"/>
        <v>0</v>
      </c>
      <c r="U171" s="297">
        <f t="shared" si="57"/>
        <v>0</v>
      </c>
      <c r="V171">
        <f t="shared" si="58"/>
        <v>0</v>
      </c>
      <c r="W171" s="298">
        <v>2</v>
      </c>
      <c r="X171" s="33">
        <f t="shared" si="59"/>
        <v>2</v>
      </c>
      <c r="Y171">
        <f t="shared" si="60"/>
        <v>3</v>
      </c>
      <c r="Z171" s="299">
        <f t="shared" si="42"/>
        <v>66.666666666666657</v>
      </c>
      <c r="AA171">
        <f t="shared" si="43"/>
        <v>3</v>
      </c>
      <c r="AB171" s="63">
        <f t="shared" si="44"/>
        <v>100</v>
      </c>
      <c r="AP171" s="307"/>
      <c r="AQ171" s="44"/>
      <c r="AR171" s="301"/>
      <c r="AS171" s="301"/>
      <c r="AT171" s="301"/>
      <c r="AU171" s="109"/>
      <c r="AW171" s="43">
        <v>2</v>
      </c>
      <c r="BH171" s="48"/>
      <c r="BJ171" s="114">
        <v>1</v>
      </c>
      <c r="BK171" s="114"/>
      <c r="BL171" s="114"/>
    </row>
    <row r="172" spans="7:90" x14ac:dyDescent="0.25">
      <c r="G172" t="s">
        <v>221</v>
      </c>
      <c r="H172" s="36">
        <v>1</v>
      </c>
      <c r="I172" s="44">
        <f t="shared" si="45"/>
        <v>2</v>
      </c>
      <c r="J172" s="44">
        <f t="shared" si="46"/>
        <v>0</v>
      </c>
      <c r="K172" s="44">
        <f t="shared" si="47"/>
        <v>0</v>
      </c>
      <c r="L172" s="44">
        <f t="shared" si="48"/>
        <v>0</v>
      </c>
      <c r="M172" s="51">
        <f t="shared" si="49"/>
        <v>0</v>
      </c>
      <c r="N172" s="51">
        <f t="shared" si="50"/>
        <v>0</v>
      </c>
      <c r="O172" s="51">
        <f t="shared" si="51"/>
        <v>0</v>
      </c>
      <c r="P172" s="54">
        <f t="shared" si="52"/>
        <v>0</v>
      </c>
      <c r="Q172" s="296">
        <f t="shared" si="53"/>
        <v>0</v>
      </c>
      <c r="R172" s="296">
        <f t="shared" si="54"/>
        <v>0</v>
      </c>
      <c r="S172" s="296">
        <f t="shared" si="55"/>
        <v>1</v>
      </c>
      <c r="T172" s="297">
        <f t="shared" si="56"/>
        <v>1</v>
      </c>
      <c r="U172" s="297">
        <f t="shared" si="57"/>
        <v>0</v>
      </c>
      <c r="V172">
        <f t="shared" si="58"/>
        <v>0</v>
      </c>
      <c r="W172" s="298">
        <v>3</v>
      </c>
      <c r="X172" s="33">
        <f t="shared" si="59"/>
        <v>2</v>
      </c>
      <c r="Y172">
        <f t="shared" si="60"/>
        <v>4</v>
      </c>
      <c r="Z172" s="299">
        <f t="shared" si="42"/>
        <v>50</v>
      </c>
      <c r="AA172">
        <f t="shared" si="43"/>
        <v>2</v>
      </c>
      <c r="AB172" s="63">
        <f t="shared" si="44"/>
        <v>50</v>
      </c>
      <c r="AP172" s="307"/>
      <c r="AQ172" s="44"/>
      <c r="AR172" s="301"/>
      <c r="AS172" s="301"/>
      <c r="AT172" s="301"/>
      <c r="AU172" s="109"/>
      <c r="AW172" s="43">
        <v>2</v>
      </c>
      <c r="BH172" s="48"/>
      <c r="BJ172" s="114"/>
      <c r="BK172" s="114"/>
      <c r="BL172" s="114"/>
      <c r="BY172" s="57">
        <v>1</v>
      </c>
      <c r="CC172" s="58">
        <v>1</v>
      </c>
    </row>
    <row r="173" spans="7:90" x14ac:dyDescent="0.25">
      <c r="G173" t="s">
        <v>221</v>
      </c>
      <c r="H173" s="36">
        <v>1</v>
      </c>
      <c r="I173" s="44">
        <f t="shared" si="45"/>
        <v>0</v>
      </c>
      <c r="J173" s="44">
        <f t="shared" si="46"/>
        <v>0</v>
      </c>
      <c r="K173" s="44">
        <f t="shared" si="47"/>
        <v>0</v>
      </c>
      <c r="L173" s="44">
        <f t="shared" si="48"/>
        <v>0</v>
      </c>
      <c r="M173" s="51">
        <f t="shared" si="49"/>
        <v>0</v>
      </c>
      <c r="N173" s="51">
        <f t="shared" si="50"/>
        <v>1</v>
      </c>
      <c r="O173" s="51">
        <f t="shared" si="51"/>
        <v>0</v>
      </c>
      <c r="P173" s="54">
        <f t="shared" si="52"/>
        <v>0</v>
      </c>
      <c r="Q173" s="296">
        <f t="shared" si="53"/>
        <v>0</v>
      </c>
      <c r="R173" s="296">
        <f t="shared" si="54"/>
        <v>0</v>
      </c>
      <c r="S173" s="296">
        <f t="shared" si="55"/>
        <v>1</v>
      </c>
      <c r="T173" s="297">
        <f t="shared" si="56"/>
        <v>0</v>
      </c>
      <c r="U173" s="297">
        <f t="shared" si="57"/>
        <v>0</v>
      </c>
      <c r="V173">
        <f t="shared" si="58"/>
        <v>0</v>
      </c>
      <c r="W173" s="298">
        <v>2</v>
      </c>
      <c r="X173" s="33">
        <f t="shared" si="59"/>
        <v>0</v>
      </c>
      <c r="Y173">
        <f t="shared" si="60"/>
        <v>2</v>
      </c>
      <c r="Z173" s="299">
        <f t="shared" si="42"/>
        <v>0</v>
      </c>
      <c r="AA173">
        <f t="shared" si="43"/>
        <v>1</v>
      </c>
      <c r="AB173" s="63">
        <f t="shared" si="44"/>
        <v>50</v>
      </c>
      <c r="AP173" s="307"/>
      <c r="AR173" s="301"/>
      <c r="AS173" s="301"/>
      <c r="AT173" s="301"/>
      <c r="AU173" s="109"/>
      <c r="BH173" s="48"/>
      <c r="BJ173" s="114">
        <v>1</v>
      </c>
      <c r="BK173" s="114"/>
      <c r="BL173" s="114"/>
      <c r="BY173" s="57">
        <v>1</v>
      </c>
    </row>
    <row r="174" spans="7:90" x14ac:dyDescent="0.25">
      <c r="G174" t="s">
        <v>221</v>
      </c>
      <c r="H174" s="36">
        <v>1</v>
      </c>
      <c r="I174" s="44">
        <f t="shared" si="45"/>
        <v>1</v>
      </c>
      <c r="J174" s="44">
        <f t="shared" si="46"/>
        <v>0</v>
      </c>
      <c r="K174" s="44">
        <f t="shared" si="47"/>
        <v>0</v>
      </c>
      <c r="L174" s="44">
        <f t="shared" si="48"/>
        <v>0</v>
      </c>
      <c r="M174" s="51">
        <f t="shared" si="49"/>
        <v>0</v>
      </c>
      <c r="N174" s="51">
        <f t="shared" si="50"/>
        <v>1</v>
      </c>
      <c r="O174" s="51">
        <f t="shared" si="51"/>
        <v>0</v>
      </c>
      <c r="P174" s="54">
        <f t="shared" si="52"/>
        <v>0</v>
      </c>
      <c r="Q174" s="296">
        <f t="shared" si="53"/>
        <v>0</v>
      </c>
      <c r="R174" s="296">
        <f t="shared" si="54"/>
        <v>0</v>
      </c>
      <c r="S174" s="296">
        <f t="shared" si="55"/>
        <v>0</v>
      </c>
      <c r="T174" s="297">
        <f t="shared" si="56"/>
        <v>0</v>
      </c>
      <c r="U174" s="297">
        <f t="shared" si="57"/>
        <v>0</v>
      </c>
      <c r="V174">
        <f t="shared" si="58"/>
        <v>0</v>
      </c>
      <c r="W174" s="298">
        <v>2</v>
      </c>
      <c r="X174" s="33">
        <f t="shared" si="59"/>
        <v>1</v>
      </c>
      <c r="Y174">
        <f t="shared" si="60"/>
        <v>2</v>
      </c>
      <c r="Z174" s="299">
        <f t="shared" si="42"/>
        <v>50</v>
      </c>
      <c r="AA174">
        <f t="shared" si="43"/>
        <v>2</v>
      </c>
      <c r="AB174" s="63">
        <f t="shared" si="44"/>
        <v>100</v>
      </c>
      <c r="AP174" s="307"/>
      <c r="AR174" s="301"/>
      <c r="AS174" s="301"/>
      <c r="AT174" s="301"/>
      <c r="AU174" s="109"/>
      <c r="AW174" s="43">
        <v>1</v>
      </c>
      <c r="BH174" s="48"/>
      <c r="BJ174" s="114">
        <v>1</v>
      </c>
      <c r="BK174" s="114"/>
      <c r="BL174" s="114"/>
    </row>
    <row r="175" spans="7:90" x14ac:dyDescent="0.25">
      <c r="G175" t="s">
        <v>221</v>
      </c>
      <c r="H175" s="36">
        <v>1</v>
      </c>
      <c r="I175" s="44">
        <f t="shared" si="45"/>
        <v>0</v>
      </c>
      <c r="J175" s="44">
        <f t="shared" si="46"/>
        <v>0</v>
      </c>
      <c r="K175" s="44">
        <f t="shared" si="47"/>
        <v>0</v>
      </c>
      <c r="L175" s="44">
        <f t="shared" si="48"/>
        <v>0</v>
      </c>
      <c r="M175" s="51">
        <f t="shared" si="49"/>
        <v>0</v>
      </c>
      <c r="N175" s="51">
        <f t="shared" si="50"/>
        <v>2</v>
      </c>
      <c r="O175" s="51">
        <f t="shared" si="51"/>
        <v>1</v>
      </c>
      <c r="P175" s="54">
        <f t="shared" si="52"/>
        <v>0</v>
      </c>
      <c r="Q175" s="296">
        <f t="shared" si="53"/>
        <v>0</v>
      </c>
      <c r="R175" s="296">
        <f t="shared" si="54"/>
        <v>0</v>
      </c>
      <c r="S175" s="296">
        <f t="shared" si="55"/>
        <v>0</v>
      </c>
      <c r="T175" s="297">
        <f t="shared" si="56"/>
        <v>0</v>
      </c>
      <c r="U175" s="297">
        <f t="shared" si="57"/>
        <v>0</v>
      </c>
      <c r="V175">
        <f t="shared" si="58"/>
        <v>0</v>
      </c>
      <c r="W175" s="298">
        <v>2</v>
      </c>
      <c r="X175" s="33">
        <f t="shared" si="59"/>
        <v>0</v>
      </c>
      <c r="Y175">
        <f t="shared" si="60"/>
        <v>3</v>
      </c>
      <c r="Z175" s="299">
        <f t="shared" si="42"/>
        <v>0</v>
      </c>
      <c r="AA175">
        <f t="shared" si="43"/>
        <v>3</v>
      </c>
      <c r="AB175" s="63">
        <f t="shared" si="44"/>
        <v>100</v>
      </c>
      <c r="AP175" s="307"/>
      <c r="AQ175" s="51"/>
      <c r="AR175" s="301"/>
      <c r="AS175" s="301"/>
      <c r="AT175" s="301"/>
      <c r="AU175" s="109"/>
      <c r="BH175" s="48"/>
      <c r="BJ175" s="114">
        <v>2</v>
      </c>
      <c r="BK175" s="114"/>
      <c r="BL175" s="114"/>
      <c r="BN175" s="52">
        <v>1</v>
      </c>
    </row>
    <row r="176" spans="7:90" x14ac:dyDescent="0.25">
      <c r="G176" t="s">
        <v>221</v>
      </c>
      <c r="H176" s="36">
        <v>1</v>
      </c>
      <c r="I176" s="44">
        <f t="shared" si="45"/>
        <v>1</v>
      </c>
      <c r="J176" s="44">
        <f t="shared" si="46"/>
        <v>1</v>
      </c>
      <c r="K176" s="44">
        <f t="shared" si="47"/>
        <v>0</v>
      </c>
      <c r="L176" s="44">
        <f t="shared" si="48"/>
        <v>0</v>
      </c>
      <c r="M176" s="51">
        <f t="shared" si="49"/>
        <v>0</v>
      </c>
      <c r="N176" s="51">
        <f t="shared" si="50"/>
        <v>0</v>
      </c>
      <c r="O176" s="51">
        <f t="shared" si="51"/>
        <v>2</v>
      </c>
      <c r="P176" s="54">
        <f t="shared" si="52"/>
        <v>0</v>
      </c>
      <c r="Q176" s="296">
        <f t="shared" si="53"/>
        <v>0</v>
      </c>
      <c r="R176" s="296">
        <f t="shared" si="54"/>
        <v>0</v>
      </c>
      <c r="S176" s="296">
        <f t="shared" si="55"/>
        <v>0</v>
      </c>
      <c r="T176" s="297">
        <f t="shared" si="56"/>
        <v>1</v>
      </c>
      <c r="U176" s="297">
        <f t="shared" si="57"/>
        <v>0</v>
      </c>
      <c r="V176">
        <f t="shared" si="58"/>
        <v>0</v>
      </c>
      <c r="W176" s="298">
        <v>4</v>
      </c>
      <c r="X176" s="33">
        <f t="shared" si="59"/>
        <v>2</v>
      </c>
      <c r="Y176">
        <f t="shared" si="60"/>
        <v>5</v>
      </c>
      <c r="Z176" s="299">
        <f t="shared" si="42"/>
        <v>40</v>
      </c>
      <c r="AA176">
        <f t="shared" si="43"/>
        <v>4</v>
      </c>
      <c r="AB176" s="63">
        <f t="shared" si="44"/>
        <v>80</v>
      </c>
      <c r="AP176" s="307"/>
      <c r="AR176" s="301"/>
      <c r="AS176" s="301"/>
      <c r="AT176" s="301"/>
      <c r="AU176" s="109"/>
      <c r="AW176" s="43">
        <v>1</v>
      </c>
      <c r="BC176" s="44">
        <v>1</v>
      </c>
      <c r="BH176" s="48"/>
      <c r="BJ176" s="114"/>
      <c r="BK176" s="114"/>
      <c r="BL176" s="114"/>
      <c r="BN176" s="52">
        <v>2</v>
      </c>
      <c r="CD176" s="58">
        <v>1</v>
      </c>
    </row>
    <row r="177" spans="7:90" x14ac:dyDescent="0.25">
      <c r="G177" t="s">
        <v>221</v>
      </c>
      <c r="H177" s="36">
        <v>1</v>
      </c>
      <c r="I177" s="44">
        <f t="shared" si="45"/>
        <v>0</v>
      </c>
      <c r="J177" s="44">
        <f t="shared" si="46"/>
        <v>0</v>
      </c>
      <c r="K177" s="44">
        <f t="shared" si="47"/>
        <v>0</v>
      </c>
      <c r="L177" s="44">
        <f t="shared" si="48"/>
        <v>0</v>
      </c>
      <c r="M177" s="51">
        <f t="shared" si="49"/>
        <v>0</v>
      </c>
      <c r="N177" s="51">
        <f t="shared" si="50"/>
        <v>1</v>
      </c>
      <c r="O177" s="51">
        <f t="shared" si="51"/>
        <v>0</v>
      </c>
      <c r="P177" s="54">
        <f t="shared" si="52"/>
        <v>0</v>
      </c>
      <c r="Q177" s="296">
        <f t="shared" si="53"/>
        <v>0</v>
      </c>
      <c r="R177" s="296">
        <f t="shared" si="54"/>
        <v>0</v>
      </c>
      <c r="S177" s="296">
        <f t="shared" si="55"/>
        <v>0</v>
      </c>
      <c r="T177" s="297">
        <f t="shared" si="56"/>
        <v>0</v>
      </c>
      <c r="U177" s="297">
        <f t="shared" si="57"/>
        <v>3</v>
      </c>
      <c r="V177">
        <f t="shared" si="58"/>
        <v>1</v>
      </c>
      <c r="W177" s="298">
        <v>3</v>
      </c>
      <c r="X177" s="33">
        <f t="shared" si="59"/>
        <v>0</v>
      </c>
      <c r="Y177">
        <f t="shared" si="60"/>
        <v>5</v>
      </c>
      <c r="Z177" s="299">
        <f t="shared" si="42"/>
        <v>0</v>
      </c>
      <c r="AA177">
        <f t="shared" si="43"/>
        <v>1</v>
      </c>
      <c r="AB177" s="63">
        <f t="shared" si="44"/>
        <v>20</v>
      </c>
      <c r="AP177" s="307"/>
      <c r="AQ177" s="297"/>
      <c r="AR177" s="301"/>
      <c r="AS177" s="301"/>
      <c r="AT177" s="301"/>
      <c r="AU177" s="109"/>
      <c r="BH177" s="48"/>
      <c r="BJ177" s="114">
        <v>1</v>
      </c>
      <c r="BK177" s="114"/>
      <c r="BL177" s="114"/>
      <c r="CF177" s="59">
        <v>1</v>
      </c>
      <c r="CJ177" s="59">
        <v>2</v>
      </c>
      <c r="CL177">
        <v>1</v>
      </c>
    </row>
    <row r="178" spans="7:90" x14ac:dyDescent="0.25">
      <c r="G178" t="s">
        <v>221</v>
      </c>
      <c r="H178" s="36">
        <v>1</v>
      </c>
      <c r="I178" s="44">
        <f t="shared" si="45"/>
        <v>0</v>
      </c>
      <c r="J178" s="44">
        <f t="shared" si="46"/>
        <v>0</v>
      </c>
      <c r="K178" s="44">
        <f t="shared" si="47"/>
        <v>0</v>
      </c>
      <c r="L178" s="44">
        <f t="shared" si="48"/>
        <v>0</v>
      </c>
      <c r="M178" s="51">
        <f t="shared" si="49"/>
        <v>0</v>
      </c>
      <c r="N178" s="51">
        <f t="shared" si="50"/>
        <v>1</v>
      </c>
      <c r="O178" s="51">
        <f t="shared" si="51"/>
        <v>0</v>
      </c>
      <c r="P178" s="54">
        <f t="shared" si="52"/>
        <v>0</v>
      </c>
      <c r="Q178" s="296">
        <f t="shared" si="53"/>
        <v>0</v>
      </c>
      <c r="R178" s="296">
        <f t="shared" si="54"/>
        <v>0</v>
      </c>
      <c r="S178" s="296">
        <f t="shared" si="55"/>
        <v>0</v>
      </c>
      <c r="T178" s="297">
        <f t="shared" si="56"/>
        <v>0</v>
      </c>
      <c r="U178" s="297">
        <f t="shared" si="57"/>
        <v>3</v>
      </c>
      <c r="V178">
        <f t="shared" si="58"/>
        <v>0</v>
      </c>
      <c r="W178" s="298">
        <v>2</v>
      </c>
      <c r="X178" s="33">
        <f t="shared" si="59"/>
        <v>0</v>
      </c>
      <c r="Y178">
        <f t="shared" si="60"/>
        <v>4</v>
      </c>
      <c r="Z178" s="299">
        <f t="shared" si="42"/>
        <v>0</v>
      </c>
      <c r="AA178">
        <f t="shared" si="43"/>
        <v>1</v>
      </c>
      <c r="AB178" s="63">
        <f t="shared" si="44"/>
        <v>25</v>
      </c>
      <c r="AP178" s="307"/>
      <c r="AQ178" s="297"/>
      <c r="AR178" s="301"/>
      <c r="AS178" s="301"/>
      <c r="AT178" s="301"/>
      <c r="AU178" s="109"/>
      <c r="BH178" s="48"/>
      <c r="BJ178" s="114">
        <v>1</v>
      </c>
      <c r="BK178" s="114"/>
      <c r="BL178" s="114"/>
      <c r="CJ178" s="59">
        <v>3</v>
      </c>
    </row>
    <row r="179" spans="7:90" x14ac:dyDescent="0.25">
      <c r="G179" t="s">
        <v>221</v>
      </c>
      <c r="H179" s="36">
        <v>1</v>
      </c>
      <c r="I179" s="44">
        <f t="shared" si="45"/>
        <v>0</v>
      </c>
      <c r="J179" s="44">
        <f t="shared" si="46"/>
        <v>0</v>
      </c>
      <c r="K179" s="44">
        <f t="shared" si="47"/>
        <v>0</v>
      </c>
      <c r="L179" s="44">
        <f t="shared" si="48"/>
        <v>0</v>
      </c>
      <c r="M179" s="51">
        <f t="shared" si="49"/>
        <v>0</v>
      </c>
      <c r="N179" s="51">
        <f t="shared" si="50"/>
        <v>1</v>
      </c>
      <c r="O179" s="51">
        <f t="shared" si="51"/>
        <v>0</v>
      </c>
      <c r="P179" s="54">
        <f t="shared" si="52"/>
        <v>0</v>
      </c>
      <c r="Q179" s="296">
        <f t="shared" si="53"/>
        <v>0</v>
      </c>
      <c r="R179" s="296">
        <f t="shared" si="54"/>
        <v>0</v>
      </c>
      <c r="S179" s="296">
        <f t="shared" si="55"/>
        <v>0</v>
      </c>
      <c r="T179" s="297">
        <f t="shared" si="56"/>
        <v>0</v>
      </c>
      <c r="U179" s="297">
        <f t="shared" si="57"/>
        <v>0</v>
      </c>
      <c r="V179">
        <f t="shared" si="58"/>
        <v>0</v>
      </c>
      <c r="W179" s="298">
        <v>1</v>
      </c>
      <c r="X179" s="33">
        <f t="shared" si="59"/>
        <v>0</v>
      </c>
      <c r="Y179">
        <f t="shared" si="60"/>
        <v>1</v>
      </c>
      <c r="Z179" s="299">
        <f t="shared" si="42"/>
        <v>0</v>
      </c>
      <c r="AA179">
        <f t="shared" si="43"/>
        <v>1</v>
      </c>
      <c r="AB179" s="63">
        <f t="shared" si="44"/>
        <v>100</v>
      </c>
      <c r="AP179" s="307"/>
      <c r="AQ179" s="51"/>
      <c r="AR179" s="301"/>
      <c r="AS179" s="301"/>
      <c r="AT179" s="301"/>
      <c r="AU179" s="109"/>
      <c r="BH179" s="48"/>
      <c r="BJ179" s="114">
        <v>1</v>
      </c>
      <c r="BK179" s="114"/>
      <c r="BL179" s="114"/>
    </row>
    <row r="180" spans="7:90" x14ac:dyDescent="0.25">
      <c r="G180" t="s">
        <v>221</v>
      </c>
      <c r="H180" s="36">
        <v>1</v>
      </c>
      <c r="I180" s="44">
        <f t="shared" si="45"/>
        <v>0</v>
      </c>
      <c r="J180" s="44">
        <f t="shared" si="46"/>
        <v>1</v>
      </c>
      <c r="K180" s="44">
        <f t="shared" si="47"/>
        <v>0</v>
      </c>
      <c r="L180" s="44">
        <f t="shared" si="48"/>
        <v>0</v>
      </c>
      <c r="M180" s="51">
        <f t="shared" si="49"/>
        <v>0</v>
      </c>
      <c r="N180" s="51">
        <f t="shared" si="50"/>
        <v>1</v>
      </c>
      <c r="O180" s="51">
        <f t="shared" si="51"/>
        <v>0</v>
      </c>
      <c r="P180" s="54">
        <f t="shared" si="52"/>
        <v>0</v>
      </c>
      <c r="Q180" s="296">
        <f t="shared" si="53"/>
        <v>0</v>
      </c>
      <c r="R180" s="296">
        <f t="shared" si="54"/>
        <v>0</v>
      </c>
      <c r="S180" s="296">
        <f t="shared" si="55"/>
        <v>0</v>
      </c>
      <c r="T180" s="297">
        <f t="shared" si="56"/>
        <v>0</v>
      </c>
      <c r="U180" s="297">
        <f t="shared" si="57"/>
        <v>1</v>
      </c>
      <c r="V180">
        <f t="shared" si="58"/>
        <v>0</v>
      </c>
      <c r="W180" s="298">
        <v>3</v>
      </c>
      <c r="X180" s="33">
        <f t="shared" si="59"/>
        <v>1</v>
      </c>
      <c r="Y180">
        <f t="shared" si="60"/>
        <v>3</v>
      </c>
      <c r="Z180" s="299">
        <f t="shared" si="42"/>
        <v>33.333333333333329</v>
      </c>
      <c r="AA180">
        <f t="shared" si="43"/>
        <v>2</v>
      </c>
      <c r="AB180" s="63">
        <f t="shared" si="44"/>
        <v>66.666666666666657</v>
      </c>
      <c r="AP180" s="307"/>
      <c r="AQ180" s="307"/>
      <c r="AR180" s="301"/>
      <c r="AS180" s="301"/>
      <c r="AT180" s="301"/>
      <c r="AU180" s="109"/>
      <c r="BC180" s="44">
        <v>1</v>
      </c>
      <c r="BH180" s="48"/>
      <c r="BJ180" s="114">
        <v>1</v>
      </c>
      <c r="BK180" s="114"/>
      <c r="BL180" s="114"/>
      <c r="CJ180" s="59">
        <v>1</v>
      </c>
    </row>
    <row r="181" spans="7:90" x14ac:dyDescent="0.25">
      <c r="G181" s="64" t="s">
        <v>221</v>
      </c>
      <c r="H181" s="64">
        <v>1</v>
      </c>
      <c r="I181" s="44">
        <f t="shared" si="45"/>
        <v>0</v>
      </c>
      <c r="J181" s="44">
        <f t="shared" si="46"/>
        <v>0</v>
      </c>
      <c r="K181" s="44">
        <f t="shared" si="47"/>
        <v>0</v>
      </c>
      <c r="L181" s="44">
        <f t="shared" si="48"/>
        <v>0</v>
      </c>
      <c r="M181" s="51">
        <f t="shared" si="49"/>
        <v>0</v>
      </c>
      <c r="N181" s="51">
        <f t="shared" si="50"/>
        <v>1</v>
      </c>
      <c r="O181" s="51">
        <f t="shared" si="51"/>
        <v>0</v>
      </c>
      <c r="P181" s="54">
        <f t="shared" si="52"/>
        <v>0</v>
      </c>
      <c r="Q181" s="296">
        <f t="shared" si="53"/>
        <v>0</v>
      </c>
      <c r="R181" s="296">
        <f t="shared" si="54"/>
        <v>0</v>
      </c>
      <c r="S181" s="296">
        <f t="shared" si="55"/>
        <v>0</v>
      </c>
      <c r="T181" s="297">
        <f t="shared" si="56"/>
        <v>0</v>
      </c>
      <c r="U181" s="297">
        <f t="shared" si="57"/>
        <v>1</v>
      </c>
      <c r="V181">
        <f t="shared" si="58"/>
        <v>0</v>
      </c>
      <c r="W181" s="298">
        <v>2</v>
      </c>
      <c r="X181" s="33">
        <f t="shared" si="59"/>
        <v>0</v>
      </c>
      <c r="Y181">
        <f t="shared" si="60"/>
        <v>2</v>
      </c>
      <c r="Z181" s="299">
        <f t="shared" si="42"/>
        <v>0</v>
      </c>
      <c r="AA181">
        <f t="shared" si="43"/>
        <v>1</v>
      </c>
      <c r="AB181" s="63">
        <f t="shared" si="44"/>
        <v>50</v>
      </c>
      <c r="AP181" s="307"/>
      <c r="AQ181" s="307"/>
      <c r="AR181" s="323"/>
      <c r="AS181" s="323"/>
      <c r="AT181" s="323"/>
      <c r="AU181" s="128"/>
      <c r="AV181" s="66"/>
      <c r="AW181" s="66"/>
      <c r="AX181" s="66"/>
      <c r="AY181" s="66"/>
      <c r="AZ181" s="66"/>
      <c r="BA181" s="66"/>
      <c r="BB181" s="67"/>
      <c r="BC181" s="67"/>
      <c r="BD181" s="67"/>
      <c r="BE181" s="68"/>
      <c r="BF181" s="68"/>
      <c r="BH181" s="48"/>
      <c r="BI181" s="70"/>
      <c r="BJ181" s="71">
        <v>1</v>
      </c>
      <c r="BK181" s="71"/>
      <c r="BL181" s="71"/>
      <c r="BM181" s="72"/>
      <c r="BN181" s="72"/>
      <c r="BO181" s="72"/>
      <c r="BP181" s="73"/>
      <c r="BQ181" s="73"/>
      <c r="BR181" s="73"/>
      <c r="BS181" s="74"/>
      <c r="BT181" s="74"/>
      <c r="BU181" s="74"/>
      <c r="BV181" s="74"/>
      <c r="BW181" s="75"/>
      <c r="BX181" s="75"/>
      <c r="BY181" s="76"/>
      <c r="BZ181" s="76"/>
      <c r="CA181" s="76"/>
      <c r="CB181" s="76"/>
      <c r="CC181" s="77"/>
      <c r="CD181" s="77"/>
      <c r="CE181" s="77"/>
      <c r="CF181" s="78"/>
      <c r="CG181" s="78"/>
      <c r="CH181" s="78"/>
      <c r="CI181" s="78"/>
      <c r="CJ181" s="78">
        <v>1</v>
      </c>
      <c r="CK181" s="78"/>
      <c r="CL181" s="64"/>
    </row>
    <row r="182" spans="7:90" x14ac:dyDescent="0.25">
      <c r="G182" s="60" t="s">
        <v>240</v>
      </c>
      <c r="H182" s="36">
        <v>1</v>
      </c>
      <c r="I182" s="44">
        <f t="shared" si="45"/>
        <v>0</v>
      </c>
      <c r="J182" s="44">
        <f t="shared" si="46"/>
        <v>0</v>
      </c>
      <c r="K182" s="44">
        <f t="shared" si="47"/>
        <v>0</v>
      </c>
      <c r="L182" s="44">
        <f t="shared" si="48"/>
        <v>0</v>
      </c>
      <c r="M182" s="51">
        <f t="shared" si="49"/>
        <v>0</v>
      </c>
      <c r="N182" s="51">
        <f t="shared" si="50"/>
        <v>0</v>
      </c>
      <c r="O182" s="51">
        <f t="shared" si="51"/>
        <v>3</v>
      </c>
      <c r="P182" s="54">
        <f t="shared" si="52"/>
        <v>0</v>
      </c>
      <c r="Q182" s="296">
        <f t="shared" si="53"/>
        <v>0</v>
      </c>
      <c r="R182" s="296">
        <f t="shared" si="54"/>
        <v>0</v>
      </c>
      <c r="S182" s="296">
        <f t="shared" si="55"/>
        <v>0</v>
      </c>
      <c r="T182" s="297">
        <f t="shared" si="56"/>
        <v>0</v>
      </c>
      <c r="U182" s="297">
        <f t="shared" si="57"/>
        <v>2</v>
      </c>
      <c r="V182">
        <f t="shared" si="58"/>
        <v>0</v>
      </c>
      <c r="W182" s="298">
        <v>2</v>
      </c>
      <c r="X182" s="33">
        <f t="shared" si="59"/>
        <v>0</v>
      </c>
      <c r="Y182">
        <f t="shared" si="60"/>
        <v>5</v>
      </c>
      <c r="Z182" s="299">
        <f t="shared" si="42"/>
        <v>0</v>
      </c>
      <c r="AA182">
        <f t="shared" si="43"/>
        <v>3</v>
      </c>
      <c r="AB182" s="63">
        <f t="shared" si="44"/>
        <v>60</v>
      </c>
      <c r="AP182" s="307"/>
      <c r="AQ182" s="51"/>
      <c r="AR182" s="301"/>
      <c r="AS182" s="301"/>
      <c r="AT182" s="301"/>
      <c r="AU182" s="109"/>
      <c r="BH182" s="48"/>
      <c r="BJ182" s="114"/>
      <c r="BK182" s="114"/>
      <c r="BL182" s="114"/>
      <c r="BN182" s="52">
        <v>3</v>
      </c>
      <c r="CG182" s="59">
        <v>1</v>
      </c>
      <c r="CJ182" s="59">
        <v>1</v>
      </c>
    </row>
    <row r="183" spans="7:90" x14ac:dyDescent="0.25">
      <c r="G183" t="s">
        <v>240</v>
      </c>
      <c r="H183" s="36">
        <v>1</v>
      </c>
      <c r="I183" s="44">
        <f t="shared" si="45"/>
        <v>0</v>
      </c>
      <c r="J183" s="44">
        <f t="shared" si="46"/>
        <v>0</v>
      </c>
      <c r="K183" s="44">
        <f t="shared" si="47"/>
        <v>0</v>
      </c>
      <c r="L183" s="44">
        <f t="shared" si="48"/>
        <v>0</v>
      </c>
      <c r="M183" s="51">
        <f t="shared" si="49"/>
        <v>0</v>
      </c>
      <c r="N183" s="51">
        <f t="shared" si="50"/>
        <v>0</v>
      </c>
      <c r="O183" s="51">
        <f t="shared" si="51"/>
        <v>0</v>
      </c>
      <c r="P183" s="54">
        <f t="shared" si="52"/>
        <v>0</v>
      </c>
      <c r="Q183" s="296">
        <f t="shared" si="53"/>
        <v>0</v>
      </c>
      <c r="R183" s="296">
        <f t="shared" si="54"/>
        <v>0</v>
      </c>
      <c r="S183" s="296">
        <f t="shared" si="55"/>
        <v>1</v>
      </c>
      <c r="T183" s="297">
        <f t="shared" si="56"/>
        <v>1</v>
      </c>
      <c r="U183" s="297">
        <f t="shared" si="57"/>
        <v>1</v>
      </c>
      <c r="V183">
        <f t="shared" si="58"/>
        <v>0</v>
      </c>
      <c r="W183" s="298">
        <v>3</v>
      </c>
      <c r="X183" s="33">
        <f t="shared" si="59"/>
        <v>0</v>
      </c>
      <c r="Y183">
        <f t="shared" si="60"/>
        <v>3</v>
      </c>
      <c r="Z183" s="299">
        <f t="shared" si="42"/>
        <v>0</v>
      </c>
      <c r="AA183">
        <f t="shared" si="43"/>
        <v>0</v>
      </c>
      <c r="AB183" s="63">
        <f t="shared" si="44"/>
        <v>0</v>
      </c>
      <c r="AP183" s="307"/>
      <c r="AQ183" s="297"/>
      <c r="AR183" s="301"/>
      <c r="AS183" s="301"/>
      <c r="AT183" s="301"/>
      <c r="AU183" s="109"/>
      <c r="BH183" s="48"/>
      <c r="BJ183" s="114"/>
      <c r="BK183" s="114"/>
      <c r="BL183" s="114"/>
      <c r="BY183" s="57">
        <v>1</v>
      </c>
      <c r="CD183" s="58">
        <v>1</v>
      </c>
      <c r="CG183" s="59">
        <v>1</v>
      </c>
    </row>
    <row r="184" spans="7:90" x14ac:dyDescent="0.25">
      <c r="G184" t="s">
        <v>240</v>
      </c>
      <c r="H184" s="36">
        <v>1</v>
      </c>
      <c r="I184" s="44">
        <f t="shared" si="45"/>
        <v>0</v>
      </c>
      <c r="J184" s="44">
        <f t="shared" si="46"/>
        <v>0</v>
      </c>
      <c r="K184" s="44">
        <f t="shared" si="47"/>
        <v>0</v>
      </c>
      <c r="L184" s="44">
        <f t="shared" si="48"/>
        <v>0</v>
      </c>
      <c r="M184" s="51">
        <f t="shared" si="49"/>
        <v>1</v>
      </c>
      <c r="N184" s="51">
        <f t="shared" si="50"/>
        <v>0</v>
      </c>
      <c r="O184" s="51">
        <f t="shared" si="51"/>
        <v>1</v>
      </c>
      <c r="P184" s="54">
        <f t="shared" si="52"/>
        <v>0</v>
      </c>
      <c r="Q184" s="296">
        <f t="shared" si="53"/>
        <v>0</v>
      </c>
      <c r="R184" s="296">
        <f t="shared" si="54"/>
        <v>0</v>
      </c>
      <c r="S184" s="296">
        <f t="shared" si="55"/>
        <v>1</v>
      </c>
      <c r="T184" s="297">
        <f t="shared" si="56"/>
        <v>0</v>
      </c>
      <c r="U184" s="297">
        <f t="shared" si="57"/>
        <v>3</v>
      </c>
      <c r="V184">
        <f t="shared" si="58"/>
        <v>1</v>
      </c>
      <c r="W184" s="298">
        <v>4</v>
      </c>
      <c r="X184" s="33">
        <f t="shared" si="59"/>
        <v>0</v>
      </c>
      <c r="Y184">
        <f t="shared" si="60"/>
        <v>7</v>
      </c>
      <c r="Z184" s="299">
        <f t="shared" si="42"/>
        <v>0</v>
      </c>
      <c r="AA184">
        <f t="shared" si="43"/>
        <v>2</v>
      </c>
      <c r="AB184" s="63">
        <f t="shared" si="44"/>
        <v>28.571428571428569</v>
      </c>
      <c r="AP184" s="307"/>
      <c r="AQ184" s="297"/>
      <c r="AR184" s="301"/>
      <c r="AS184" s="301"/>
      <c r="AT184" s="301"/>
      <c r="AU184" s="109"/>
      <c r="BH184" s="48"/>
      <c r="BI184" s="50">
        <v>1</v>
      </c>
      <c r="BJ184" s="114"/>
      <c r="BK184" s="114"/>
      <c r="BL184" s="114"/>
      <c r="BN184" s="52">
        <v>1</v>
      </c>
      <c r="BY184" s="57">
        <v>1</v>
      </c>
      <c r="CJ184" s="59">
        <v>3</v>
      </c>
      <c r="CL184">
        <v>1</v>
      </c>
    </row>
    <row r="185" spans="7:90" x14ac:dyDescent="0.25">
      <c r="G185" t="s">
        <v>240</v>
      </c>
      <c r="H185" s="36">
        <v>1</v>
      </c>
      <c r="I185" s="44">
        <f t="shared" si="45"/>
        <v>0</v>
      </c>
      <c r="J185" s="44">
        <f t="shared" si="46"/>
        <v>0</v>
      </c>
      <c r="K185" s="44">
        <f t="shared" si="47"/>
        <v>0</v>
      </c>
      <c r="L185" s="44">
        <f t="shared" si="48"/>
        <v>0</v>
      </c>
      <c r="M185" s="51">
        <f t="shared" si="49"/>
        <v>0</v>
      </c>
      <c r="N185" s="51">
        <f t="shared" si="50"/>
        <v>0</v>
      </c>
      <c r="O185" s="51">
        <f t="shared" si="51"/>
        <v>0</v>
      </c>
      <c r="P185" s="54">
        <f t="shared" si="52"/>
        <v>0</v>
      </c>
      <c r="Q185" s="296">
        <f t="shared" si="53"/>
        <v>0</v>
      </c>
      <c r="R185" s="296">
        <f t="shared" si="54"/>
        <v>0</v>
      </c>
      <c r="S185" s="296">
        <f t="shared" si="55"/>
        <v>0</v>
      </c>
      <c r="T185" s="297">
        <f t="shared" si="56"/>
        <v>0</v>
      </c>
      <c r="U185" s="297">
        <f t="shared" si="57"/>
        <v>1</v>
      </c>
      <c r="V185">
        <f t="shared" si="58"/>
        <v>0</v>
      </c>
      <c r="W185" s="298">
        <v>1</v>
      </c>
      <c r="X185" s="33">
        <f t="shared" si="59"/>
        <v>0</v>
      </c>
      <c r="Y185">
        <f t="shared" si="60"/>
        <v>1</v>
      </c>
      <c r="Z185" s="299">
        <f t="shared" si="42"/>
        <v>0</v>
      </c>
      <c r="AA185">
        <f t="shared" si="43"/>
        <v>0</v>
      </c>
      <c r="AB185" s="63">
        <f t="shared" si="44"/>
        <v>0</v>
      </c>
      <c r="AP185" s="307"/>
      <c r="AQ185" s="297"/>
      <c r="AR185" s="301"/>
      <c r="AS185" s="301"/>
      <c r="AT185" s="301"/>
      <c r="AU185" s="109"/>
      <c r="AV185" s="112"/>
      <c r="AW185" s="112"/>
      <c r="AX185" s="112"/>
      <c r="AY185" s="112"/>
      <c r="AZ185" s="112"/>
      <c r="BA185" s="112"/>
      <c r="BB185" s="45"/>
      <c r="BC185" s="45"/>
      <c r="BE185" s="47"/>
      <c r="BH185" s="48"/>
      <c r="BI185" s="113"/>
      <c r="BJ185" s="114"/>
      <c r="BK185" s="114"/>
      <c r="BL185" s="114"/>
      <c r="BM185" s="115"/>
      <c r="BN185" s="115"/>
      <c r="BO185" s="115"/>
      <c r="BQ185" s="53"/>
      <c r="BR185" s="53"/>
      <c r="BS185" s="116"/>
      <c r="BT185" s="116"/>
      <c r="BU185" s="116"/>
      <c r="BV185" s="116"/>
      <c r="BW185" s="117"/>
      <c r="BX185" s="117"/>
      <c r="BY185" s="118"/>
      <c r="BZ185" s="118"/>
      <c r="CA185" s="118"/>
      <c r="CB185" s="118"/>
      <c r="CC185" s="119"/>
      <c r="CD185" s="119"/>
      <c r="CE185" s="119"/>
      <c r="CF185" s="120"/>
      <c r="CG185" s="120"/>
      <c r="CH185" s="120"/>
      <c r="CI185" s="120"/>
      <c r="CJ185" s="120">
        <v>1</v>
      </c>
      <c r="CK185" s="120"/>
      <c r="CL185" s="60"/>
    </row>
    <row r="186" spans="7:90" x14ac:dyDescent="0.25">
      <c r="G186" t="s">
        <v>240</v>
      </c>
      <c r="H186" s="36">
        <v>1</v>
      </c>
      <c r="I186" s="44">
        <f t="shared" si="45"/>
        <v>0</v>
      </c>
      <c r="J186" s="44">
        <f t="shared" si="46"/>
        <v>2</v>
      </c>
      <c r="K186" s="44">
        <f t="shared" si="47"/>
        <v>0</v>
      </c>
      <c r="L186" s="44">
        <f t="shared" si="48"/>
        <v>0</v>
      </c>
      <c r="M186" s="51">
        <f t="shared" si="49"/>
        <v>0</v>
      </c>
      <c r="N186" s="51">
        <f t="shared" si="50"/>
        <v>0</v>
      </c>
      <c r="O186" s="51">
        <f t="shared" si="51"/>
        <v>0</v>
      </c>
      <c r="P186" s="54">
        <f t="shared" si="52"/>
        <v>0</v>
      </c>
      <c r="Q186" s="296">
        <f t="shared" si="53"/>
        <v>0</v>
      </c>
      <c r="R186" s="296">
        <f t="shared" si="54"/>
        <v>0</v>
      </c>
      <c r="S186" s="296">
        <f t="shared" si="55"/>
        <v>0</v>
      </c>
      <c r="T186" s="297">
        <f t="shared" si="56"/>
        <v>0</v>
      </c>
      <c r="U186" s="297">
        <f t="shared" si="57"/>
        <v>2</v>
      </c>
      <c r="V186">
        <f t="shared" si="58"/>
        <v>0</v>
      </c>
      <c r="W186" s="298">
        <v>2</v>
      </c>
      <c r="X186" s="33">
        <f t="shared" si="59"/>
        <v>2</v>
      </c>
      <c r="Y186">
        <f t="shared" si="60"/>
        <v>4</v>
      </c>
      <c r="Z186" s="299">
        <f t="shared" si="42"/>
        <v>50</v>
      </c>
      <c r="AA186">
        <f t="shared" si="43"/>
        <v>2</v>
      </c>
      <c r="AB186" s="63">
        <f t="shared" si="44"/>
        <v>50</v>
      </c>
      <c r="AP186" s="307"/>
      <c r="AQ186" s="307"/>
      <c r="AR186" s="301"/>
      <c r="AS186" s="301"/>
      <c r="AT186" s="301"/>
      <c r="AU186" s="109"/>
      <c r="AV186" s="112"/>
      <c r="AW186" s="112"/>
      <c r="AX186" s="112"/>
      <c r="AY186" s="112"/>
      <c r="AZ186" s="112"/>
      <c r="BA186" s="112"/>
      <c r="BB186" s="45">
        <v>1</v>
      </c>
      <c r="BC186" s="45">
        <v>1</v>
      </c>
      <c r="BE186" s="47"/>
      <c r="BH186" s="48"/>
      <c r="BI186" s="113"/>
      <c r="BJ186" s="114"/>
      <c r="BK186" s="114"/>
      <c r="BL186" s="114"/>
      <c r="BM186" s="115"/>
      <c r="BN186" s="115"/>
      <c r="BO186" s="115"/>
      <c r="BQ186" s="53"/>
      <c r="BR186" s="53"/>
      <c r="BS186" s="116"/>
      <c r="BT186" s="116"/>
      <c r="BU186" s="116"/>
      <c r="BV186" s="116"/>
      <c r="BW186" s="117"/>
      <c r="BX186" s="117"/>
      <c r="BY186" s="118"/>
      <c r="BZ186" s="118"/>
      <c r="CA186" s="118"/>
      <c r="CB186" s="118"/>
      <c r="CC186" s="119"/>
      <c r="CD186" s="119"/>
      <c r="CE186" s="119"/>
      <c r="CF186" s="120"/>
      <c r="CG186" s="120"/>
      <c r="CH186" s="120"/>
      <c r="CI186" s="120"/>
      <c r="CJ186" s="120">
        <v>2</v>
      </c>
      <c r="CK186" s="120"/>
      <c r="CL186" s="60"/>
    </row>
    <row r="187" spans="7:90" x14ac:dyDescent="0.25">
      <c r="G187" t="s">
        <v>240</v>
      </c>
      <c r="H187" s="36">
        <v>1</v>
      </c>
      <c r="I187" s="44">
        <f t="shared" si="45"/>
        <v>0</v>
      </c>
      <c r="J187" s="44">
        <f t="shared" si="46"/>
        <v>0</v>
      </c>
      <c r="K187" s="44">
        <f t="shared" si="47"/>
        <v>0</v>
      </c>
      <c r="L187" s="44">
        <f t="shared" si="48"/>
        <v>0</v>
      </c>
      <c r="M187" s="51">
        <f t="shared" si="49"/>
        <v>0</v>
      </c>
      <c r="N187" s="51">
        <f t="shared" si="50"/>
        <v>2</v>
      </c>
      <c r="O187" s="51">
        <f t="shared" si="51"/>
        <v>1</v>
      </c>
      <c r="P187" s="54">
        <f t="shared" si="52"/>
        <v>0</v>
      </c>
      <c r="Q187" s="296">
        <f t="shared" si="53"/>
        <v>0</v>
      </c>
      <c r="R187" s="296">
        <f t="shared" si="54"/>
        <v>0</v>
      </c>
      <c r="S187" s="296">
        <f t="shared" si="55"/>
        <v>0</v>
      </c>
      <c r="T187" s="297">
        <f t="shared" si="56"/>
        <v>0</v>
      </c>
      <c r="U187" s="297">
        <f t="shared" si="57"/>
        <v>0</v>
      </c>
      <c r="V187">
        <f t="shared" si="58"/>
        <v>0</v>
      </c>
      <c r="W187" s="298">
        <v>2</v>
      </c>
      <c r="X187" s="33">
        <f t="shared" si="59"/>
        <v>0</v>
      </c>
      <c r="Y187">
        <f t="shared" si="60"/>
        <v>3</v>
      </c>
      <c r="Z187" s="299">
        <f t="shared" si="42"/>
        <v>0</v>
      </c>
      <c r="AA187">
        <f t="shared" si="43"/>
        <v>3</v>
      </c>
      <c r="AB187" s="63">
        <f t="shared" si="44"/>
        <v>100</v>
      </c>
      <c r="AP187" s="307"/>
      <c r="AQ187" s="51"/>
      <c r="AR187" s="301"/>
      <c r="AS187" s="301"/>
      <c r="AT187" s="301"/>
      <c r="AU187" s="109"/>
      <c r="BH187" s="48"/>
      <c r="BJ187" s="114">
        <v>2</v>
      </c>
      <c r="BK187" s="114"/>
      <c r="BL187" s="114"/>
      <c r="BN187" s="52">
        <v>1</v>
      </c>
    </row>
    <row r="188" spans="7:90" x14ac:dyDescent="0.25">
      <c r="G188" t="s">
        <v>240</v>
      </c>
      <c r="H188" s="36">
        <v>1</v>
      </c>
      <c r="I188" s="44">
        <f t="shared" si="45"/>
        <v>0</v>
      </c>
      <c r="J188" s="44">
        <f t="shared" si="46"/>
        <v>0</v>
      </c>
      <c r="K188" s="44">
        <f t="shared" si="47"/>
        <v>0</v>
      </c>
      <c r="L188" s="44">
        <f t="shared" si="48"/>
        <v>0</v>
      </c>
      <c r="M188" s="51">
        <f t="shared" si="49"/>
        <v>0</v>
      </c>
      <c r="N188" s="51">
        <f t="shared" si="50"/>
        <v>1</v>
      </c>
      <c r="O188" s="51">
        <f t="shared" si="51"/>
        <v>0</v>
      </c>
      <c r="P188" s="54">
        <f t="shared" si="52"/>
        <v>0</v>
      </c>
      <c r="Q188" s="296">
        <f t="shared" si="53"/>
        <v>1</v>
      </c>
      <c r="R188" s="296">
        <f t="shared" si="54"/>
        <v>0</v>
      </c>
      <c r="S188" s="296">
        <f t="shared" si="55"/>
        <v>0</v>
      </c>
      <c r="T188" s="297">
        <f t="shared" si="56"/>
        <v>0</v>
      </c>
      <c r="U188" s="297">
        <f t="shared" si="57"/>
        <v>1</v>
      </c>
      <c r="V188">
        <f t="shared" si="58"/>
        <v>1</v>
      </c>
      <c r="W188" s="298">
        <v>4</v>
      </c>
      <c r="X188" s="33">
        <f t="shared" si="59"/>
        <v>0</v>
      </c>
      <c r="Y188">
        <f t="shared" si="60"/>
        <v>4</v>
      </c>
      <c r="Z188" s="299">
        <f t="shared" si="42"/>
        <v>0</v>
      </c>
      <c r="AA188">
        <f t="shared" si="43"/>
        <v>1</v>
      </c>
      <c r="AB188" s="63">
        <f t="shared" si="44"/>
        <v>25</v>
      </c>
      <c r="AP188" s="307"/>
      <c r="AQ188" s="307"/>
      <c r="AR188" s="301"/>
      <c r="AS188" s="301"/>
      <c r="AT188" s="301"/>
      <c r="AU188" s="109"/>
      <c r="BH188" s="48"/>
      <c r="BJ188" s="114">
        <v>1</v>
      </c>
      <c r="BK188" s="114"/>
      <c r="BL188" s="114"/>
      <c r="BS188" s="55">
        <v>1</v>
      </c>
      <c r="CG188" s="59">
        <v>1</v>
      </c>
      <c r="CL188">
        <v>1</v>
      </c>
    </row>
    <row r="189" spans="7:90" x14ac:dyDescent="0.25">
      <c r="G189" t="s">
        <v>240</v>
      </c>
      <c r="H189" s="36">
        <v>1</v>
      </c>
      <c r="I189" s="44">
        <f t="shared" si="45"/>
        <v>0</v>
      </c>
      <c r="J189" s="44">
        <f t="shared" si="46"/>
        <v>0</v>
      </c>
      <c r="K189" s="44">
        <f t="shared" si="47"/>
        <v>0</v>
      </c>
      <c r="L189" s="44">
        <f t="shared" si="48"/>
        <v>0</v>
      </c>
      <c r="M189" s="51">
        <f t="shared" si="49"/>
        <v>0</v>
      </c>
      <c r="N189" s="51">
        <f t="shared" si="50"/>
        <v>1</v>
      </c>
      <c r="O189" s="51">
        <f t="shared" si="51"/>
        <v>1</v>
      </c>
      <c r="P189" s="54">
        <f t="shared" si="52"/>
        <v>0</v>
      </c>
      <c r="Q189" s="296">
        <f t="shared" si="53"/>
        <v>0</v>
      </c>
      <c r="R189" s="296">
        <f t="shared" si="54"/>
        <v>0</v>
      </c>
      <c r="S189" s="296">
        <f t="shared" si="55"/>
        <v>0</v>
      </c>
      <c r="T189" s="297">
        <f t="shared" si="56"/>
        <v>0</v>
      </c>
      <c r="U189" s="297">
        <f t="shared" si="57"/>
        <v>1</v>
      </c>
      <c r="V189">
        <f t="shared" si="58"/>
        <v>0</v>
      </c>
      <c r="W189" s="298">
        <v>3</v>
      </c>
      <c r="X189" s="33">
        <f t="shared" si="59"/>
        <v>0</v>
      </c>
      <c r="Y189">
        <f t="shared" si="60"/>
        <v>3</v>
      </c>
      <c r="Z189" s="299">
        <f t="shared" si="42"/>
        <v>0</v>
      </c>
      <c r="AA189">
        <f t="shared" si="43"/>
        <v>2</v>
      </c>
      <c r="AB189" s="63">
        <f t="shared" si="44"/>
        <v>66.666666666666657</v>
      </c>
      <c r="AP189" s="307"/>
      <c r="AQ189" s="51"/>
      <c r="AR189" s="301"/>
      <c r="AS189" s="301"/>
      <c r="AT189" s="301"/>
      <c r="AU189" s="109"/>
      <c r="BH189" s="48"/>
      <c r="BJ189" s="114">
        <v>1</v>
      </c>
      <c r="BK189" s="114"/>
      <c r="BL189" s="114"/>
      <c r="BN189" s="52">
        <v>1</v>
      </c>
      <c r="CJ189" s="59">
        <v>1</v>
      </c>
    </row>
    <row r="190" spans="7:90" x14ac:dyDescent="0.25">
      <c r="G190" t="s">
        <v>240</v>
      </c>
      <c r="H190" s="36">
        <v>1</v>
      </c>
      <c r="I190" s="44">
        <f t="shared" si="45"/>
        <v>0</v>
      </c>
      <c r="J190" s="44">
        <f t="shared" si="46"/>
        <v>0</v>
      </c>
      <c r="K190" s="44">
        <f t="shared" si="47"/>
        <v>0</v>
      </c>
      <c r="L190" s="44">
        <f t="shared" si="48"/>
        <v>0</v>
      </c>
      <c r="M190" s="51">
        <f t="shared" si="49"/>
        <v>0</v>
      </c>
      <c r="N190" s="51">
        <f t="shared" si="50"/>
        <v>0</v>
      </c>
      <c r="O190" s="51">
        <f t="shared" si="51"/>
        <v>2</v>
      </c>
      <c r="P190" s="54">
        <f t="shared" si="52"/>
        <v>0</v>
      </c>
      <c r="Q190" s="296">
        <f t="shared" si="53"/>
        <v>0</v>
      </c>
      <c r="R190" s="296">
        <f t="shared" si="54"/>
        <v>0</v>
      </c>
      <c r="S190" s="296">
        <f t="shared" si="55"/>
        <v>0</v>
      </c>
      <c r="T190" s="297">
        <f t="shared" si="56"/>
        <v>0</v>
      </c>
      <c r="U190" s="297">
        <f t="shared" si="57"/>
        <v>1</v>
      </c>
      <c r="V190">
        <f t="shared" si="58"/>
        <v>2</v>
      </c>
      <c r="W190" s="298">
        <v>3</v>
      </c>
      <c r="X190" s="33">
        <f t="shared" si="59"/>
        <v>0</v>
      </c>
      <c r="Y190">
        <f t="shared" si="60"/>
        <v>5</v>
      </c>
      <c r="Z190" s="299">
        <f t="shared" si="42"/>
        <v>0</v>
      </c>
      <c r="AA190">
        <f t="shared" si="43"/>
        <v>2</v>
      </c>
      <c r="AB190" s="63">
        <f t="shared" si="44"/>
        <v>40</v>
      </c>
      <c r="AP190" s="307"/>
      <c r="AQ190" s="307"/>
      <c r="AR190" s="301"/>
      <c r="AS190" s="301"/>
      <c r="AT190" s="301"/>
      <c r="AU190" s="109"/>
      <c r="BH190" s="48"/>
      <c r="BJ190" s="114"/>
      <c r="BK190" s="114"/>
      <c r="BL190" s="114"/>
      <c r="BN190" s="52">
        <v>2</v>
      </c>
      <c r="CJ190" s="59">
        <v>1</v>
      </c>
      <c r="CL190">
        <v>2</v>
      </c>
    </row>
    <row r="191" spans="7:90" x14ac:dyDescent="0.25">
      <c r="G191" t="s">
        <v>240</v>
      </c>
      <c r="H191" s="36">
        <v>1</v>
      </c>
      <c r="I191" s="44">
        <f t="shared" si="45"/>
        <v>0</v>
      </c>
      <c r="J191" s="44">
        <f t="shared" si="46"/>
        <v>0</v>
      </c>
      <c r="K191" s="44">
        <f t="shared" si="47"/>
        <v>0</v>
      </c>
      <c r="L191" s="44">
        <f t="shared" si="48"/>
        <v>0</v>
      </c>
      <c r="M191" s="51">
        <f t="shared" si="49"/>
        <v>0</v>
      </c>
      <c r="N191" s="51">
        <f t="shared" si="50"/>
        <v>1</v>
      </c>
      <c r="O191" s="51">
        <f t="shared" si="51"/>
        <v>4</v>
      </c>
      <c r="P191" s="54">
        <f t="shared" si="52"/>
        <v>0</v>
      </c>
      <c r="Q191" s="296">
        <f t="shared" si="53"/>
        <v>0</v>
      </c>
      <c r="R191" s="296">
        <f t="shared" si="54"/>
        <v>0</v>
      </c>
      <c r="S191" s="296">
        <f t="shared" si="55"/>
        <v>0</v>
      </c>
      <c r="T191" s="297">
        <f t="shared" si="56"/>
        <v>0</v>
      </c>
      <c r="U191" s="297">
        <f t="shared" si="57"/>
        <v>1</v>
      </c>
      <c r="V191">
        <f t="shared" si="58"/>
        <v>0</v>
      </c>
      <c r="W191" s="298">
        <v>3</v>
      </c>
      <c r="X191" s="33">
        <f t="shared" si="59"/>
        <v>0</v>
      </c>
      <c r="Y191">
        <f t="shared" si="60"/>
        <v>6</v>
      </c>
      <c r="Z191" s="299">
        <f t="shared" si="42"/>
        <v>0</v>
      </c>
      <c r="AA191">
        <f t="shared" si="43"/>
        <v>5</v>
      </c>
      <c r="AB191" s="63">
        <f t="shared" si="44"/>
        <v>83.333333333333343</v>
      </c>
      <c r="AP191" s="307"/>
      <c r="AQ191" s="51"/>
      <c r="AR191" s="301"/>
      <c r="AS191" s="301"/>
      <c r="AT191" s="301"/>
      <c r="AU191" s="109"/>
      <c r="BH191" s="48"/>
      <c r="BJ191" s="114">
        <v>1</v>
      </c>
      <c r="BK191" s="114"/>
      <c r="BL191" s="114"/>
      <c r="BN191" s="52">
        <v>4</v>
      </c>
      <c r="CF191" s="59">
        <v>1</v>
      </c>
    </row>
    <row r="192" spans="7:90" x14ac:dyDescent="0.25">
      <c r="G192" t="s">
        <v>240</v>
      </c>
      <c r="H192" s="36">
        <v>1</v>
      </c>
      <c r="I192" s="44">
        <f t="shared" si="45"/>
        <v>1</v>
      </c>
      <c r="J192" s="44">
        <f t="shared" si="46"/>
        <v>0</v>
      </c>
      <c r="K192" s="44">
        <f t="shared" si="47"/>
        <v>0</v>
      </c>
      <c r="L192" s="44">
        <f t="shared" si="48"/>
        <v>0</v>
      </c>
      <c r="M192" s="51">
        <f t="shared" si="49"/>
        <v>0</v>
      </c>
      <c r="N192" s="51">
        <f t="shared" si="50"/>
        <v>3</v>
      </c>
      <c r="O192" s="51">
        <f t="shared" si="51"/>
        <v>0</v>
      </c>
      <c r="P192" s="54">
        <f t="shared" si="52"/>
        <v>0</v>
      </c>
      <c r="Q192" s="296">
        <f t="shared" si="53"/>
        <v>3</v>
      </c>
      <c r="R192" s="296">
        <f t="shared" si="54"/>
        <v>0</v>
      </c>
      <c r="S192" s="296">
        <f t="shared" si="55"/>
        <v>0</v>
      </c>
      <c r="T192" s="297">
        <f t="shared" si="56"/>
        <v>0</v>
      </c>
      <c r="U192" s="297">
        <f t="shared" si="57"/>
        <v>1</v>
      </c>
      <c r="V192">
        <f t="shared" si="58"/>
        <v>0</v>
      </c>
      <c r="W192" s="298">
        <v>4</v>
      </c>
      <c r="X192" s="33">
        <f t="shared" si="59"/>
        <v>1</v>
      </c>
      <c r="Y192">
        <f t="shared" si="60"/>
        <v>8</v>
      </c>
      <c r="Z192" s="299">
        <f t="shared" si="42"/>
        <v>12.5</v>
      </c>
      <c r="AA192">
        <f t="shared" si="43"/>
        <v>4</v>
      </c>
      <c r="AB192" s="63">
        <f t="shared" si="44"/>
        <v>50</v>
      </c>
      <c r="AP192" s="307"/>
      <c r="AQ192" s="51"/>
      <c r="AR192" s="301"/>
      <c r="AS192" s="301"/>
      <c r="AT192" s="301"/>
      <c r="AU192" s="109"/>
      <c r="AW192" s="43">
        <v>1</v>
      </c>
      <c r="BH192" s="48"/>
      <c r="BJ192" s="114">
        <v>1</v>
      </c>
      <c r="BK192" s="114"/>
      <c r="BL192" s="114">
        <v>2</v>
      </c>
      <c r="BT192" s="55">
        <v>3</v>
      </c>
      <c r="CF192" s="59">
        <v>1</v>
      </c>
    </row>
    <row r="193" spans="7:90" x14ac:dyDescent="0.25">
      <c r="G193" t="s">
        <v>240</v>
      </c>
      <c r="H193" s="36">
        <v>1</v>
      </c>
      <c r="I193" s="44">
        <f t="shared" si="45"/>
        <v>0</v>
      </c>
      <c r="J193" s="44">
        <f t="shared" si="46"/>
        <v>0</v>
      </c>
      <c r="K193" s="44">
        <f t="shared" si="47"/>
        <v>0</v>
      </c>
      <c r="L193" s="44">
        <f t="shared" si="48"/>
        <v>0</v>
      </c>
      <c r="M193" s="51">
        <f t="shared" si="49"/>
        <v>0</v>
      </c>
      <c r="N193" s="51">
        <f t="shared" si="50"/>
        <v>3</v>
      </c>
      <c r="O193" s="51">
        <f t="shared" si="51"/>
        <v>1</v>
      </c>
      <c r="P193" s="54">
        <f t="shared" si="52"/>
        <v>0</v>
      </c>
      <c r="Q193" s="296">
        <f t="shared" si="53"/>
        <v>0</v>
      </c>
      <c r="R193" s="296">
        <f t="shared" si="54"/>
        <v>0</v>
      </c>
      <c r="S193" s="296">
        <f t="shared" si="55"/>
        <v>0</v>
      </c>
      <c r="T193" s="297">
        <f t="shared" si="56"/>
        <v>0</v>
      </c>
      <c r="U193" s="297">
        <f t="shared" si="57"/>
        <v>1</v>
      </c>
      <c r="V193">
        <f t="shared" si="58"/>
        <v>1</v>
      </c>
      <c r="W193" s="298">
        <v>4</v>
      </c>
      <c r="X193" s="33">
        <f t="shared" si="59"/>
        <v>0</v>
      </c>
      <c r="Y193">
        <f t="shared" si="60"/>
        <v>6</v>
      </c>
      <c r="Z193" s="299">
        <f t="shared" si="42"/>
        <v>0</v>
      </c>
      <c r="AA193">
        <f t="shared" si="43"/>
        <v>4</v>
      </c>
      <c r="AB193" s="63">
        <f t="shared" si="44"/>
        <v>66.666666666666657</v>
      </c>
      <c r="AP193" s="307"/>
      <c r="AQ193" s="51"/>
      <c r="AR193" s="301"/>
      <c r="AS193" s="301"/>
      <c r="AT193" s="301"/>
      <c r="AU193" s="109"/>
      <c r="BH193" s="48"/>
      <c r="BJ193" s="114">
        <v>1</v>
      </c>
      <c r="BK193" s="114"/>
      <c r="BL193" s="114">
        <v>2</v>
      </c>
      <c r="BN193" s="52">
        <v>1</v>
      </c>
      <c r="CJ193" s="59">
        <v>1</v>
      </c>
      <c r="CL193">
        <v>1</v>
      </c>
    </row>
    <row r="194" spans="7:90" x14ac:dyDescent="0.25">
      <c r="G194" t="s">
        <v>240</v>
      </c>
      <c r="H194" s="36">
        <v>1</v>
      </c>
      <c r="I194" s="44">
        <f t="shared" si="45"/>
        <v>0</v>
      </c>
      <c r="J194" s="44">
        <f t="shared" si="46"/>
        <v>1</v>
      </c>
      <c r="K194" s="44">
        <f t="shared" si="47"/>
        <v>0</v>
      </c>
      <c r="L194" s="44">
        <f t="shared" si="48"/>
        <v>0</v>
      </c>
      <c r="M194" s="51">
        <f t="shared" si="49"/>
        <v>0</v>
      </c>
      <c r="N194" s="51">
        <f t="shared" si="50"/>
        <v>1</v>
      </c>
      <c r="O194" s="51">
        <f t="shared" si="51"/>
        <v>0</v>
      </c>
      <c r="P194" s="54">
        <f t="shared" si="52"/>
        <v>0</v>
      </c>
      <c r="Q194" s="296">
        <f t="shared" si="53"/>
        <v>0</v>
      </c>
      <c r="R194" s="296">
        <f t="shared" si="54"/>
        <v>0</v>
      </c>
      <c r="S194" s="296">
        <f t="shared" si="55"/>
        <v>0</v>
      </c>
      <c r="T194" s="297">
        <f t="shared" si="56"/>
        <v>0</v>
      </c>
      <c r="U194" s="297">
        <f t="shared" si="57"/>
        <v>1</v>
      </c>
      <c r="V194">
        <f t="shared" si="58"/>
        <v>0</v>
      </c>
      <c r="W194" s="298">
        <v>3</v>
      </c>
      <c r="X194" s="33">
        <f t="shared" si="59"/>
        <v>1</v>
      </c>
      <c r="Y194">
        <f t="shared" si="60"/>
        <v>3</v>
      </c>
      <c r="Z194" s="299">
        <f t="shared" ref="Z194:Z257" si="61">SUM(X194/Y194)*100</f>
        <v>33.333333333333329</v>
      </c>
      <c r="AA194">
        <f t="shared" ref="AA194:AA257" si="62">SUM(I194:P194)</f>
        <v>2</v>
      </c>
      <c r="AB194" s="63">
        <f t="shared" ref="AB194:AB257" si="63">SUM(AA194/Y194)*100</f>
        <v>66.666666666666657</v>
      </c>
      <c r="AP194" s="307"/>
      <c r="AQ194" s="307"/>
      <c r="AR194" s="301"/>
      <c r="AS194" s="301"/>
      <c r="AT194" s="301"/>
      <c r="AU194" s="109"/>
      <c r="BB194" s="44">
        <v>1</v>
      </c>
      <c r="BH194" s="48"/>
      <c r="BJ194" s="114">
        <v>1</v>
      </c>
      <c r="BK194" s="114"/>
      <c r="BL194" s="114"/>
      <c r="CJ194" s="59">
        <v>1</v>
      </c>
    </row>
    <row r="195" spans="7:90" x14ac:dyDescent="0.25">
      <c r="G195" t="s">
        <v>240</v>
      </c>
      <c r="H195" s="36">
        <v>1</v>
      </c>
      <c r="I195" s="44">
        <f t="shared" ref="I195:I258" si="64">SUM(AU195:BA195)</f>
        <v>0</v>
      </c>
      <c r="J195" s="44">
        <f t="shared" ref="J195:J258" si="65">SUM(BB195:BD195)</f>
        <v>0</v>
      </c>
      <c r="K195" s="44">
        <f t="shared" ref="K195:K258" si="66">SUM(BE195:BF195)</f>
        <v>0</v>
      </c>
      <c r="L195" s="44">
        <f t="shared" ref="L195:L258" si="67">SUM(BG195:BH195)</f>
        <v>0</v>
      </c>
      <c r="M195" s="51">
        <f t="shared" ref="M195:M258" si="68">SUM(BI195)</f>
        <v>0</v>
      </c>
      <c r="N195" s="51">
        <f t="shared" ref="N195:N258" si="69">SUM(BJ195:BL195)</f>
        <v>2</v>
      </c>
      <c r="O195" s="51">
        <f t="shared" ref="O195:O258" si="70">SUM(BM195:BO195)</f>
        <v>0</v>
      </c>
      <c r="P195" s="54">
        <f t="shared" ref="P195:P258" si="71">SUM(BP195:BR195)</f>
        <v>0</v>
      </c>
      <c r="Q195" s="296">
        <f t="shared" ref="Q195:Q258" si="72">SUM(BS195:BV195)</f>
        <v>0</v>
      </c>
      <c r="R195" s="296">
        <f t="shared" ref="R195:R258" si="73">SUM(BW195:BX195)</f>
        <v>0</v>
      </c>
      <c r="S195" s="296">
        <f t="shared" ref="S195:S258" si="74">SUM(BY195:CB195)</f>
        <v>0</v>
      </c>
      <c r="T195" s="297">
        <f t="shared" ref="T195:T258" si="75">SUM(CC195:CE195)</f>
        <v>0</v>
      </c>
      <c r="U195" s="297">
        <f t="shared" ref="U195:U258" si="76">SUM(CF195:CK195)</f>
        <v>1</v>
      </c>
      <c r="V195">
        <f t="shared" ref="V195:V258" si="77">SUM(CL195)</f>
        <v>0</v>
      </c>
      <c r="W195" s="298">
        <v>2</v>
      </c>
      <c r="X195" s="33">
        <f t="shared" ref="X195:X258" si="78">SUM(I195:L195)</f>
        <v>0</v>
      </c>
      <c r="Y195">
        <f t="shared" ref="Y195:Y258" si="79">SUM(I195:V195)</f>
        <v>3</v>
      </c>
      <c r="Z195" s="299">
        <f t="shared" si="61"/>
        <v>0</v>
      </c>
      <c r="AA195">
        <f t="shared" si="62"/>
        <v>2</v>
      </c>
      <c r="AB195" s="63">
        <f t="shared" si="63"/>
        <v>66.666666666666657</v>
      </c>
      <c r="AP195" s="307"/>
      <c r="AQ195" s="51"/>
      <c r="AR195" s="301"/>
      <c r="AS195" s="301"/>
      <c r="AT195" s="301"/>
      <c r="AU195" s="109"/>
      <c r="BH195" s="48"/>
      <c r="BJ195" s="114">
        <v>1</v>
      </c>
      <c r="BK195" s="114"/>
      <c r="BL195" s="114">
        <v>1</v>
      </c>
      <c r="CJ195" s="59">
        <v>1</v>
      </c>
    </row>
    <row r="196" spans="7:90" x14ac:dyDescent="0.25">
      <c r="G196" t="s">
        <v>240</v>
      </c>
      <c r="H196" s="36">
        <v>1</v>
      </c>
      <c r="I196" s="44">
        <f t="shared" si="64"/>
        <v>0</v>
      </c>
      <c r="J196" s="44">
        <f t="shared" si="65"/>
        <v>0</v>
      </c>
      <c r="K196" s="44">
        <f t="shared" si="66"/>
        <v>0</v>
      </c>
      <c r="L196" s="44">
        <f t="shared" si="67"/>
        <v>0</v>
      </c>
      <c r="M196" s="51">
        <f t="shared" si="68"/>
        <v>0</v>
      </c>
      <c r="N196" s="51">
        <f t="shared" si="69"/>
        <v>1</v>
      </c>
      <c r="O196" s="51">
        <f t="shared" si="70"/>
        <v>0</v>
      </c>
      <c r="P196" s="54">
        <f t="shared" si="71"/>
        <v>0</v>
      </c>
      <c r="Q196" s="296">
        <f t="shared" si="72"/>
        <v>0</v>
      </c>
      <c r="R196" s="296">
        <f t="shared" si="73"/>
        <v>0</v>
      </c>
      <c r="S196" s="296">
        <f t="shared" si="74"/>
        <v>0</v>
      </c>
      <c r="T196" s="297">
        <f t="shared" si="75"/>
        <v>1</v>
      </c>
      <c r="U196" s="297">
        <f t="shared" si="76"/>
        <v>0</v>
      </c>
      <c r="V196">
        <f t="shared" si="77"/>
        <v>0</v>
      </c>
      <c r="W196" s="298">
        <v>2</v>
      </c>
      <c r="X196" s="33">
        <f t="shared" si="78"/>
        <v>0</v>
      </c>
      <c r="Y196">
        <f t="shared" si="79"/>
        <v>2</v>
      </c>
      <c r="Z196" s="299">
        <f t="shared" si="61"/>
        <v>0</v>
      </c>
      <c r="AA196">
        <f t="shared" si="62"/>
        <v>1</v>
      </c>
      <c r="AB196" s="63">
        <f t="shared" si="63"/>
        <v>50</v>
      </c>
      <c r="AP196" s="307"/>
      <c r="AQ196" s="307"/>
      <c r="AR196" s="301"/>
      <c r="AS196" s="301"/>
      <c r="AT196" s="301"/>
      <c r="AU196" s="109"/>
      <c r="BH196" s="48"/>
      <c r="BJ196" s="114">
        <v>1</v>
      </c>
      <c r="BK196" s="114"/>
      <c r="BL196" s="114"/>
      <c r="CD196" s="58">
        <v>1</v>
      </c>
    </row>
    <row r="197" spans="7:90" x14ac:dyDescent="0.25">
      <c r="G197" t="s">
        <v>240</v>
      </c>
      <c r="H197" s="36">
        <v>1</v>
      </c>
      <c r="I197" s="44">
        <f t="shared" si="64"/>
        <v>1</v>
      </c>
      <c r="J197" s="44">
        <f t="shared" si="65"/>
        <v>0</v>
      </c>
      <c r="K197" s="44">
        <f t="shared" si="66"/>
        <v>0</v>
      </c>
      <c r="L197" s="44">
        <f t="shared" si="67"/>
        <v>0</v>
      </c>
      <c r="M197" s="51">
        <f t="shared" si="68"/>
        <v>0</v>
      </c>
      <c r="N197" s="51">
        <f t="shared" si="69"/>
        <v>3</v>
      </c>
      <c r="O197" s="51">
        <f t="shared" si="70"/>
        <v>1</v>
      </c>
      <c r="P197" s="54">
        <f t="shared" si="71"/>
        <v>0</v>
      </c>
      <c r="Q197" s="296">
        <f t="shared" si="72"/>
        <v>0</v>
      </c>
      <c r="R197" s="296">
        <f t="shared" si="73"/>
        <v>0</v>
      </c>
      <c r="S197" s="296">
        <f t="shared" si="74"/>
        <v>0</v>
      </c>
      <c r="T197" s="297">
        <f t="shared" si="75"/>
        <v>0</v>
      </c>
      <c r="U197" s="297">
        <f t="shared" si="76"/>
        <v>0</v>
      </c>
      <c r="V197">
        <f t="shared" si="77"/>
        <v>1</v>
      </c>
      <c r="W197" s="298">
        <v>4</v>
      </c>
      <c r="X197" s="33">
        <f t="shared" si="78"/>
        <v>1</v>
      </c>
      <c r="Y197">
        <f t="shared" si="79"/>
        <v>6</v>
      </c>
      <c r="Z197" s="299">
        <f t="shared" si="61"/>
        <v>16.666666666666664</v>
      </c>
      <c r="AA197">
        <f t="shared" si="62"/>
        <v>5</v>
      </c>
      <c r="AB197" s="63">
        <f t="shared" si="63"/>
        <v>83.333333333333343</v>
      </c>
      <c r="AP197" s="307"/>
      <c r="AQ197" s="51"/>
      <c r="AR197" s="301"/>
      <c r="AS197" s="304"/>
      <c r="AT197" s="301">
        <f>1/78</f>
        <v>1.282051282051282E-2</v>
      </c>
      <c r="AU197" s="109"/>
      <c r="AW197" s="43">
        <v>1</v>
      </c>
      <c r="BH197" s="48"/>
      <c r="BJ197" s="114">
        <v>1</v>
      </c>
      <c r="BK197" s="114"/>
      <c r="BL197" s="114">
        <v>2</v>
      </c>
      <c r="BN197" s="52">
        <v>1</v>
      </c>
      <c r="CL197">
        <v>1</v>
      </c>
    </row>
    <row r="198" spans="7:90" x14ac:dyDescent="0.25">
      <c r="G198" t="s">
        <v>240</v>
      </c>
      <c r="H198" s="36">
        <v>1</v>
      </c>
      <c r="I198" s="44">
        <f t="shared" si="64"/>
        <v>0</v>
      </c>
      <c r="J198" s="44">
        <f t="shared" si="65"/>
        <v>1</v>
      </c>
      <c r="K198" s="44">
        <f t="shared" si="66"/>
        <v>0</v>
      </c>
      <c r="L198" s="44">
        <f t="shared" si="67"/>
        <v>0</v>
      </c>
      <c r="M198" s="51">
        <f t="shared" si="68"/>
        <v>0</v>
      </c>
      <c r="N198" s="51">
        <f t="shared" si="69"/>
        <v>1</v>
      </c>
      <c r="O198" s="51">
        <f t="shared" si="70"/>
        <v>0</v>
      </c>
      <c r="P198" s="54">
        <f t="shared" si="71"/>
        <v>0</v>
      </c>
      <c r="Q198" s="296">
        <f t="shared" si="72"/>
        <v>0</v>
      </c>
      <c r="R198" s="296">
        <f t="shared" si="73"/>
        <v>0</v>
      </c>
      <c r="S198" s="296">
        <f t="shared" si="74"/>
        <v>0</v>
      </c>
      <c r="T198" s="297">
        <f t="shared" si="75"/>
        <v>1</v>
      </c>
      <c r="U198" s="297">
        <f t="shared" si="76"/>
        <v>0</v>
      </c>
      <c r="V198">
        <f t="shared" si="77"/>
        <v>0</v>
      </c>
      <c r="W198" s="298">
        <v>3</v>
      </c>
      <c r="X198" s="33">
        <f t="shared" si="78"/>
        <v>1</v>
      </c>
      <c r="Y198">
        <f t="shared" si="79"/>
        <v>3</v>
      </c>
      <c r="Z198" s="299">
        <f t="shared" si="61"/>
        <v>33.333333333333329</v>
      </c>
      <c r="AA198">
        <f t="shared" si="62"/>
        <v>2</v>
      </c>
      <c r="AB198" s="63">
        <f t="shared" si="63"/>
        <v>66.666666666666657</v>
      </c>
      <c r="AP198" s="307"/>
      <c r="AQ198" s="307"/>
      <c r="AR198" s="301"/>
      <c r="AS198" s="44"/>
      <c r="AT198" s="301">
        <f>4/78</f>
        <v>5.128205128205128E-2</v>
      </c>
      <c r="AU198" s="109"/>
      <c r="BC198" s="44">
        <v>1</v>
      </c>
      <c r="BH198" s="48"/>
      <c r="BJ198" s="114">
        <v>1</v>
      </c>
      <c r="BK198" s="114"/>
      <c r="BL198" s="114"/>
      <c r="CC198" s="58">
        <v>1</v>
      </c>
    </row>
    <row r="199" spans="7:90" x14ac:dyDescent="0.25">
      <c r="G199" t="s">
        <v>240</v>
      </c>
      <c r="H199" s="36">
        <v>1</v>
      </c>
      <c r="I199" s="44">
        <f t="shared" si="64"/>
        <v>1</v>
      </c>
      <c r="J199" s="44">
        <f t="shared" si="65"/>
        <v>0</v>
      </c>
      <c r="K199" s="44">
        <f t="shared" si="66"/>
        <v>0</v>
      </c>
      <c r="L199" s="44">
        <f t="shared" si="67"/>
        <v>0</v>
      </c>
      <c r="M199" s="51">
        <f t="shared" si="68"/>
        <v>0</v>
      </c>
      <c r="N199" s="51">
        <f t="shared" si="69"/>
        <v>1</v>
      </c>
      <c r="O199" s="51">
        <f t="shared" si="70"/>
        <v>1</v>
      </c>
      <c r="P199" s="54">
        <f t="shared" si="71"/>
        <v>0</v>
      </c>
      <c r="Q199" s="296">
        <f t="shared" si="72"/>
        <v>0</v>
      </c>
      <c r="R199" s="296">
        <f t="shared" si="73"/>
        <v>0</v>
      </c>
      <c r="S199" s="296">
        <f t="shared" si="74"/>
        <v>0</v>
      </c>
      <c r="T199" s="297">
        <f t="shared" si="75"/>
        <v>0</v>
      </c>
      <c r="U199" s="297">
        <f t="shared" si="76"/>
        <v>0</v>
      </c>
      <c r="V199">
        <f t="shared" si="77"/>
        <v>0</v>
      </c>
      <c r="W199" s="298">
        <v>3</v>
      </c>
      <c r="X199" s="33">
        <f t="shared" si="78"/>
        <v>1</v>
      </c>
      <c r="Y199">
        <f t="shared" si="79"/>
        <v>3</v>
      </c>
      <c r="Z199" s="299">
        <f t="shared" si="61"/>
        <v>33.333333333333329</v>
      </c>
      <c r="AA199">
        <f t="shared" si="62"/>
        <v>3</v>
      </c>
      <c r="AB199" s="63">
        <f t="shared" si="63"/>
        <v>100</v>
      </c>
      <c r="AP199" s="307"/>
      <c r="AQ199" s="51"/>
      <c r="AR199" s="301"/>
      <c r="AS199" s="51"/>
      <c r="AT199" s="301">
        <f>29/78</f>
        <v>0.37179487179487181</v>
      </c>
      <c r="AU199" s="109"/>
      <c r="AW199" s="43">
        <v>1</v>
      </c>
      <c r="BH199" s="48"/>
      <c r="BJ199" s="114">
        <v>1</v>
      </c>
      <c r="BK199" s="114"/>
      <c r="BL199" s="114"/>
      <c r="BN199" s="52">
        <v>1</v>
      </c>
    </row>
    <row r="200" spans="7:90" x14ac:dyDescent="0.25">
      <c r="G200" t="s">
        <v>240</v>
      </c>
      <c r="H200" s="36">
        <v>1</v>
      </c>
      <c r="I200" s="44">
        <f t="shared" si="64"/>
        <v>0</v>
      </c>
      <c r="J200" s="44">
        <f t="shared" si="65"/>
        <v>0</v>
      </c>
      <c r="K200" s="44">
        <f t="shared" si="66"/>
        <v>0</v>
      </c>
      <c r="L200" s="44">
        <f t="shared" si="67"/>
        <v>0</v>
      </c>
      <c r="M200" s="51">
        <f t="shared" si="68"/>
        <v>0</v>
      </c>
      <c r="N200" s="51">
        <f t="shared" si="69"/>
        <v>3</v>
      </c>
      <c r="O200" s="51">
        <f t="shared" si="70"/>
        <v>0</v>
      </c>
      <c r="P200" s="54">
        <f t="shared" si="71"/>
        <v>0</v>
      </c>
      <c r="Q200" s="296">
        <f t="shared" si="72"/>
        <v>0</v>
      </c>
      <c r="R200" s="296">
        <f t="shared" si="73"/>
        <v>0</v>
      </c>
      <c r="S200" s="296">
        <f t="shared" si="74"/>
        <v>1</v>
      </c>
      <c r="T200" s="297">
        <f t="shared" si="75"/>
        <v>0</v>
      </c>
      <c r="U200" s="297">
        <f t="shared" si="76"/>
        <v>0</v>
      </c>
      <c r="V200">
        <f t="shared" si="77"/>
        <v>0</v>
      </c>
      <c r="W200" s="298">
        <v>2</v>
      </c>
      <c r="X200" s="33">
        <f t="shared" si="78"/>
        <v>0</v>
      </c>
      <c r="Y200">
        <f t="shared" si="79"/>
        <v>4</v>
      </c>
      <c r="Z200" s="299">
        <f t="shared" si="61"/>
        <v>0</v>
      </c>
      <c r="AA200">
        <f t="shared" si="62"/>
        <v>3</v>
      </c>
      <c r="AB200" s="63">
        <f t="shared" si="63"/>
        <v>75</v>
      </c>
      <c r="AF200" s="319">
        <f>SUM(AC201:AF201)</f>
        <v>37</v>
      </c>
      <c r="AI200" s="324">
        <f>SUM(AG201:AI201)</f>
        <v>142</v>
      </c>
      <c r="AM200" s="296">
        <f>SUM(AK201:AM201)</f>
        <v>22</v>
      </c>
      <c r="AO200" s="297">
        <f>SUM(AN201:AO201)</f>
        <v>73</v>
      </c>
      <c r="AP200" s="307"/>
      <c r="AQ200" s="51"/>
      <c r="AR200" s="301">
        <f>STDEV(W124:W201)</f>
        <v>0.93057367573307492</v>
      </c>
      <c r="AS200" s="297"/>
      <c r="AT200" s="301">
        <f>15/78</f>
        <v>0.19230769230769232</v>
      </c>
      <c r="AU200" s="109"/>
      <c r="BH200" s="48"/>
      <c r="BJ200" s="114">
        <v>2</v>
      </c>
      <c r="BK200" s="114"/>
      <c r="BL200" s="114">
        <v>1</v>
      </c>
      <c r="BY200" s="57">
        <v>1</v>
      </c>
    </row>
    <row r="201" spans="7:90" x14ac:dyDescent="0.25">
      <c r="G201" s="133" t="s">
        <v>240</v>
      </c>
      <c r="H201" s="133">
        <v>1</v>
      </c>
      <c r="I201" s="95">
        <f t="shared" si="64"/>
        <v>0</v>
      </c>
      <c r="J201" s="95">
        <f t="shared" si="65"/>
        <v>0</v>
      </c>
      <c r="K201" s="95">
        <f t="shared" si="66"/>
        <v>0</v>
      </c>
      <c r="L201" s="95">
        <f t="shared" si="67"/>
        <v>0</v>
      </c>
      <c r="M201" s="99">
        <f t="shared" si="68"/>
        <v>0</v>
      </c>
      <c r="N201" s="99">
        <f t="shared" si="69"/>
        <v>1</v>
      </c>
      <c r="O201" s="99">
        <f t="shared" si="70"/>
        <v>0</v>
      </c>
      <c r="P201" s="101">
        <f t="shared" si="71"/>
        <v>0</v>
      </c>
      <c r="Q201" s="310">
        <f t="shared" si="72"/>
        <v>0</v>
      </c>
      <c r="R201" s="310">
        <f t="shared" si="73"/>
        <v>0</v>
      </c>
      <c r="S201" s="310">
        <f t="shared" si="74"/>
        <v>1</v>
      </c>
      <c r="T201" s="311">
        <f t="shared" si="75"/>
        <v>0</v>
      </c>
      <c r="U201" s="311">
        <f t="shared" si="76"/>
        <v>3</v>
      </c>
      <c r="V201" s="87">
        <f t="shared" si="77"/>
        <v>0</v>
      </c>
      <c r="W201" s="312">
        <v>3</v>
      </c>
      <c r="X201" s="92">
        <f t="shared" si="78"/>
        <v>0</v>
      </c>
      <c r="Y201" s="87">
        <f t="shared" si="79"/>
        <v>5</v>
      </c>
      <c r="Z201" s="313">
        <f t="shared" si="61"/>
        <v>0</v>
      </c>
      <c r="AA201" s="87">
        <f t="shared" si="62"/>
        <v>1</v>
      </c>
      <c r="AB201" s="108">
        <f t="shared" si="63"/>
        <v>20</v>
      </c>
      <c r="AC201" s="44">
        <f>SUM(I124:I201)</f>
        <v>19</v>
      </c>
      <c r="AD201" s="44">
        <f t="shared" ref="AD201:AF201" si="80">SUM(J124:J201)</f>
        <v>17</v>
      </c>
      <c r="AE201" s="44">
        <f t="shared" si="80"/>
        <v>1</v>
      </c>
      <c r="AF201" s="44">
        <f t="shared" si="80"/>
        <v>0</v>
      </c>
      <c r="AG201" s="51">
        <f>SUM(M124:M201)</f>
        <v>5</v>
      </c>
      <c r="AH201" s="51">
        <f t="shared" ref="AH201:AI201" si="81">SUM(N124:N201)</f>
        <v>85</v>
      </c>
      <c r="AI201" s="51">
        <f t="shared" si="81"/>
        <v>52</v>
      </c>
      <c r="AJ201" s="54">
        <f>SUM(P124:P201)</f>
        <v>0</v>
      </c>
      <c r="AK201" s="296">
        <f>SUM(Q124:Q201)</f>
        <v>12</v>
      </c>
      <c r="AL201" s="296">
        <f t="shared" ref="AL201:AM201" si="82">SUM(R124:R201)</f>
        <v>0</v>
      </c>
      <c r="AM201" s="296">
        <f t="shared" si="82"/>
        <v>10</v>
      </c>
      <c r="AN201" s="297">
        <f>SUM(T124:T201)</f>
        <v>9</v>
      </c>
      <c r="AO201" s="297">
        <f>SUM(U124:U201)</f>
        <v>64</v>
      </c>
      <c r="AP201" s="307">
        <f>SUM(V124:V201)</f>
        <v>23</v>
      </c>
      <c r="AQ201" s="297"/>
      <c r="AR201" s="325">
        <f>AVERAGE(W124:W201)</f>
        <v>2.6025641025641026</v>
      </c>
      <c r="AS201" s="325"/>
      <c r="AT201" s="325">
        <f>29/78</f>
        <v>0.37179487179487181</v>
      </c>
      <c r="AU201" s="136"/>
      <c r="AV201" s="137"/>
      <c r="AW201" s="137"/>
      <c r="AX201" s="137"/>
      <c r="AY201" s="137"/>
      <c r="AZ201" s="137"/>
      <c r="BA201" s="137"/>
      <c r="BB201" s="138"/>
      <c r="BC201" s="138"/>
      <c r="BD201" s="138"/>
      <c r="BE201" s="139"/>
      <c r="BF201" s="139"/>
      <c r="BH201" s="48"/>
      <c r="BI201" s="140"/>
      <c r="BJ201" s="141"/>
      <c r="BK201" s="141"/>
      <c r="BL201" s="141">
        <v>1</v>
      </c>
      <c r="BM201" s="142"/>
      <c r="BN201" s="142"/>
      <c r="BO201" s="142"/>
      <c r="BP201" s="143"/>
      <c r="BQ201" s="143"/>
      <c r="BR201" s="143"/>
      <c r="BS201" s="144"/>
      <c r="BT201" s="144"/>
      <c r="BU201" s="144"/>
      <c r="BV201" s="144"/>
      <c r="BW201" s="145"/>
      <c r="BX201" s="145"/>
      <c r="BY201" s="146">
        <v>1</v>
      </c>
      <c r="BZ201" s="146"/>
      <c r="CA201" s="146"/>
      <c r="CB201" s="146"/>
      <c r="CC201" s="147"/>
      <c r="CD201" s="147"/>
      <c r="CE201" s="147"/>
      <c r="CF201" s="148"/>
      <c r="CG201" s="148"/>
      <c r="CH201" s="148"/>
      <c r="CI201" s="148"/>
      <c r="CJ201" s="148">
        <v>3</v>
      </c>
      <c r="CK201" s="148"/>
      <c r="CL201" s="133"/>
    </row>
    <row r="202" spans="7:90" x14ac:dyDescent="0.25">
      <c r="G202" t="s">
        <v>324</v>
      </c>
      <c r="H202" s="36">
        <v>1</v>
      </c>
      <c r="I202" s="44">
        <f t="shared" si="64"/>
        <v>1</v>
      </c>
      <c r="J202" s="44">
        <f t="shared" si="65"/>
        <v>0</v>
      </c>
      <c r="K202" s="44">
        <f t="shared" si="66"/>
        <v>0</v>
      </c>
      <c r="L202" s="44">
        <f t="shared" si="67"/>
        <v>0</v>
      </c>
      <c r="M202" s="51">
        <f t="shared" si="68"/>
        <v>0</v>
      </c>
      <c r="N202" s="51">
        <f t="shared" si="69"/>
        <v>0</v>
      </c>
      <c r="O202" s="51">
        <f t="shared" si="70"/>
        <v>2</v>
      </c>
      <c r="P202" s="54">
        <f t="shared" si="71"/>
        <v>0</v>
      </c>
      <c r="Q202" s="296">
        <f t="shared" si="72"/>
        <v>0</v>
      </c>
      <c r="R202" s="296">
        <f t="shared" si="73"/>
        <v>0</v>
      </c>
      <c r="S202" s="296">
        <f t="shared" si="74"/>
        <v>0</v>
      </c>
      <c r="T202" s="297">
        <f t="shared" si="75"/>
        <v>0</v>
      </c>
      <c r="U202" s="297">
        <f t="shared" si="76"/>
        <v>0</v>
      </c>
      <c r="V202">
        <f t="shared" si="77"/>
        <v>0</v>
      </c>
      <c r="W202" s="298">
        <v>2</v>
      </c>
      <c r="X202" s="33">
        <f t="shared" si="78"/>
        <v>1</v>
      </c>
      <c r="Y202">
        <f t="shared" si="79"/>
        <v>3</v>
      </c>
      <c r="Z202" s="299">
        <f t="shared" si="61"/>
        <v>33.333333333333329</v>
      </c>
      <c r="AA202">
        <f t="shared" si="62"/>
        <v>3</v>
      </c>
      <c r="AB202" s="63">
        <f t="shared" si="63"/>
        <v>100</v>
      </c>
      <c r="AP202" s="307"/>
      <c r="AQ202" s="51"/>
      <c r="AR202" s="301"/>
      <c r="AS202" s="301"/>
      <c r="AT202" s="301"/>
      <c r="AU202" s="109"/>
      <c r="AV202" s="43">
        <v>1</v>
      </c>
      <c r="BH202" s="48"/>
      <c r="BJ202" s="114"/>
      <c r="BK202" s="114"/>
      <c r="BL202" s="114"/>
      <c r="BM202" s="52">
        <v>1</v>
      </c>
      <c r="BN202" s="52">
        <v>1</v>
      </c>
    </row>
    <row r="203" spans="7:90" x14ac:dyDescent="0.25">
      <c r="G203" t="s">
        <v>324</v>
      </c>
      <c r="H203" s="36">
        <v>1</v>
      </c>
      <c r="I203" s="44">
        <f t="shared" si="64"/>
        <v>0</v>
      </c>
      <c r="J203" s="44">
        <f t="shared" si="65"/>
        <v>0</v>
      </c>
      <c r="K203" s="44">
        <f t="shared" si="66"/>
        <v>0</v>
      </c>
      <c r="L203" s="44">
        <f t="shared" si="67"/>
        <v>0</v>
      </c>
      <c r="M203" s="51">
        <f t="shared" si="68"/>
        <v>1</v>
      </c>
      <c r="N203" s="51">
        <f t="shared" si="69"/>
        <v>1</v>
      </c>
      <c r="O203" s="51">
        <f t="shared" si="70"/>
        <v>1</v>
      </c>
      <c r="P203" s="54">
        <f t="shared" si="71"/>
        <v>0</v>
      </c>
      <c r="Q203" s="296">
        <f t="shared" si="72"/>
        <v>0</v>
      </c>
      <c r="R203" s="296">
        <f t="shared" si="73"/>
        <v>0</v>
      </c>
      <c r="S203" s="296">
        <f t="shared" si="74"/>
        <v>1</v>
      </c>
      <c r="T203" s="297">
        <f t="shared" si="75"/>
        <v>0</v>
      </c>
      <c r="U203" s="297">
        <f t="shared" si="76"/>
        <v>0</v>
      </c>
      <c r="V203">
        <f t="shared" si="77"/>
        <v>5</v>
      </c>
      <c r="W203" s="298">
        <v>5</v>
      </c>
      <c r="X203" s="33">
        <f t="shared" si="78"/>
        <v>0</v>
      </c>
      <c r="Y203">
        <f t="shared" si="79"/>
        <v>9</v>
      </c>
      <c r="Z203" s="299">
        <f t="shared" si="61"/>
        <v>0</v>
      </c>
      <c r="AA203">
        <f t="shared" si="62"/>
        <v>3</v>
      </c>
      <c r="AB203" s="63">
        <f t="shared" si="63"/>
        <v>33.333333333333329</v>
      </c>
      <c r="AP203" s="307"/>
      <c r="AQ203" s="306"/>
      <c r="AR203" s="301"/>
      <c r="AS203" s="301"/>
      <c r="AT203" s="301"/>
      <c r="AU203" s="109"/>
      <c r="BH203" s="48"/>
      <c r="BI203" s="50">
        <v>1</v>
      </c>
      <c r="BJ203" s="114">
        <v>1</v>
      </c>
      <c r="BK203" s="114"/>
      <c r="BL203" s="114"/>
      <c r="BN203" s="52">
        <v>1</v>
      </c>
      <c r="BZ203" s="57">
        <v>1</v>
      </c>
      <c r="CL203">
        <v>5</v>
      </c>
    </row>
    <row r="204" spans="7:90" x14ac:dyDescent="0.25">
      <c r="G204" t="s">
        <v>324</v>
      </c>
      <c r="H204" s="36">
        <v>1</v>
      </c>
      <c r="I204" s="44">
        <f t="shared" si="64"/>
        <v>0</v>
      </c>
      <c r="J204" s="44">
        <f t="shared" si="65"/>
        <v>0</v>
      </c>
      <c r="K204" s="44">
        <f t="shared" si="66"/>
        <v>0</v>
      </c>
      <c r="L204" s="44">
        <f t="shared" si="67"/>
        <v>0</v>
      </c>
      <c r="M204" s="51">
        <f t="shared" si="68"/>
        <v>0</v>
      </c>
      <c r="N204" s="51">
        <f t="shared" si="69"/>
        <v>1</v>
      </c>
      <c r="O204" s="51">
        <f t="shared" si="70"/>
        <v>0</v>
      </c>
      <c r="P204" s="54">
        <f t="shared" si="71"/>
        <v>0</v>
      </c>
      <c r="Q204" s="296">
        <f t="shared" si="72"/>
        <v>0</v>
      </c>
      <c r="R204" s="296">
        <f t="shared" si="73"/>
        <v>0</v>
      </c>
      <c r="S204" s="296">
        <f t="shared" si="74"/>
        <v>0</v>
      </c>
      <c r="T204" s="297">
        <f t="shared" si="75"/>
        <v>0</v>
      </c>
      <c r="U204" s="297">
        <f t="shared" si="76"/>
        <v>4</v>
      </c>
      <c r="V204">
        <f t="shared" si="77"/>
        <v>3</v>
      </c>
      <c r="W204" s="298">
        <v>3</v>
      </c>
      <c r="X204" s="33">
        <f t="shared" si="78"/>
        <v>0</v>
      </c>
      <c r="Y204">
        <f t="shared" si="79"/>
        <v>8</v>
      </c>
      <c r="Z204" s="299">
        <f t="shared" si="61"/>
        <v>0</v>
      </c>
      <c r="AA204">
        <f t="shared" si="62"/>
        <v>1</v>
      </c>
      <c r="AB204" s="63">
        <f t="shared" si="63"/>
        <v>12.5</v>
      </c>
      <c r="AP204" s="307"/>
      <c r="AQ204" s="297"/>
      <c r="AR204" s="301"/>
      <c r="AS204" s="301"/>
      <c r="AT204" s="301"/>
      <c r="AU204" s="109"/>
      <c r="BH204" s="48"/>
      <c r="BJ204" s="114"/>
      <c r="BK204" s="114"/>
      <c r="BL204" s="114">
        <v>1</v>
      </c>
      <c r="CF204" s="59">
        <v>2</v>
      </c>
      <c r="CG204" s="59">
        <v>1</v>
      </c>
      <c r="CJ204" s="59">
        <v>1</v>
      </c>
      <c r="CL204">
        <v>3</v>
      </c>
    </row>
    <row r="205" spans="7:90" x14ac:dyDescent="0.25">
      <c r="G205" t="s">
        <v>324</v>
      </c>
      <c r="H205" s="36">
        <v>1</v>
      </c>
      <c r="I205" s="44">
        <f t="shared" si="64"/>
        <v>1</v>
      </c>
      <c r="J205" s="44">
        <f t="shared" si="65"/>
        <v>0</v>
      </c>
      <c r="K205" s="44">
        <f t="shared" si="66"/>
        <v>0</v>
      </c>
      <c r="L205" s="44">
        <f t="shared" si="67"/>
        <v>0</v>
      </c>
      <c r="M205" s="51">
        <f t="shared" si="68"/>
        <v>0</v>
      </c>
      <c r="N205" s="51">
        <f t="shared" si="69"/>
        <v>0</v>
      </c>
      <c r="O205" s="51">
        <f t="shared" si="70"/>
        <v>0</v>
      </c>
      <c r="P205" s="54">
        <f t="shared" si="71"/>
        <v>0</v>
      </c>
      <c r="Q205" s="296">
        <f t="shared" si="72"/>
        <v>1</v>
      </c>
      <c r="R205" s="296">
        <f t="shared" si="73"/>
        <v>0</v>
      </c>
      <c r="S205" s="296">
        <f t="shared" si="74"/>
        <v>0</v>
      </c>
      <c r="T205" s="297">
        <f t="shared" si="75"/>
        <v>0</v>
      </c>
      <c r="U205" s="297">
        <f t="shared" si="76"/>
        <v>1</v>
      </c>
      <c r="V205">
        <f t="shared" si="77"/>
        <v>3</v>
      </c>
      <c r="W205" s="298">
        <v>4</v>
      </c>
      <c r="X205" s="33">
        <f t="shared" si="78"/>
        <v>1</v>
      </c>
      <c r="Y205">
        <f t="shared" si="79"/>
        <v>6</v>
      </c>
      <c r="Z205" s="299">
        <f t="shared" si="61"/>
        <v>16.666666666666664</v>
      </c>
      <c r="AA205">
        <f t="shared" si="62"/>
        <v>1</v>
      </c>
      <c r="AB205" s="63">
        <f t="shared" si="63"/>
        <v>16.666666666666664</v>
      </c>
      <c r="AP205" s="307"/>
      <c r="AQ205" s="306"/>
      <c r="AR205" s="301"/>
      <c r="AS205" s="301"/>
      <c r="AT205" s="301"/>
      <c r="AU205" s="109"/>
      <c r="AV205" s="112">
        <v>1</v>
      </c>
      <c r="AW205" s="112"/>
      <c r="AX205" s="112"/>
      <c r="AY205" s="112"/>
      <c r="AZ205" s="112"/>
      <c r="BA205" s="112"/>
      <c r="BB205" s="45"/>
      <c r="BC205" s="45"/>
      <c r="BE205" s="47"/>
      <c r="BH205" s="48"/>
      <c r="BI205" s="113"/>
      <c r="BJ205" s="114"/>
      <c r="BK205" s="114"/>
      <c r="BL205" s="114"/>
      <c r="BM205" s="115"/>
      <c r="BN205" s="115"/>
      <c r="BO205" s="115"/>
      <c r="BQ205" s="53"/>
      <c r="BR205" s="53"/>
      <c r="BS205" s="116"/>
      <c r="BT205" s="116">
        <v>1</v>
      </c>
      <c r="BU205" s="116"/>
      <c r="BV205" s="116"/>
      <c r="BW205" s="117"/>
      <c r="BX205" s="117"/>
      <c r="BY205" s="118"/>
      <c r="BZ205" s="118"/>
      <c r="CA205" s="118"/>
      <c r="CB205" s="118"/>
      <c r="CC205" s="119"/>
      <c r="CD205" s="119"/>
      <c r="CE205" s="119"/>
      <c r="CF205" s="120">
        <v>1</v>
      </c>
      <c r="CG205" s="120"/>
      <c r="CH205" s="120"/>
      <c r="CI205" s="120"/>
      <c r="CJ205" s="120"/>
      <c r="CK205" s="120"/>
      <c r="CL205" s="60">
        <v>3</v>
      </c>
    </row>
    <row r="206" spans="7:90" x14ac:dyDescent="0.25">
      <c r="G206" t="s">
        <v>324</v>
      </c>
      <c r="H206" s="36">
        <v>1</v>
      </c>
      <c r="I206" s="44">
        <f t="shared" si="64"/>
        <v>1</v>
      </c>
      <c r="J206" s="44">
        <f t="shared" si="65"/>
        <v>0</v>
      </c>
      <c r="K206" s="44">
        <f t="shared" si="66"/>
        <v>0</v>
      </c>
      <c r="L206" s="44">
        <f t="shared" si="67"/>
        <v>0</v>
      </c>
      <c r="M206" s="51">
        <f t="shared" si="68"/>
        <v>0</v>
      </c>
      <c r="N206" s="51">
        <f t="shared" si="69"/>
        <v>0</v>
      </c>
      <c r="O206" s="51">
        <f t="shared" si="70"/>
        <v>1</v>
      </c>
      <c r="P206" s="54">
        <f t="shared" si="71"/>
        <v>0</v>
      </c>
      <c r="Q206" s="296">
        <f t="shared" si="72"/>
        <v>0</v>
      </c>
      <c r="R206" s="296">
        <f t="shared" si="73"/>
        <v>0</v>
      </c>
      <c r="S206" s="296">
        <f t="shared" si="74"/>
        <v>0</v>
      </c>
      <c r="T206" s="297">
        <f t="shared" si="75"/>
        <v>0</v>
      </c>
      <c r="U206" s="297">
        <f t="shared" si="76"/>
        <v>3</v>
      </c>
      <c r="V206">
        <f t="shared" si="77"/>
        <v>4</v>
      </c>
      <c r="W206" s="298">
        <v>4</v>
      </c>
      <c r="X206" s="33">
        <f t="shared" si="78"/>
        <v>1</v>
      </c>
      <c r="Y206">
        <f t="shared" si="79"/>
        <v>9</v>
      </c>
      <c r="Z206" s="299">
        <f t="shared" si="61"/>
        <v>11.111111111111111</v>
      </c>
      <c r="AA206">
        <f t="shared" si="62"/>
        <v>2</v>
      </c>
      <c r="AB206" s="63">
        <f t="shared" si="63"/>
        <v>22.222222222222221</v>
      </c>
      <c r="AP206" s="307"/>
      <c r="AQ206" s="306"/>
      <c r="AR206" s="301"/>
      <c r="AS206" s="301"/>
      <c r="AT206" s="301"/>
      <c r="AU206" s="109"/>
      <c r="AV206" s="112">
        <v>1</v>
      </c>
      <c r="AW206" s="112"/>
      <c r="AX206" s="112"/>
      <c r="AY206" s="112"/>
      <c r="AZ206" s="112"/>
      <c r="BA206" s="112"/>
      <c r="BB206" s="45"/>
      <c r="BC206" s="45"/>
      <c r="BE206" s="47"/>
      <c r="BH206" s="48"/>
      <c r="BI206" s="113"/>
      <c r="BJ206" s="114"/>
      <c r="BK206" s="114"/>
      <c r="BL206" s="114"/>
      <c r="BM206" s="115"/>
      <c r="BN206" s="115">
        <v>1</v>
      </c>
      <c r="BO206" s="115"/>
      <c r="BQ206" s="53"/>
      <c r="BR206" s="53"/>
      <c r="BS206" s="116"/>
      <c r="BT206" s="116"/>
      <c r="BU206" s="116"/>
      <c r="BV206" s="116"/>
      <c r="BW206" s="117"/>
      <c r="BX206" s="117"/>
      <c r="BY206" s="118"/>
      <c r="BZ206" s="118"/>
      <c r="CA206" s="118"/>
      <c r="CB206" s="118"/>
      <c r="CC206" s="119"/>
      <c r="CD206" s="119"/>
      <c r="CE206" s="119"/>
      <c r="CF206" s="120">
        <v>2</v>
      </c>
      <c r="CG206" s="120"/>
      <c r="CH206" s="120"/>
      <c r="CI206" s="120"/>
      <c r="CJ206" s="120">
        <v>1</v>
      </c>
      <c r="CK206" s="120"/>
      <c r="CL206" s="36">
        <v>4</v>
      </c>
    </row>
    <row r="207" spans="7:90" x14ac:dyDescent="0.25">
      <c r="G207" t="s">
        <v>324</v>
      </c>
      <c r="H207" s="36">
        <v>1</v>
      </c>
      <c r="I207" s="44">
        <f t="shared" si="64"/>
        <v>0</v>
      </c>
      <c r="J207" s="44">
        <f t="shared" si="65"/>
        <v>0</v>
      </c>
      <c r="K207" s="44">
        <f t="shared" si="66"/>
        <v>0</v>
      </c>
      <c r="L207" s="44">
        <f t="shared" si="67"/>
        <v>0</v>
      </c>
      <c r="M207" s="51">
        <f t="shared" si="68"/>
        <v>0</v>
      </c>
      <c r="N207" s="51">
        <f t="shared" si="69"/>
        <v>0</v>
      </c>
      <c r="O207" s="51">
        <f t="shared" si="70"/>
        <v>0</v>
      </c>
      <c r="P207" s="54">
        <f t="shared" si="71"/>
        <v>0</v>
      </c>
      <c r="Q207" s="296">
        <f t="shared" si="72"/>
        <v>1</v>
      </c>
      <c r="R207" s="296">
        <f t="shared" si="73"/>
        <v>0</v>
      </c>
      <c r="S207" s="296">
        <f t="shared" si="74"/>
        <v>0</v>
      </c>
      <c r="T207" s="297">
        <f t="shared" si="75"/>
        <v>1</v>
      </c>
      <c r="U207" s="297">
        <f t="shared" si="76"/>
        <v>1</v>
      </c>
      <c r="V207">
        <f t="shared" si="77"/>
        <v>1</v>
      </c>
      <c r="W207" s="298">
        <v>4</v>
      </c>
      <c r="X207" s="33">
        <f t="shared" si="78"/>
        <v>0</v>
      </c>
      <c r="Y207">
        <f t="shared" si="79"/>
        <v>4</v>
      </c>
      <c r="Z207" s="299">
        <f t="shared" si="61"/>
        <v>0</v>
      </c>
      <c r="AA207">
        <f t="shared" si="62"/>
        <v>0</v>
      </c>
      <c r="AB207" s="63">
        <f t="shared" si="63"/>
        <v>0</v>
      </c>
      <c r="AP207" s="307"/>
      <c r="AQ207" s="297"/>
      <c r="AR207" s="301"/>
      <c r="AS207" s="301"/>
      <c r="AT207" s="301"/>
      <c r="AU207" s="109"/>
      <c r="AV207" s="112"/>
      <c r="AW207" s="112"/>
      <c r="AX207" s="112"/>
      <c r="AY207" s="112"/>
      <c r="AZ207" s="112"/>
      <c r="BA207" s="112"/>
      <c r="BB207" s="45"/>
      <c r="BC207" s="45"/>
      <c r="BE207" s="47"/>
      <c r="BH207" s="48"/>
      <c r="BI207" s="113"/>
      <c r="BJ207" s="114"/>
      <c r="BK207" s="114"/>
      <c r="BL207" s="114"/>
      <c r="BM207" s="115"/>
      <c r="BN207" s="115"/>
      <c r="BO207" s="115"/>
      <c r="BQ207" s="53"/>
      <c r="BR207" s="53"/>
      <c r="BS207" s="116"/>
      <c r="BT207" s="116">
        <v>1</v>
      </c>
      <c r="BU207" s="116"/>
      <c r="BV207" s="116"/>
      <c r="BW207" s="117"/>
      <c r="BX207" s="117"/>
      <c r="BY207" s="118"/>
      <c r="BZ207" s="118"/>
      <c r="CA207" s="118"/>
      <c r="CB207" s="118"/>
      <c r="CC207" s="119"/>
      <c r="CD207" s="119">
        <v>1</v>
      </c>
      <c r="CE207" s="119"/>
      <c r="CF207" s="120"/>
      <c r="CG207" s="120">
        <v>1</v>
      </c>
      <c r="CH207" s="120"/>
      <c r="CI207" s="120"/>
      <c r="CJ207" s="120"/>
      <c r="CK207" s="120"/>
      <c r="CL207" s="36">
        <v>1</v>
      </c>
    </row>
    <row r="208" spans="7:90" x14ac:dyDescent="0.25">
      <c r="G208" t="s">
        <v>324</v>
      </c>
      <c r="H208" s="36">
        <v>1</v>
      </c>
      <c r="I208" s="44">
        <f t="shared" si="64"/>
        <v>1</v>
      </c>
      <c r="J208" s="44">
        <f t="shared" si="65"/>
        <v>0</v>
      </c>
      <c r="K208" s="44">
        <f t="shared" si="66"/>
        <v>0</v>
      </c>
      <c r="L208" s="44">
        <f t="shared" si="67"/>
        <v>0</v>
      </c>
      <c r="M208" s="51">
        <f t="shared" si="68"/>
        <v>0</v>
      </c>
      <c r="N208" s="51">
        <f t="shared" si="69"/>
        <v>0</v>
      </c>
      <c r="O208" s="51">
        <f t="shared" si="70"/>
        <v>0</v>
      </c>
      <c r="P208" s="54">
        <f t="shared" si="71"/>
        <v>0</v>
      </c>
      <c r="Q208" s="296">
        <f t="shared" si="72"/>
        <v>0</v>
      </c>
      <c r="R208" s="296">
        <f t="shared" si="73"/>
        <v>0</v>
      </c>
      <c r="S208" s="296">
        <f t="shared" si="74"/>
        <v>0</v>
      </c>
      <c r="T208" s="297">
        <f t="shared" si="75"/>
        <v>0</v>
      </c>
      <c r="U208" s="297">
        <f t="shared" si="76"/>
        <v>1</v>
      </c>
      <c r="V208">
        <f t="shared" si="77"/>
        <v>3</v>
      </c>
      <c r="W208" s="298">
        <v>3</v>
      </c>
      <c r="X208" s="33">
        <f t="shared" si="78"/>
        <v>1</v>
      </c>
      <c r="Y208">
        <f t="shared" si="79"/>
        <v>5</v>
      </c>
      <c r="Z208" s="299">
        <f t="shared" si="61"/>
        <v>20</v>
      </c>
      <c r="AA208">
        <f t="shared" si="62"/>
        <v>1</v>
      </c>
      <c r="AB208" s="63">
        <f t="shared" si="63"/>
        <v>20</v>
      </c>
      <c r="AP208" s="307"/>
      <c r="AQ208" s="306"/>
      <c r="AR208" s="301"/>
      <c r="AS208" s="301"/>
      <c r="AT208" s="301"/>
      <c r="AU208" s="109"/>
      <c r="AV208" s="43">
        <v>1</v>
      </c>
      <c r="CJ208" s="59">
        <v>1</v>
      </c>
      <c r="CL208" s="36">
        <v>3</v>
      </c>
    </row>
    <row r="209" spans="7:90" x14ac:dyDescent="0.25">
      <c r="G209" t="s">
        <v>324</v>
      </c>
      <c r="H209" s="36">
        <v>1</v>
      </c>
      <c r="I209" s="44">
        <f t="shared" si="64"/>
        <v>0</v>
      </c>
      <c r="J209" s="44">
        <f t="shared" si="65"/>
        <v>0</v>
      </c>
      <c r="K209" s="44">
        <f t="shared" si="66"/>
        <v>0</v>
      </c>
      <c r="L209" s="44">
        <f t="shared" si="67"/>
        <v>0</v>
      </c>
      <c r="M209" s="51">
        <f t="shared" si="68"/>
        <v>0</v>
      </c>
      <c r="N209" s="51">
        <f t="shared" si="69"/>
        <v>2</v>
      </c>
      <c r="O209" s="51">
        <f t="shared" si="70"/>
        <v>0</v>
      </c>
      <c r="P209" s="54">
        <f t="shared" si="71"/>
        <v>0</v>
      </c>
      <c r="Q209" s="296">
        <f t="shared" si="72"/>
        <v>0</v>
      </c>
      <c r="R209" s="296">
        <f t="shared" si="73"/>
        <v>0</v>
      </c>
      <c r="S209" s="296">
        <f t="shared" si="74"/>
        <v>0</v>
      </c>
      <c r="T209" s="297">
        <f t="shared" si="75"/>
        <v>0</v>
      </c>
      <c r="U209" s="297">
        <f t="shared" si="76"/>
        <v>0</v>
      </c>
      <c r="V209">
        <f t="shared" si="77"/>
        <v>1</v>
      </c>
      <c r="W209" s="298">
        <v>2</v>
      </c>
      <c r="X209" s="33">
        <f t="shared" si="78"/>
        <v>0</v>
      </c>
      <c r="Y209">
        <f t="shared" si="79"/>
        <v>3</v>
      </c>
      <c r="Z209" s="299">
        <f t="shared" si="61"/>
        <v>0</v>
      </c>
      <c r="AA209">
        <f t="shared" si="62"/>
        <v>2</v>
      </c>
      <c r="AB209" s="63">
        <f t="shared" si="63"/>
        <v>66.666666666666657</v>
      </c>
      <c r="AP209" s="307"/>
      <c r="AQ209" s="51"/>
      <c r="AR209" s="301"/>
      <c r="AS209" s="301"/>
      <c r="AT209" s="301"/>
      <c r="AU209" s="109"/>
      <c r="BJ209" s="51">
        <v>2</v>
      </c>
      <c r="CL209" s="36">
        <v>1</v>
      </c>
    </row>
    <row r="210" spans="7:90" x14ac:dyDescent="0.25">
      <c r="G210" t="s">
        <v>324</v>
      </c>
      <c r="H210" s="36">
        <v>1</v>
      </c>
      <c r="I210" s="44">
        <f t="shared" si="64"/>
        <v>0</v>
      </c>
      <c r="J210" s="44">
        <f t="shared" si="65"/>
        <v>0</v>
      </c>
      <c r="K210" s="44">
        <f t="shared" si="66"/>
        <v>0</v>
      </c>
      <c r="L210" s="44">
        <f t="shared" si="67"/>
        <v>0</v>
      </c>
      <c r="M210" s="51">
        <f t="shared" si="68"/>
        <v>0</v>
      </c>
      <c r="N210" s="51">
        <f t="shared" si="69"/>
        <v>1</v>
      </c>
      <c r="O210" s="51">
        <f t="shared" si="70"/>
        <v>1</v>
      </c>
      <c r="P210" s="54">
        <f t="shared" si="71"/>
        <v>0</v>
      </c>
      <c r="Q210" s="296">
        <f t="shared" si="72"/>
        <v>0</v>
      </c>
      <c r="R210" s="296">
        <f t="shared" si="73"/>
        <v>0</v>
      </c>
      <c r="S210" s="296">
        <f t="shared" si="74"/>
        <v>0</v>
      </c>
      <c r="T210" s="297">
        <f t="shared" si="75"/>
        <v>0</v>
      </c>
      <c r="U210" s="297">
        <f t="shared" si="76"/>
        <v>0</v>
      </c>
      <c r="V210">
        <f t="shared" si="77"/>
        <v>1</v>
      </c>
      <c r="W210" s="298">
        <v>3</v>
      </c>
      <c r="X210" s="33">
        <f t="shared" si="78"/>
        <v>0</v>
      </c>
      <c r="Y210">
        <f t="shared" si="79"/>
        <v>3</v>
      </c>
      <c r="Z210" s="299">
        <f t="shared" si="61"/>
        <v>0</v>
      </c>
      <c r="AA210">
        <f t="shared" si="62"/>
        <v>2</v>
      </c>
      <c r="AB210" s="63">
        <f t="shared" si="63"/>
        <v>66.666666666666657</v>
      </c>
      <c r="AP210" s="307"/>
      <c r="AQ210" s="51"/>
      <c r="AR210" s="301"/>
      <c r="AS210" s="301"/>
      <c r="AT210" s="301"/>
      <c r="AU210" s="109"/>
      <c r="BJ210" s="51">
        <v>1</v>
      </c>
      <c r="BN210" s="52">
        <v>1</v>
      </c>
      <c r="CL210" s="36">
        <v>1</v>
      </c>
    </row>
    <row r="211" spans="7:90" x14ac:dyDescent="0.25">
      <c r="G211" t="s">
        <v>324</v>
      </c>
      <c r="H211" s="36">
        <v>1</v>
      </c>
      <c r="I211" s="44">
        <f t="shared" si="64"/>
        <v>0</v>
      </c>
      <c r="J211" s="44">
        <f t="shared" si="65"/>
        <v>0</v>
      </c>
      <c r="K211" s="44">
        <f t="shared" si="66"/>
        <v>0</v>
      </c>
      <c r="L211" s="44">
        <f t="shared" si="67"/>
        <v>0</v>
      </c>
      <c r="M211" s="51">
        <f t="shared" si="68"/>
        <v>0</v>
      </c>
      <c r="N211" s="51">
        <f t="shared" si="69"/>
        <v>1</v>
      </c>
      <c r="O211" s="51">
        <f t="shared" si="70"/>
        <v>0</v>
      </c>
      <c r="P211" s="54">
        <f t="shared" si="71"/>
        <v>0</v>
      </c>
      <c r="Q211" s="296">
        <f t="shared" si="72"/>
        <v>0</v>
      </c>
      <c r="R211" s="296">
        <f t="shared" si="73"/>
        <v>0</v>
      </c>
      <c r="S211" s="296">
        <f t="shared" si="74"/>
        <v>1</v>
      </c>
      <c r="T211" s="297">
        <f t="shared" si="75"/>
        <v>0</v>
      </c>
      <c r="U211" s="297">
        <f t="shared" si="76"/>
        <v>0</v>
      </c>
      <c r="V211">
        <f t="shared" si="77"/>
        <v>3</v>
      </c>
      <c r="W211" s="298">
        <v>3</v>
      </c>
      <c r="X211" s="33">
        <f t="shared" si="78"/>
        <v>0</v>
      </c>
      <c r="Y211">
        <f t="shared" si="79"/>
        <v>5</v>
      </c>
      <c r="Z211" s="299">
        <f t="shared" si="61"/>
        <v>0</v>
      </c>
      <c r="AA211">
        <f t="shared" si="62"/>
        <v>1</v>
      </c>
      <c r="AB211" s="63">
        <f t="shared" si="63"/>
        <v>20</v>
      </c>
      <c r="AP211" s="307"/>
      <c r="AQ211" s="306"/>
      <c r="AR211" s="301"/>
      <c r="AS211" s="301"/>
      <c r="AT211" s="301"/>
      <c r="AU211" s="109"/>
      <c r="BL211" s="51">
        <v>1</v>
      </c>
      <c r="BY211" s="57">
        <v>1</v>
      </c>
      <c r="CL211" s="36">
        <v>3</v>
      </c>
    </row>
    <row r="212" spans="7:90" x14ac:dyDescent="0.25">
      <c r="G212" t="s">
        <v>324</v>
      </c>
      <c r="H212" s="36">
        <v>1</v>
      </c>
      <c r="I212" s="44">
        <f t="shared" si="64"/>
        <v>0</v>
      </c>
      <c r="J212" s="44">
        <f t="shared" si="65"/>
        <v>0</v>
      </c>
      <c r="K212" s="44">
        <f t="shared" si="66"/>
        <v>0</v>
      </c>
      <c r="L212" s="44">
        <f t="shared" si="67"/>
        <v>0</v>
      </c>
      <c r="M212" s="51">
        <f t="shared" si="68"/>
        <v>0</v>
      </c>
      <c r="N212" s="51">
        <f t="shared" si="69"/>
        <v>0</v>
      </c>
      <c r="O212" s="51">
        <f t="shared" si="70"/>
        <v>0</v>
      </c>
      <c r="P212" s="54">
        <f t="shared" si="71"/>
        <v>0</v>
      </c>
      <c r="Q212" s="296">
        <f t="shared" si="72"/>
        <v>1</v>
      </c>
      <c r="R212" s="296">
        <f t="shared" si="73"/>
        <v>0</v>
      </c>
      <c r="S212" s="296">
        <f t="shared" si="74"/>
        <v>0</v>
      </c>
      <c r="T212" s="297">
        <f t="shared" si="75"/>
        <v>0</v>
      </c>
      <c r="U212" s="297">
        <f t="shared" si="76"/>
        <v>2</v>
      </c>
      <c r="V212">
        <f t="shared" si="77"/>
        <v>1</v>
      </c>
      <c r="W212" s="298">
        <v>3</v>
      </c>
      <c r="X212" s="33">
        <f t="shared" si="78"/>
        <v>0</v>
      </c>
      <c r="Y212">
        <f t="shared" si="79"/>
        <v>4</v>
      </c>
      <c r="Z212" s="299">
        <f t="shared" si="61"/>
        <v>0</v>
      </c>
      <c r="AA212">
        <f t="shared" si="62"/>
        <v>0</v>
      </c>
      <c r="AB212" s="63">
        <f t="shared" si="63"/>
        <v>0</v>
      </c>
      <c r="AP212" s="307"/>
      <c r="AQ212" s="297"/>
      <c r="AR212" s="301"/>
      <c r="AS212" s="301"/>
      <c r="AT212" s="301"/>
      <c r="AU212" s="109"/>
      <c r="BT212" s="55">
        <v>1</v>
      </c>
      <c r="CF212" s="59">
        <v>1</v>
      </c>
      <c r="CJ212" s="59">
        <v>1</v>
      </c>
      <c r="CL212" s="36">
        <v>1</v>
      </c>
    </row>
    <row r="213" spans="7:90" x14ac:dyDescent="0.25">
      <c r="G213" t="s">
        <v>324</v>
      </c>
      <c r="H213" s="36">
        <v>1</v>
      </c>
      <c r="I213" s="44">
        <f t="shared" si="64"/>
        <v>0</v>
      </c>
      <c r="J213" s="44">
        <f t="shared" si="65"/>
        <v>0</v>
      </c>
      <c r="K213" s="44">
        <f t="shared" si="66"/>
        <v>0</v>
      </c>
      <c r="L213" s="44">
        <f t="shared" si="67"/>
        <v>0</v>
      </c>
      <c r="M213" s="51">
        <f t="shared" si="68"/>
        <v>0</v>
      </c>
      <c r="N213" s="51">
        <f t="shared" si="69"/>
        <v>1</v>
      </c>
      <c r="O213" s="51">
        <f t="shared" si="70"/>
        <v>2</v>
      </c>
      <c r="P213" s="54">
        <f t="shared" si="71"/>
        <v>0</v>
      </c>
      <c r="Q213" s="296">
        <f t="shared" si="72"/>
        <v>0</v>
      </c>
      <c r="R213" s="296">
        <f t="shared" si="73"/>
        <v>0</v>
      </c>
      <c r="S213" s="296">
        <f t="shared" si="74"/>
        <v>0</v>
      </c>
      <c r="T213" s="297">
        <f t="shared" si="75"/>
        <v>0</v>
      </c>
      <c r="U213" s="297">
        <f t="shared" si="76"/>
        <v>1</v>
      </c>
      <c r="V213">
        <f t="shared" si="77"/>
        <v>1</v>
      </c>
      <c r="W213" s="298">
        <v>4</v>
      </c>
      <c r="X213" s="33">
        <f t="shared" si="78"/>
        <v>0</v>
      </c>
      <c r="Y213">
        <f t="shared" si="79"/>
        <v>5</v>
      </c>
      <c r="Z213" s="299">
        <f t="shared" si="61"/>
        <v>0</v>
      </c>
      <c r="AA213">
        <f t="shared" si="62"/>
        <v>3</v>
      </c>
      <c r="AB213" s="63">
        <f t="shared" si="63"/>
        <v>60</v>
      </c>
      <c r="AP213" s="307"/>
      <c r="AQ213" s="51"/>
      <c r="AR213" s="301"/>
      <c r="AS213" s="301"/>
      <c r="AT213" s="301"/>
      <c r="AU213" s="109"/>
      <c r="BL213" s="51">
        <v>1</v>
      </c>
      <c r="BN213" s="52">
        <v>2</v>
      </c>
      <c r="CJ213" s="59">
        <v>1</v>
      </c>
      <c r="CL213" s="36">
        <v>1</v>
      </c>
    </row>
    <row r="214" spans="7:90" x14ac:dyDescent="0.25">
      <c r="G214" t="s">
        <v>324</v>
      </c>
      <c r="H214" s="36">
        <v>1</v>
      </c>
      <c r="I214" s="44">
        <f t="shared" si="64"/>
        <v>0</v>
      </c>
      <c r="J214" s="44">
        <f t="shared" si="65"/>
        <v>0</v>
      </c>
      <c r="K214" s="44">
        <f t="shared" si="66"/>
        <v>0</v>
      </c>
      <c r="L214" s="44">
        <f t="shared" si="67"/>
        <v>0</v>
      </c>
      <c r="M214" s="51">
        <f t="shared" si="68"/>
        <v>0</v>
      </c>
      <c r="N214" s="51">
        <f t="shared" si="69"/>
        <v>1</v>
      </c>
      <c r="O214" s="51">
        <f t="shared" si="70"/>
        <v>0</v>
      </c>
      <c r="P214" s="54">
        <f t="shared" si="71"/>
        <v>0</v>
      </c>
      <c r="Q214" s="296">
        <f t="shared" si="72"/>
        <v>0</v>
      </c>
      <c r="R214" s="296">
        <f t="shared" si="73"/>
        <v>0</v>
      </c>
      <c r="S214" s="296">
        <f t="shared" si="74"/>
        <v>0</v>
      </c>
      <c r="T214" s="297">
        <f t="shared" si="75"/>
        <v>0</v>
      </c>
      <c r="U214" s="297">
        <f t="shared" si="76"/>
        <v>2</v>
      </c>
      <c r="V214">
        <f t="shared" si="77"/>
        <v>2</v>
      </c>
      <c r="W214" s="298">
        <v>3</v>
      </c>
      <c r="X214" s="33">
        <f t="shared" si="78"/>
        <v>0</v>
      </c>
      <c r="Y214">
        <f t="shared" si="79"/>
        <v>5</v>
      </c>
      <c r="Z214" s="299">
        <f t="shared" si="61"/>
        <v>0</v>
      </c>
      <c r="AA214">
        <f t="shared" si="62"/>
        <v>1</v>
      </c>
      <c r="AB214" s="63">
        <f t="shared" si="63"/>
        <v>20</v>
      </c>
      <c r="AP214" s="307"/>
      <c r="AQ214" s="297"/>
      <c r="AR214" s="301"/>
      <c r="AS214" s="301"/>
      <c r="AT214" s="301"/>
      <c r="AU214" s="109"/>
      <c r="BJ214" s="51">
        <v>1</v>
      </c>
      <c r="CF214" s="59">
        <v>2</v>
      </c>
      <c r="CL214" s="36">
        <v>2</v>
      </c>
    </row>
    <row r="215" spans="7:90" x14ac:dyDescent="0.25">
      <c r="G215" t="s">
        <v>324</v>
      </c>
      <c r="H215" s="36">
        <v>1</v>
      </c>
      <c r="I215" s="44">
        <f t="shared" si="64"/>
        <v>0</v>
      </c>
      <c r="J215" s="44">
        <f t="shared" si="65"/>
        <v>0</v>
      </c>
      <c r="K215" s="44">
        <f t="shared" si="66"/>
        <v>0</v>
      </c>
      <c r="L215" s="44">
        <f t="shared" si="67"/>
        <v>0</v>
      </c>
      <c r="M215" s="51">
        <f t="shared" si="68"/>
        <v>0</v>
      </c>
      <c r="N215" s="51">
        <f t="shared" si="69"/>
        <v>1</v>
      </c>
      <c r="O215" s="51">
        <f t="shared" si="70"/>
        <v>0</v>
      </c>
      <c r="P215" s="54">
        <f t="shared" si="71"/>
        <v>0</v>
      </c>
      <c r="Q215" s="296">
        <f t="shared" si="72"/>
        <v>0</v>
      </c>
      <c r="R215" s="296">
        <f t="shared" si="73"/>
        <v>0</v>
      </c>
      <c r="S215" s="296">
        <f t="shared" si="74"/>
        <v>0</v>
      </c>
      <c r="T215" s="297">
        <f t="shared" si="75"/>
        <v>0</v>
      </c>
      <c r="U215" s="297">
        <f t="shared" si="76"/>
        <v>1</v>
      </c>
      <c r="V215">
        <f t="shared" si="77"/>
        <v>0</v>
      </c>
      <c r="W215" s="298">
        <v>2</v>
      </c>
      <c r="X215" s="33">
        <f t="shared" si="78"/>
        <v>0</v>
      </c>
      <c r="Y215">
        <f t="shared" si="79"/>
        <v>2</v>
      </c>
      <c r="Z215" s="299">
        <f t="shared" si="61"/>
        <v>0</v>
      </c>
      <c r="AA215">
        <f t="shared" si="62"/>
        <v>1</v>
      </c>
      <c r="AB215" s="63">
        <f t="shared" si="63"/>
        <v>50</v>
      </c>
      <c r="AP215" s="307"/>
      <c r="AR215" s="301"/>
      <c r="AS215" s="301"/>
      <c r="AT215" s="301"/>
      <c r="BJ215" s="51">
        <v>1</v>
      </c>
      <c r="CJ215" s="59">
        <v>1</v>
      </c>
    </row>
    <row r="216" spans="7:90" x14ac:dyDescent="0.25">
      <c r="G216" t="s">
        <v>324</v>
      </c>
      <c r="H216" s="36">
        <v>1</v>
      </c>
      <c r="I216" s="44">
        <f t="shared" si="64"/>
        <v>0</v>
      </c>
      <c r="J216" s="44">
        <f t="shared" si="65"/>
        <v>0</v>
      </c>
      <c r="K216" s="44">
        <f t="shared" si="66"/>
        <v>0</v>
      </c>
      <c r="L216" s="44">
        <f t="shared" si="67"/>
        <v>0</v>
      </c>
      <c r="M216" s="51">
        <f t="shared" si="68"/>
        <v>0</v>
      </c>
      <c r="N216" s="51">
        <f t="shared" si="69"/>
        <v>0</v>
      </c>
      <c r="O216" s="51">
        <f t="shared" si="70"/>
        <v>0</v>
      </c>
      <c r="P216" s="54">
        <f t="shared" si="71"/>
        <v>0</v>
      </c>
      <c r="Q216" s="296">
        <f t="shared" si="72"/>
        <v>0</v>
      </c>
      <c r="R216" s="296">
        <f t="shared" si="73"/>
        <v>0</v>
      </c>
      <c r="S216" s="296">
        <f t="shared" si="74"/>
        <v>0</v>
      </c>
      <c r="T216" s="297">
        <f t="shared" si="75"/>
        <v>1</v>
      </c>
      <c r="U216" s="297">
        <f t="shared" si="76"/>
        <v>1</v>
      </c>
      <c r="V216">
        <f t="shared" si="77"/>
        <v>2</v>
      </c>
      <c r="W216" s="298">
        <v>3</v>
      </c>
      <c r="X216" s="33">
        <f t="shared" si="78"/>
        <v>0</v>
      </c>
      <c r="Y216">
        <f t="shared" si="79"/>
        <v>4</v>
      </c>
      <c r="Z216" s="299">
        <f t="shared" si="61"/>
        <v>0</v>
      </c>
      <c r="AA216">
        <f t="shared" si="62"/>
        <v>0</v>
      </c>
      <c r="AB216" s="63">
        <f t="shared" si="63"/>
        <v>0</v>
      </c>
      <c r="AP216" s="307"/>
      <c r="AQ216" s="297"/>
      <c r="AR216" s="301"/>
      <c r="AS216" s="301"/>
      <c r="AT216" s="301"/>
      <c r="CD216" s="58">
        <v>1</v>
      </c>
      <c r="CJ216" s="59">
        <v>1</v>
      </c>
      <c r="CL216">
        <v>2</v>
      </c>
    </row>
    <row r="217" spans="7:90" x14ac:dyDescent="0.25">
      <c r="G217" t="s">
        <v>324</v>
      </c>
      <c r="H217" s="36">
        <v>1</v>
      </c>
      <c r="I217" s="44">
        <f t="shared" si="64"/>
        <v>0</v>
      </c>
      <c r="J217" s="44">
        <f t="shared" si="65"/>
        <v>0</v>
      </c>
      <c r="K217" s="44">
        <f t="shared" si="66"/>
        <v>0</v>
      </c>
      <c r="L217" s="44">
        <f t="shared" si="67"/>
        <v>0</v>
      </c>
      <c r="M217" s="51">
        <f t="shared" si="68"/>
        <v>0</v>
      </c>
      <c r="N217" s="51">
        <f t="shared" si="69"/>
        <v>0</v>
      </c>
      <c r="O217" s="51">
        <f t="shared" si="70"/>
        <v>0</v>
      </c>
      <c r="P217" s="54">
        <f t="shared" si="71"/>
        <v>0</v>
      </c>
      <c r="Q217" s="296">
        <f t="shared" si="72"/>
        <v>0</v>
      </c>
      <c r="R217" s="296">
        <f t="shared" si="73"/>
        <v>0</v>
      </c>
      <c r="S217" s="296">
        <f t="shared" si="74"/>
        <v>1</v>
      </c>
      <c r="T217" s="297">
        <f t="shared" si="75"/>
        <v>0</v>
      </c>
      <c r="U217" s="297">
        <f t="shared" si="76"/>
        <v>2</v>
      </c>
      <c r="V217">
        <f t="shared" si="77"/>
        <v>1</v>
      </c>
      <c r="W217" s="298">
        <v>3</v>
      </c>
      <c r="X217" s="33">
        <f t="shared" si="78"/>
        <v>0</v>
      </c>
      <c r="Y217">
        <f t="shared" si="79"/>
        <v>4</v>
      </c>
      <c r="Z217" s="299">
        <f t="shared" si="61"/>
        <v>0</v>
      </c>
      <c r="AA217">
        <f t="shared" si="62"/>
        <v>0</v>
      </c>
      <c r="AB217" s="63">
        <f t="shared" si="63"/>
        <v>0</v>
      </c>
      <c r="AP217" s="307"/>
      <c r="AQ217" s="297"/>
      <c r="AR217" s="301"/>
      <c r="AS217" s="301"/>
      <c r="AT217" s="301"/>
      <c r="BY217" s="57">
        <v>1</v>
      </c>
      <c r="CF217" s="59">
        <v>1</v>
      </c>
      <c r="CJ217" s="59">
        <v>1</v>
      </c>
      <c r="CL217">
        <v>1</v>
      </c>
    </row>
    <row r="218" spans="7:90" x14ac:dyDescent="0.25">
      <c r="G218" t="s">
        <v>324</v>
      </c>
      <c r="H218" s="36">
        <v>1</v>
      </c>
      <c r="I218" s="44">
        <f t="shared" si="64"/>
        <v>0</v>
      </c>
      <c r="J218" s="44">
        <f t="shared" si="65"/>
        <v>0</v>
      </c>
      <c r="K218" s="44">
        <f t="shared" si="66"/>
        <v>0</v>
      </c>
      <c r="L218" s="44">
        <f t="shared" si="67"/>
        <v>0</v>
      </c>
      <c r="M218" s="51">
        <f t="shared" si="68"/>
        <v>0</v>
      </c>
      <c r="N218" s="51">
        <f t="shared" si="69"/>
        <v>1</v>
      </c>
      <c r="O218" s="51">
        <f t="shared" si="70"/>
        <v>0</v>
      </c>
      <c r="P218" s="54">
        <f t="shared" si="71"/>
        <v>0</v>
      </c>
      <c r="Q218" s="296">
        <f t="shared" si="72"/>
        <v>0</v>
      </c>
      <c r="R218" s="296">
        <f t="shared" si="73"/>
        <v>0</v>
      </c>
      <c r="S218" s="296">
        <f t="shared" si="74"/>
        <v>0</v>
      </c>
      <c r="T218" s="297">
        <f t="shared" si="75"/>
        <v>0</v>
      </c>
      <c r="U218" s="297">
        <f t="shared" si="76"/>
        <v>0</v>
      </c>
      <c r="V218">
        <f t="shared" si="77"/>
        <v>1</v>
      </c>
      <c r="W218" s="298">
        <v>2</v>
      </c>
      <c r="X218" s="33">
        <f t="shared" si="78"/>
        <v>0</v>
      </c>
      <c r="Y218">
        <f t="shared" si="79"/>
        <v>2</v>
      </c>
      <c r="Z218" s="299">
        <f t="shared" si="61"/>
        <v>0</v>
      </c>
      <c r="AA218">
        <f t="shared" si="62"/>
        <v>1</v>
      </c>
      <c r="AB218" s="63">
        <f t="shared" si="63"/>
        <v>50</v>
      </c>
      <c r="AP218" s="307"/>
      <c r="AR218" s="301"/>
      <c r="AS218" s="301"/>
      <c r="AT218" s="301"/>
      <c r="BJ218" s="51">
        <v>1</v>
      </c>
      <c r="CL218">
        <v>1</v>
      </c>
    </row>
    <row r="219" spans="7:90" x14ac:dyDescent="0.25">
      <c r="G219" t="s">
        <v>324</v>
      </c>
      <c r="H219" s="36">
        <v>1</v>
      </c>
      <c r="I219" s="44">
        <f t="shared" si="64"/>
        <v>1</v>
      </c>
      <c r="J219" s="44">
        <f t="shared" si="65"/>
        <v>0</v>
      </c>
      <c r="K219" s="44">
        <f t="shared" si="66"/>
        <v>0</v>
      </c>
      <c r="L219" s="44">
        <f t="shared" si="67"/>
        <v>0</v>
      </c>
      <c r="M219" s="51">
        <f t="shared" si="68"/>
        <v>0</v>
      </c>
      <c r="N219" s="51">
        <f t="shared" si="69"/>
        <v>1</v>
      </c>
      <c r="O219" s="51">
        <f t="shared" si="70"/>
        <v>0</v>
      </c>
      <c r="P219" s="54">
        <f t="shared" si="71"/>
        <v>0</v>
      </c>
      <c r="Q219" s="296">
        <f t="shared" si="72"/>
        <v>1</v>
      </c>
      <c r="R219" s="296">
        <f t="shared" si="73"/>
        <v>0</v>
      </c>
      <c r="S219" s="296">
        <f t="shared" si="74"/>
        <v>0</v>
      </c>
      <c r="T219" s="297">
        <f t="shared" si="75"/>
        <v>0</v>
      </c>
      <c r="U219" s="297">
        <f t="shared" si="76"/>
        <v>0</v>
      </c>
      <c r="V219">
        <f t="shared" si="77"/>
        <v>1</v>
      </c>
      <c r="W219" s="298">
        <v>4</v>
      </c>
      <c r="X219" s="33">
        <f t="shared" si="78"/>
        <v>1</v>
      </c>
      <c r="Y219">
        <f t="shared" si="79"/>
        <v>4</v>
      </c>
      <c r="Z219" s="299">
        <f t="shared" si="61"/>
        <v>25</v>
      </c>
      <c r="AA219">
        <f t="shared" si="62"/>
        <v>2</v>
      </c>
      <c r="AB219" s="63">
        <f t="shared" si="63"/>
        <v>50</v>
      </c>
      <c r="AP219" s="307"/>
      <c r="AR219" s="301"/>
      <c r="AS219" s="301"/>
      <c r="AT219" s="301"/>
      <c r="AV219" s="43">
        <v>1</v>
      </c>
      <c r="BJ219" s="51">
        <v>1</v>
      </c>
      <c r="BT219" s="55">
        <v>1</v>
      </c>
      <c r="CL219">
        <v>1</v>
      </c>
    </row>
    <row r="220" spans="7:90" x14ac:dyDescent="0.25">
      <c r="G220" t="s">
        <v>324</v>
      </c>
      <c r="H220" s="36">
        <v>1</v>
      </c>
      <c r="I220" s="44">
        <f t="shared" si="64"/>
        <v>1</v>
      </c>
      <c r="J220" s="44">
        <f t="shared" si="65"/>
        <v>0</v>
      </c>
      <c r="K220" s="44">
        <f t="shared" si="66"/>
        <v>0</v>
      </c>
      <c r="L220" s="44">
        <f t="shared" si="67"/>
        <v>0</v>
      </c>
      <c r="M220" s="51">
        <f t="shared" si="68"/>
        <v>1</v>
      </c>
      <c r="N220" s="51">
        <f t="shared" si="69"/>
        <v>1</v>
      </c>
      <c r="O220" s="51">
        <f t="shared" si="70"/>
        <v>0</v>
      </c>
      <c r="P220" s="54">
        <f t="shared" si="71"/>
        <v>0</v>
      </c>
      <c r="Q220" s="296">
        <f t="shared" si="72"/>
        <v>0</v>
      </c>
      <c r="R220" s="296">
        <f t="shared" si="73"/>
        <v>0</v>
      </c>
      <c r="S220" s="296">
        <f t="shared" si="74"/>
        <v>0</v>
      </c>
      <c r="T220" s="297">
        <f t="shared" si="75"/>
        <v>0</v>
      </c>
      <c r="U220" s="297">
        <f t="shared" si="76"/>
        <v>2</v>
      </c>
      <c r="V220">
        <f t="shared" si="77"/>
        <v>1</v>
      </c>
      <c r="W220" s="298">
        <v>5</v>
      </c>
      <c r="X220" s="33">
        <f t="shared" si="78"/>
        <v>1</v>
      </c>
      <c r="Y220">
        <f t="shared" si="79"/>
        <v>6</v>
      </c>
      <c r="Z220" s="299">
        <f t="shared" si="61"/>
        <v>16.666666666666664</v>
      </c>
      <c r="AA220">
        <f t="shared" si="62"/>
        <v>3</v>
      </c>
      <c r="AB220" s="63">
        <f t="shared" si="63"/>
        <v>50</v>
      </c>
      <c r="AP220" s="307"/>
      <c r="AR220" s="301"/>
      <c r="AS220" s="301"/>
      <c r="AT220" s="301"/>
      <c r="AW220" s="43">
        <v>1</v>
      </c>
      <c r="BI220" s="50">
        <v>1</v>
      </c>
      <c r="BJ220" s="51">
        <v>1</v>
      </c>
      <c r="CF220" s="59">
        <v>2</v>
      </c>
      <c r="CL220">
        <v>1</v>
      </c>
    </row>
    <row r="221" spans="7:90" x14ac:dyDescent="0.25">
      <c r="G221" s="64" t="s">
        <v>324</v>
      </c>
      <c r="H221" s="64">
        <v>1</v>
      </c>
      <c r="I221" s="44">
        <f t="shared" si="64"/>
        <v>0</v>
      </c>
      <c r="J221" s="44">
        <f t="shared" si="65"/>
        <v>0</v>
      </c>
      <c r="K221" s="44">
        <f t="shared" si="66"/>
        <v>0</v>
      </c>
      <c r="L221" s="44">
        <f t="shared" si="67"/>
        <v>0</v>
      </c>
      <c r="M221" s="51">
        <f t="shared" si="68"/>
        <v>0</v>
      </c>
      <c r="N221" s="51">
        <f t="shared" si="69"/>
        <v>1</v>
      </c>
      <c r="O221" s="51">
        <f t="shared" si="70"/>
        <v>0</v>
      </c>
      <c r="P221" s="54">
        <f t="shared" si="71"/>
        <v>0</v>
      </c>
      <c r="Q221" s="296">
        <f t="shared" si="72"/>
        <v>0</v>
      </c>
      <c r="R221" s="296">
        <f t="shared" si="73"/>
        <v>0</v>
      </c>
      <c r="S221" s="296">
        <f t="shared" si="74"/>
        <v>0</v>
      </c>
      <c r="T221" s="297">
        <f t="shared" si="75"/>
        <v>0</v>
      </c>
      <c r="U221" s="297">
        <f t="shared" si="76"/>
        <v>2</v>
      </c>
      <c r="V221">
        <f t="shared" si="77"/>
        <v>1</v>
      </c>
      <c r="W221" s="298">
        <v>3</v>
      </c>
      <c r="X221" s="33">
        <f t="shared" si="78"/>
        <v>0</v>
      </c>
      <c r="Y221">
        <f t="shared" si="79"/>
        <v>4</v>
      </c>
      <c r="Z221" s="299">
        <f t="shared" si="61"/>
        <v>0</v>
      </c>
      <c r="AA221">
        <f t="shared" si="62"/>
        <v>1</v>
      </c>
      <c r="AB221" s="63">
        <f t="shared" si="63"/>
        <v>25</v>
      </c>
      <c r="AP221" s="307"/>
      <c r="AQ221" s="297"/>
      <c r="AR221" s="181"/>
      <c r="AS221" s="181"/>
      <c r="AT221" s="181"/>
      <c r="BJ221" s="51">
        <v>1</v>
      </c>
      <c r="CF221" s="59">
        <v>1</v>
      </c>
      <c r="CJ221" s="59">
        <v>1</v>
      </c>
      <c r="CL221">
        <v>1</v>
      </c>
    </row>
    <row r="222" spans="7:90" x14ac:dyDescent="0.25">
      <c r="G222" t="s">
        <v>345</v>
      </c>
      <c r="H222" s="36">
        <v>1</v>
      </c>
      <c r="I222" s="44">
        <f t="shared" si="64"/>
        <v>0</v>
      </c>
      <c r="J222" s="44">
        <f t="shared" si="65"/>
        <v>0</v>
      </c>
      <c r="K222" s="44">
        <f t="shared" si="66"/>
        <v>0</v>
      </c>
      <c r="L222" s="44">
        <f t="shared" si="67"/>
        <v>0</v>
      </c>
      <c r="M222" s="51">
        <f t="shared" si="68"/>
        <v>0</v>
      </c>
      <c r="N222" s="51">
        <f t="shared" si="69"/>
        <v>1</v>
      </c>
      <c r="O222" s="51">
        <f t="shared" si="70"/>
        <v>0</v>
      </c>
      <c r="P222" s="54">
        <f t="shared" si="71"/>
        <v>0</v>
      </c>
      <c r="Q222" s="296">
        <f t="shared" si="72"/>
        <v>1</v>
      </c>
      <c r="R222" s="296">
        <f t="shared" si="73"/>
        <v>0</v>
      </c>
      <c r="S222" s="296">
        <f t="shared" si="74"/>
        <v>0</v>
      </c>
      <c r="T222" s="297">
        <f t="shared" si="75"/>
        <v>0</v>
      </c>
      <c r="U222" s="297">
        <f t="shared" si="76"/>
        <v>0</v>
      </c>
      <c r="V222">
        <f t="shared" si="77"/>
        <v>4</v>
      </c>
      <c r="W222" s="298">
        <v>3</v>
      </c>
      <c r="X222" s="33">
        <f t="shared" si="78"/>
        <v>0</v>
      </c>
      <c r="Y222">
        <f t="shared" si="79"/>
        <v>6</v>
      </c>
      <c r="Z222" s="299">
        <f t="shared" si="61"/>
        <v>0</v>
      </c>
      <c r="AA222">
        <f t="shared" si="62"/>
        <v>1</v>
      </c>
      <c r="AB222" s="63">
        <f t="shared" si="63"/>
        <v>16.666666666666664</v>
      </c>
      <c r="AP222" s="307"/>
      <c r="AQ222" s="306"/>
      <c r="AR222" s="301"/>
      <c r="AS222" s="301"/>
      <c r="AT222" s="301"/>
      <c r="BJ222" s="51">
        <v>1</v>
      </c>
      <c r="BT222" s="55">
        <v>1</v>
      </c>
      <c r="CL222">
        <v>4</v>
      </c>
    </row>
    <row r="223" spans="7:90" x14ac:dyDescent="0.25">
      <c r="G223" t="s">
        <v>345</v>
      </c>
      <c r="H223" s="36">
        <v>1</v>
      </c>
      <c r="I223" s="44">
        <f t="shared" si="64"/>
        <v>0</v>
      </c>
      <c r="J223" s="44">
        <f t="shared" si="65"/>
        <v>0</v>
      </c>
      <c r="K223" s="44">
        <f t="shared" si="66"/>
        <v>0</v>
      </c>
      <c r="L223" s="44">
        <f t="shared" si="67"/>
        <v>0</v>
      </c>
      <c r="M223" s="51">
        <f t="shared" si="68"/>
        <v>0</v>
      </c>
      <c r="N223" s="51">
        <f t="shared" si="69"/>
        <v>1</v>
      </c>
      <c r="O223" s="51">
        <f t="shared" si="70"/>
        <v>0</v>
      </c>
      <c r="P223" s="54">
        <f t="shared" si="71"/>
        <v>0</v>
      </c>
      <c r="Q223" s="296">
        <f t="shared" si="72"/>
        <v>1</v>
      </c>
      <c r="R223" s="296">
        <f t="shared" si="73"/>
        <v>0</v>
      </c>
      <c r="S223" s="296">
        <f t="shared" si="74"/>
        <v>0</v>
      </c>
      <c r="T223" s="297">
        <f t="shared" si="75"/>
        <v>0</v>
      </c>
      <c r="U223" s="297">
        <f t="shared" si="76"/>
        <v>2</v>
      </c>
      <c r="V223">
        <f t="shared" si="77"/>
        <v>0</v>
      </c>
      <c r="W223" s="298">
        <v>3</v>
      </c>
      <c r="X223" s="33">
        <f t="shared" si="78"/>
        <v>0</v>
      </c>
      <c r="Y223">
        <f t="shared" si="79"/>
        <v>4</v>
      </c>
      <c r="Z223" s="299">
        <f t="shared" si="61"/>
        <v>0</v>
      </c>
      <c r="AA223">
        <f t="shared" si="62"/>
        <v>1</v>
      </c>
      <c r="AB223" s="63">
        <f t="shared" si="63"/>
        <v>25</v>
      </c>
      <c r="AP223" s="307"/>
      <c r="AQ223" s="297"/>
      <c r="AR223" s="301"/>
      <c r="AS223" s="301"/>
      <c r="AT223" s="301"/>
      <c r="BJ223" s="51">
        <v>1</v>
      </c>
      <c r="BT223" s="55">
        <v>1</v>
      </c>
      <c r="CF223" s="59">
        <v>2</v>
      </c>
    </row>
    <row r="224" spans="7:90" x14ac:dyDescent="0.25">
      <c r="G224" t="s">
        <v>345</v>
      </c>
      <c r="H224" s="36">
        <v>1</v>
      </c>
      <c r="I224" s="44">
        <f t="shared" si="64"/>
        <v>0</v>
      </c>
      <c r="J224" s="44">
        <f t="shared" si="65"/>
        <v>0</v>
      </c>
      <c r="K224" s="44">
        <f t="shared" si="66"/>
        <v>0</v>
      </c>
      <c r="L224" s="44">
        <f t="shared" si="67"/>
        <v>0</v>
      </c>
      <c r="M224" s="51">
        <f t="shared" si="68"/>
        <v>0</v>
      </c>
      <c r="N224" s="51">
        <f t="shared" si="69"/>
        <v>2</v>
      </c>
      <c r="O224" s="51">
        <f t="shared" si="70"/>
        <v>1</v>
      </c>
      <c r="P224" s="54">
        <f t="shared" si="71"/>
        <v>0</v>
      </c>
      <c r="Q224" s="296">
        <f t="shared" si="72"/>
        <v>0</v>
      </c>
      <c r="R224" s="296">
        <f t="shared" si="73"/>
        <v>0</v>
      </c>
      <c r="S224" s="296">
        <f t="shared" si="74"/>
        <v>0</v>
      </c>
      <c r="T224" s="297">
        <f t="shared" si="75"/>
        <v>0</v>
      </c>
      <c r="U224" s="297">
        <f t="shared" si="76"/>
        <v>6</v>
      </c>
      <c r="V224">
        <f t="shared" si="77"/>
        <v>1</v>
      </c>
      <c r="W224" s="298">
        <v>4</v>
      </c>
      <c r="X224" s="33">
        <f t="shared" si="78"/>
        <v>0</v>
      </c>
      <c r="Y224">
        <f t="shared" si="79"/>
        <v>10</v>
      </c>
      <c r="Z224" s="299">
        <f t="shared" si="61"/>
        <v>0</v>
      </c>
      <c r="AA224">
        <f t="shared" si="62"/>
        <v>3</v>
      </c>
      <c r="AB224" s="63">
        <f t="shared" si="63"/>
        <v>30</v>
      </c>
      <c r="AP224" s="307"/>
      <c r="AQ224" s="297"/>
      <c r="AR224" s="301"/>
      <c r="AS224" s="301"/>
      <c r="AT224" s="301"/>
      <c r="BJ224" s="51">
        <v>2</v>
      </c>
      <c r="BN224" s="52">
        <v>1</v>
      </c>
      <c r="CF224" s="59">
        <v>4</v>
      </c>
      <c r="CG224" s="59">
        <v>1</v>
      </c>
      <c r="CJ224" s="59">
        <v>1</v>
      </c>
      <c r="CL224">
        <v>1</v>
      </c>
    </row>
    <row r="225" spans="7:90" x14ac:dyDescent="0.25">
      <c r="G225" t="s">
        <v>345</v>
      </c>
      <c r="H225" s="36">
        <v>1</v>
      </c>
      <c r="I225" s="44">
        <f t="shared" si="64"/>
        <v>1</v>
      </c>
      <c r="J225" s="44">
        <f t="shared" si="65"/>
        <v>0</v>
      </c>
      <c r="K225" s="44">
        <f t="shared" si="66"/>
        <v>0</v>
      </c>
      <c r="L225" s="44">
        <f t="shared" si="67"/>
        <v>0</v>
      </c>
      <c r="M225" s="51">
        <f t="shared" si="68"/>
        <v>0</v>
      </c>
      <c r="N225" s="51">
        <f t="shared" si="69"/>
        <v>1</v>
      </c>
      <c r="O225" s="51">
        <f t="shared" si="70"/>
        <v>0</v>
      </c>
      <c r="P225" s="54">
        <f t="shared" si="71"/>
        <v>0</v>
      </c>
      <c r="Q225" s="296">
        <f t="shared" si="72"/>
        <v>0</v>
      </c>
      <c r="R225" s="296">
        <f t="shared" si="73"/>
        <v>0</v>
      </c>
      <c r="S225" s="296">
        <f t="shared" si="74"/>
        <v>0</v>
      </c>
      <c r="T225" s="297">
        <f t="shared" si="75"/>
        <v>1</v>
      </c>
      <c r="U225" s="297">
        <f t="shared" si="76"/>
        <v>1</v>
      </c>
      <c r="V225">
        <f t="shared" si="77"/>
        <v>0</v>
      </c>
      <c r="W225" s="298">
        <v>4</v>
      </c>
      <c r="X225" s="33">
        <f t="shared" si="78"/>
        <v>1</v>
      </c>
      <c r="Y225">
        <f t="shared" si="79"/>
        <v>4</v>
      </c>
      <c r="Z225" s="299">
        <f t="shared" si="61"/>
        <v>25</v>
      </c>
      <c r="AA225">
        <f t="shared" si="62"/>
        <v>2</v>
      </c>
      <c r="AB225" s="63">
        <f t="shared" si="63"/>
        <v>50</v>
      </c>
      <c r="AP225" s="307"/>
      <c r="AQ225" s="297"/>
      <c r="AR225" s="301"/>
      <c r="AS225" s="301"/>
      <c r="AT225" s="301"/>
      <c r="AU225" s="109"/>
      <c r="AV225" s="112">
        <v>1</v>
      </c>
      <c r="AW225" s="112"/>
      <c r="AX225" s="112"/>
      <c r="AY225" s="112"/>
      <c r="AZ225" s="112"/>
      <c r="BA225" s="112"/>
      <c r="BB225" s="45"/>
      <c r="BC225" s="45"/>
      <c r="BE225" s="47"/>
      <c r="BH225" s="48"/>
      <c r="BI225" s="113"/>
      <c r="BJ225" s="114">
        <v>1</v>
      </c>
      <c r="BK225" s="114"/>
      <c r="BL225" s="114"/>
      <c r="BM225" s="115"/>
      <c r="BN225" s="115"/>
      <c r="BO225" s="115"/>
      <c r="BQ225" s="53"/>
      <c r="BR225" s="53"/>
      <c r="BS225" s="116"/>
      <c r="BT225" s="116"/>
      <c r="BU225" s="116"/>
      <c r="BV225" s="116"/>
      <c r="BW225" s="117"/>
      <c r="BX225" s="117"/>
      <c r="BY225" s="118"/>
      <c r="BZ225" s="118"/>
      <c r="CA225" s="118"/>
      <c r="CB225" s="118"/>
      <c r="CC225" s="119"/>
      <c r="CD225" s="119">
        <v>1</v>
      </c>
      <c r="CE225" s="119"/>
      <c r="CF225" s="120"/>
      <c r="CG225" s="120"/>
      <c r="CH225" s="120"/>
      <c r="CI225" s="120"/>
      <c r="CJ225" s="120">
        <v>1</v>
      </c>
      <c r="CK225" s="120"/>
      <c r="CL225" s="60"/>
    </row>
    <row r="226" spans="7:90" x14ac:dyDescent="0.25">
      <c r="G226" t="s">
        <v>345</v>
      </c>
      <c r="H226" s="36">
        <v>1</v>
      </c>
      <c r="I226" s="44">
        <f t="shared" si="64"/>
        <v>0</v>
      </c>
      <c r="J226" s="44">
        <f t="shared" si="65"/>
        <v>0</v>
      </c>
      <c r="K226" s="44">
        <f t="shared" si="66"/>
        <v>0</v>
      </c>
      <c r="L226" s="44">
        <f t="shared" si="67"/>
        <v>0</v>
      </c>
      <c r="M226" s="51">
        <f t="shared" si="68"/>
        <v>0</v>
      </c>
      <c r="N226" s="51">
        <f t="shared" si="69"/>
        <v>0</v>
      </c>
      <c r="O226" s="51">
        <f t="shared" si="70"/>
        <v>1</v>
      </c>
      <c r="P226" s="54">
        <f t="shared" si="71"/>
        <v>0</v>
      </c>
      <c r="Q226" s="296">
        <f t="shared" si="72"/>
        <v>0</v>
      </c>
      <c r="R226" s="296">
        <f t="shared" si="73"/>
        <v>0</v>
      </c>
      <c r="S226" s="296">
        <f t="shared" si="74"/>
        <v>0</v>
      </c>
      <c r="T226" s="297">
        <f t="shared" si="75"/>
        <v>0</v>
      </c>
      <c r="U226" s="297">
        <f t="shared" si="76"/>
        <v>1</v>
      </c>
      <c r="V226">
        <f t="shared" si="77"/>
        <v>2</v>
      </c>
      <c r="W226" s="298">
        <v>3</v>
      </c>
      <c r="X226" s="33">
        <f t="shared" si="78"/>
        <v>0</v>
      </c>
      <c r="Y226">
        <f t="shared" si="79"/>
        <v>4</v>
      </c>
      <c r="Z226" s="299">
        <f t="shared" si="61"/>
        <v>0</v>
      </c>
      <c r="AA226">
        <f t="shared" si="62"/>
        <v>1</v>
      </c>
      <c r="AB226" s="63">
        <f t="shared" si="63"/>
        <v>25</v>
      </c>
      <c r="AP226" s="307"/>
      <c r="AQ226" s="306"/>
      <c r="AR226" s="301"/>
      <c r="AS226" s="301"/>
      <c r="AT226" s="301"/>
      <c r="AU226" s="109"/>
      <c r="AV226" s="112"/>
      <c r="AW226" s="112"/>
      <c r="AX226" s="112"/>
      <c r="AY226" s="112"/>
      <c r="AZ226" s="112"/>
      <c r="BA226" s="112"/>
      <c r="BB226" s="45"/>
      <c r="BC226" s="45"/>
      <c r="BE226" s="47"/>
      <c r="BH226" s="48"/>
      <c r="BI226" s="113"/>
      <c r="BJ226" s="114"/>
      <c r="BK226" s="114"/>
      <c r="BL226" s="114"/>
      <c r="BM226" s="115"/>
      <c r="BN226" s="115">
        <v>1</v>
      </c>
      <c r="BO226" s="115"/>
      <c r="BQ226" s="53"/>
      <c r="BR226" s="53"/>
      <c r="BS226" s="116"/>
      <c r="BT226" s="116"/>
      <c r="BU226" s="116"/>
      <c r="BV226" s="116"/>
      <c r="BW226" s="117"/>
      <c r="BX226" s="117"/>
      <c r="BY226" s="118"/>
      <c r="BZ226" s="118"/>
      <c r="CA226" s="118"/>
      <c r="CB226" s="118"/>
      <c r="CC226" s="119"/>
      <c r="CD226" s="119"/>
      <c r="CE226" s="119"/>
      <c r="CF226" s="120">
        <v>1</v>
      </c>
      <c r="CG226" s="120"/>
      <c r="CH226" s="120"/>
      <c r="CI226" s="120"/>
      <c r="CJ226" s="120"/>
      <c r="CK226" s="120"/>
      <c r="CL226" s="36">
        <v>2</v>
      </c>
    </row>
    <row r="227" spans="7:90" x14ac:dyDescent="0.25">
      <c r="G227" t="s">
        <v>345</v>
      </c>
      <c r="H227" s="36">
        <v>1</v>
      </c>
      <c r="I227" s="44">
        <f t="shared" si="64"/>
        <v>0</v>
      </c>
      <c r="J227" s="44">
        <f t="shared" si="65"/>
        <v>1</v>
      </c>
      <c r="K227" s="44">
        <f t="shared" si="66"/>
        <v>0</v>
      </c>
      <c r="L227" s="44">
        <f t="shared" si="67"/>
        <v>0</v>
      </c>
      <c r="M227" s="51">
        <f t="shared" si="68"/>
        <v>0</v>
      </c>
      <c r="N227" s="51">
        <f t="shared" si="69"/>
        <v>1</v>
      </c>
      <c r="O227" s="51">
        <f t="shared" si="70"/>
        <v>0</v>
      </c>
      <c r="P227" s="54">
        <f t="shared" si="71"/>
        <v>0</v>
      </c>
      <c r="Q227" s="296">
        <f t="shared" si="72"/>
        <v>0</v>
      </c>
      <c r="R227" s="296">
        <f t="shared" si="73"/>
        <v>0</v>
      </c>
      <c r="S227" s="296">
        <f t="shared" si="74"/>
        <v>0</v>
      </c>
      <c r="T227" s="297">
        <f t="shared" si="75"/>
        <v>0</v>
      </c>
      <c r="U227" s="297">
        <f t="shared" si="76"/>
        <v>1</v>
      </c>
      <c r="V227">
        <f t="shared" si="77"/>
        <v>1</v>
      </c>
      <c r="W227" s="298">
        <v>4</v>
      </c>
      <c r="X227" s="33">
        <f t="shared" si="78"/>
        <v>1</v>
      </c>
      <c r="Y227">
        <f t="shared" si="79"/>
        <v>4</v>
      </c>
      <c r="Z227" s="299">
        <f t="shared" si="61"/>
        <v>25</v>
      </c>
      <c r="AA227">
        <f t="shared" si="62"/>
        <v>2</v>
      </c>
      <c r="AB227" s="63">
        <f t="shared" si="63"/>
        <v>50</v>
      </c>
      <c r="AP227" s="307"/>
      <c r="AR227" s="301"/>
      <c r="AS227" s="301"/>
      <c r="AT227" s="301"/>
      <c r="AU227" s="109"/>
      <c r="AV227" s="112"/>
      <c r="AW227" s="112"/>
      <c r="AX227" s="112"/>
      <c r="AY227" s="112"/>
      <c r="AZ227" s="112"/>
      <c r="BA227" s="112"/>
      <c r="BB227" s="45"/>
      <c r="BC227" s="45">
        <v>1</v>
      </c>
      <c r="BE227" s="47"/>
      <c r="BH227" s="48"/>
      <c r="BI227" s="113"/>
      <c r="BJ227" s="114">
        <v>1</v>
      </c>
      <c r="BK227" s="114"/>
      <c r="BL227" s="114"/>
      <c r="BM227" s="115"/>
      <c r="BN227" s="115"/>
      <c r="BO227" s="115"/>
      <c r="BQ227" s="53"/>
      <c r="BR227" s="53"/>
      <c r="BS227" s="116"/>
      <c r="BT227" s="116"/>
      <c r="BU227" s="116"/>
      <c r="BV227" s="116"/>
      <c r="BW227" s="117"/>
      <c r="BX227" s="117"/>
      <c r="BY227" s="118"/>
      <c r="BZ227" s="118"/>
      <c r="CA227" s="118"/>
      <c r="CB227" s="118"/>
      <c r="CC227" s="119"/>
      <c r="CD227" s="119"/>
      <c r="CE227" s="119"/>
      <c r="CF227" s="120">
        <v>1</v>
      </c>
      <c r="CG227" s="120"/>
      <c r="CH227" s="120"/>
      <c r="CI227" s="120"/>
      <c r="CJ227" s="120"/>
      <c r="CK227" s="120"/>
      <c r="CL227" s="36">
        <v>1</v>
      </c>
    </row>
    <row r="228" spans="7:90" x14ac:dyDescent="0.25">
      <c r="G228" t="s">
        <v>345</v>
      </c>
      <c r="H228" s="36">
        <v>1</v>
      </c>
      <c r="I228" s="44">
        <f t="shared" si="64"/>
        <v>0</v>
      </c>
      <c r="J228" s="44">
        <f t="shared" si="65"/>
        <v>0</v>
      </c>
      <c r="K228" s="44">
        <f t="shared" si="66"/>
        <v>0</v>
      </c>
      <c r="L228" s="44">
        <f t="shared" si="67"/>
        <v>0</v>
      </c>
      <c r="M228" s="51">
        <f t="shared" si="68"/>
        <v>0</v>
      </c>
      <c r="N228" s="51">
        <f t="shared" si="69"/>
        <v>0</v>
      </c>
      <c r="O228" s="51">
        <f t="shared" si="70"/>
        <v>0</v>
      </c>
      <c r="P228" s="54">
        <f t="shared" si="71"/>
        <v>0</v>
      </c>
      <c r="Q228" s="296">
        <f t="shared" si="72"/>
        <v>0</v>
      </c>
      <c r="R228" s="296">
        <f t="shared" si="73"/>
        <v>0</v>
      </c>
      <c r="S228" s="296">
        <f t="shared" si="74"/>
        <v>0</v>
      </c>
      <c r="T228" s="297">
        <f t="shared" si="75"/>
        <v>0</v>
      </c>
      <c r="U228" s="297">
        <f t="shared" si="76"/>
        <v>1</v>
      </c>
      <c r="V228">
        <f t="shared" si="77"/>
        <v>2</v>
      </c>
      <c r="W228" s="298">
        <v>2</v>
      </c>
      <c r="X228" s="33">
        <f t="shared" si="78"/>
        <v>0</v>
      </c>
      <c r="Y228">
        <f t="shared" si="79"/>
        <v>3</v>
      </c>
      <c r="Z228" s="299">
        <f t="shared" si="61"/>
        <v>0</v>
      </c>
      <c r="AA228">
        <f t="shared" si="62"/>
        <v>0</v>
      </c>
      <c r="AB228" s="63">
        <f t="shared" si="63"/>
        <v>0</v>
      </c>
      <c r="AP228" s="307"/>
      <c r="AQ228" s="306"/>
      <c r="AR228" s="301"/>
      <c r="AS228" s="301"/>
      <c r="AT228" s="301"/>
      <c r="CJ228" s="59">
        <v>1</v>
      </c>
      <c r="CL228" s="36">
        <v>2</v>
      </c>
    </row>
    <row r="229" spans="7:90" x14ac:dyDescent="0.25">
      <c r="G229" t="s">
        <v>345</v>
      </c>
      <c r="H229" s="36">
        <v>1</v>
      </c>
      <c r="I229" s="44">
        <f t="shared" si="64"/>
        <v>1</v>
      </c>
      <c r="J229" s="44">
        <f t="shared" si="65"/>
        <v>0</v>
      </c>
      <c r="K229" s="44">
        <f t="shared" si="66"/>
        <v>0</v>
      </c>
      <c r="L229" s="44">
        <f t="shared" si="67"/>
        <v>0</v>
      </c>
      <c r="M229" s="51">
        <f t="shared" si="68"/>
        <v>0</v>
      </c>
      <c r="N229" s="51">
        <f t="shared" si="69"/>
        <v>0</v>
      </c>
      <c r="O229" s="51">
        <f t="shared" si="70"/>
        <v>0</v>
      </c>
      <c r="P229" s="54">
        <f t="shared" si="71"/>
        <v>0</v>
      </c>
      <c r="Q229" s="296">
        <f t="shared" si="72"/>
        <v>1</v>
      </c>
      <c r="R229" s="296">
        <f t="shared" si="73"/>
        <v>0</v>
      </c>
      <c r="S229" s="296">
        <f t="shared" si="74"/>
        <v>0</v>
      </c>
      <c r="T229" s="297">
        <f t="shared" si="75"/>
        <v>1</v>
      </c>
      <c r="U229" s="297">
        <f t="shared" si="76"/>
        <v>0</v>
      </c>
      <c r="V229">
        <f t="shared" si="77"/>
        <v>2</v>
      </c>
      <c r="W229" s="298">
        <v>4</v>
      </c>
      <c r="X229" s="33">
        <f t="shared" si="78"/>
        <v>1</v>
      </c>
      <c r="Y229">
        <f t="shared" si="79"/>
        <v>5</v>
      </c>
      <c r="Z229" s="299">
        <f t="shared" si="61"/>
        <v>20</v>
      </c>
      <c r="AA229">
        <f t="shared" si="62"/>
        <v>1</v>
      </c>
      <c r="AB229" s="63">
        <f t="shared" si="63"/>
        <v>20</v>
      </c>
      <c r="AP229" s="307"/>
      <c r="AQ229" s="306"/>
      <c r="AR229" s="301"/>
      <c r="AS229" s="301"/>
      <c r="AT229" s="301"/>
      <c r="AV229" s="43">
        <v>1</v>
      </c>
      <c r="BT229" s="55">
        <v>1</v>
      </c>
      <c r="CD229" s="58">
        <v>1</v>
      </c>
      <c r="CL229" s="36">
        <v>2</v>
      </c>
    </row>
    <row r="230" spans="7:90" x14ac:dyDescent="0.25">
      <c r="G230" t="s">
        <v>345</v>
      </c>
      <c r="H230" s="36">
        <v>1</v>
      </c>
      <c r="I230" s="44">
        <f t="shared" si="64"/>
        <v>0</v>
      </c>
      <c r="J230" s="44">
        <f t="shared" si="65"/>
        <v>0</v>
      </c>
      <c r="K230" s="44">
        <f t="shared" si="66"/>
        <v>0</v>
      </c>
      <c r="L230" s="44">
        <f t="shared" si="67"/>
        <v>0</v>
      </c>
      <c r="M230" s="51">
        <f t="shared" si="68"/>
        <v>0</v>
      </c>
      <c r="N230" s="51">
        <f t="shared" si="69"/>
        <v>1</v>
      </c>
      <c r="O230" s="51">
        <f t="shared" si="70"/>
        <v>2</v>
      </c>
      <c r="P230" s="54">
        <f t="shared" si="71"/>
        <v>0</v>
      </c>
      <c r="Q230" s="296">
        <f t="shared" si="72"/>
        <v>1</v>
      </c>
      <c r="R230" s="296">
        <f t="shared" si="73"/>
        <v>0</v>
      </c>
      <c r="S230" s="296">
        <f t="shared" si="74"/>
        <v>0</v>
      </c>
      <c r="T230" s="297">
        <f t="shared" si="75"/>
        <v>0</v>
      </c>
      <c r="U230" s="297">
        <f t="shared" si="76"/>
        <v>0</v>
      </c>
      <c r="V230">
        <f t="shared" si="77"/>
        <v>1</v>
      </c>
      <c r="W230" s="298">
        <v>4</v>
      </c>
      <c r="X230" s="33">
        <f t="shared" si="78"/>
        <v>0</v>
      </c>
      <c r="Y230">
        <f t="shared" si="79"/>
        <v>5</v>
      </c>
      <c r="Z230" s="299">
        <f t="shared" si="61"/>
        <v>0</v>
      </c>
      <c r="AA230">
        <f t="shared" si="62"/>
        <v>3</v>
      </c>
      <c r="AB230" s="63">
        <f t="shared" si="63"/>
        <v>60</v>
      </c>
      <c r="AP230" s="307"/>
      <c r="AQ230" s="52"/>
      <c r="AR230" s="301"/>
      <c r="AS230" s="301"/>
      <c r="AT230" s="301"/>
      <c r="BJ230" s="51">
        <v>1</v>
      </c>
      <c r="BN230" s="52">
        <v>2</v>
      </c>
      <c r="BT230" s="55">
        <v>1</v>
      </c>
      <c r="CL230" s="36">
        <v>1</v>
      </c>
    </row>
    <row r="231" spans="7:90" x14ac:dyDescent="0.25">
      <c r="G231" t="s">
        <v>345</v>
      </c>
      <c r="H231" s="36">
        <v>1</v>
      </c>
      <c r="I231" s="44">
        <f t="shared" si="64"/>
        <v>0</v>
      </c>
      <c r="J231" s="44">
        <f t="shared" si="65"/>
        <v>0</v>
      </c>
      <c r="K231" s="44">
        <f t="shared" si="66"/>
        <v>0</v>
      </c>
      <c r="L231" s="44">
        <f t="shared" si="67"/>
        <v>0</v>
      </c>
      <c r="M231" s="51">
        <f t="shared" si="68"/>
        <v>0</v>
      </c>
      <c r="N231" s="51">
        <f t="shared" si="69"/>
        <v>0</v>
      </c>
      <c r="O231" s="51">
        <f t="shared" si="70"/>
        <v>0</v>
      </c>
      <c r="P231" s="54">
        <f t="shared" si="71"/>
        <v>0</v>
      </c>
      <c r="Q231" s="296">
        <f t="shared" si="72"/>
        <v>1</v>
      </c>
      <c r="R231" s="296">
        <f t="shared" si="73"/>
        <v>0</v>
      </c>
      <c r="S231" s="296">
        <f t="shared" si="74"/>
        <v>0</v>
      </c>
      <c r="T231" s="297">
        <f t="shared" si="75"/>
        <v>1</v>
      </c>
      <c r="U231" s="297">
        <f t="shared" si="76"/>
        <v>0</v>
      </c>
      <c r="V231">
        <f t="shared" si="77"/>
        <v>1</v>
      </c>
      <c r="W231" s="298">
        <v>3</v>
      </c>
      <c r="X231" s="33">
        <f t="shared" si="78"/>
        <v>0</v>
      </c>
      <c r="Y231">
        <f t="shared" si="79"/>
        <v>3</v>
      </c>
      <c r="Z231" s="299">
        <f t="shared" si="61"/>
        <v>0</v>
      </c>
      <c r="AA231">
        <f t="shared" si="62"/>
        <v>0</v>
      </c>
      <c r="AB231" s="63">
        <f t="shared" si="63"/>
        <v>0</v>
      </c>
      <c r="AP231" s="307"/>
      <c r="AR231" s="301"/>
      <c r="AS231" s="301"/>
      <c r="AT231" s="301"/>
      <c r="BT231" s="55">
        <v>1</v>
      </c>
      <c r="CD231" s="58">
        <v>1</v>
      </c>
      <c r="CL231" s="36">
        <v>1</v>
      </c>
    </row>
    <row r="232" spans="7:90" x14ac:dyDescent="0.25">
      <c r="G232" t="s">
        <v>345</v>
      </c>
      <c r="H232" s="36">
        <v>1</v>
      </c>
      <c r="I232" s="44">
        <f t="shared" si="64"/>
        <v>0</v>
      </c>
      <c r="J232" s="44">
        <f t="shared" si="65"/>
        <v>0</v>
      </c>
      <c r="K232" s="44">
        <f t="shared" si="66"/>
        <v>0</v>
      </c>
      <c r="L232" s="44">
        <f t="shared" si="67"/>
        <v>0</v>
      </c>
      <c r="M232" s="51">
        <f t="shared" si="68"/>
        <v>0</v>
      </c>
      <c r="N232" s="51">
        <f t="shared" si="69"/>
        <v>1</v>
      </c>
      <c r="O232" s="51">
        <f t="shared" si="70"/>
        <v>0</v>
      </c>
      <c r="P232" s="54">
        <f t="shared" si="71"/>
        <v>0</v>
      </c>
      <c r="Q232" s="296">
        <f t="shared" si="72"/>
        <v>0</v>
      </c>
      <c r="R232" s="296">
        <f t="shared" si="73"/>
        <v>0</v>
      </c>
      <c r="S232" s="296">
        <f t="shared" si="74"/>
        <v>0</v>
      </c>
      <c r="T232" s="297">
        <f t="shared" si="75"/>
        <v>0</v>
      </c>
      <c r="U232" s="297">
        <f t="shared" si="76"/>
        <v>2</v>
      </c>
      <c r="V232">
        <f t="shared" si="77"/>
        <v>0</v>
      </c>
      <c r="W232" s="298">
        <v>2</v>
      </c>
      <c r="X232" s="33">
        <f t="shared" si="78"/>
        <v>0</v>
      </c>
      <c r="Y232">
        <f t="shared" si="79"/>
        <v>3</v>
      </c>
      <c r="Z232" s="299">
        <f t="shared" si="61"/>
        <v>0</v>
      </c>
      <c r="AA232">
        <f t="shared" si="62"/>
        <v>1</v>
      </c>
      <c r="AB232" s="63">
        <f t="shared" si="63"/>
        <v>33.333333333333329</v>
      </c>
      <c r="AP232" s="307"/>
      <c r="AQ232" s="297"/>
      <c r="AR232" s="301"/>
      <c r="AS232" s="301"/>
      <c r="AT232" s="301"/>
      <c r="BJ232" s="51">
        <v>1</v>
      </c>
      <c r="CF232" s="59">
        <v>1</v>
      </c>
      <c r="CJ232" s="59">
        <v>1</v>
      </c>
    </row>
    <row r="233" spans="7:90" x14ac:dyDescent="0.25">
      <c r="G233" t="s">
        <v>345</v>
      </c>
      <c r="H233" s="36">
        <v>1</v>
      </c>
      <c r="I233" s="44">
        <f t="shared" si="64"/>
        <v>0</v>
      </c>
      <c r="J233" s="44">
        <f t="shared" si="65"/>
        <v>0</v>
      </c>
      <c r="K233" s="44">
        <f t="shared" si="66"/>
        <v>0</v>
      </c>
      <c r="L233" s="44">
        <f t="shared" si="67"/>
        <v>0</v>
      </c>
      <c r="M233" s="51">
        <f t="shared" si="68"/>
        <v>0</v>
      </c>
      <c r="N233" s="51">
        <f t="shared" si="69"/>
        <v>0</v>
      </c>
      <c r="O233" s="51">
        <f t="shared" si="70"/>
        <v>0</v>
      </c>
      <c r="P233" s="54">
        <f t="shared" si="71"/>
        <v>0</v>
      </c>
      <c r="Q233" s="296">
        <f t="shared" si="72"/>
        <v>0</v>
      </c>
      <c r="R233" s="296">
        <f t="shared" si="73"/>
        <v>0</v>
      </c>
      <c r="S233" s="296">
        <f t="shared" si="74"/>
        <v>0</v>
      </c>
      <c r="T233" s="297">
        <f t="shared" si="75"/>
        <v>0</v>
      </c>
      <c r="U233" s="297">
        <f t="shared" si="76"/>
        <v>1</v>
      </c>
      <c r="V233">
        <f t="shared" si="77"/>
        <v>2</v>
      </c>
      <c r="W233" s="298">
        <v>2</v>
      </c>
      <c r="X233" s="33">
        <f t="shared" si="78"/>
        <v>0</v>
      </c>
      <c r="Y233">
        <f t="shared" si="79"/>
        <v>3</v>
      </c>
      <c r="Z233" s="299">
        <f t="shared" si="61"/>
        <v>0</v>
      </c>
      <c r="AA233">
        <f t="shared" si="62"/>
        <v>0</v>
      </c>
      <c r="AB233" s="63">
        <f t="shared" si="63"/>
        <v>0</v>
      </c>
      <c r="AP233" s="307"/>
      <c r="AQ233" s="306"/>
      <c r="AR233" s="301"/>
      <c r="AS233" s="301"/>
      <c r="AT233" s="301"/>
      <c r="CG233" s="59">
        <v>1</v>
      </c>
      <c r="CL233">
        <v>2</v>
      </c>
    </row>
    <row r="234" spans="7:90" x14ac:dyDescent="0.25">
      <c r="G234" t="s">
        <v>345</v>
      </c>
      <c r="H234" s="36">
        <v>1</v>
      </c>
      <c r="I234" s="44">
        <f t="shared" si="64"/>
        <v>0</v>
      </c>
      <c r="J234" s="44">
        <f t="shared" si="65"/>
        <v>0</v>
      </c>
      <c r="K234" s="44">
        <f t="shared" si="66"/>
        <v>0</v>
      </c>
      <c r="L234" s="44">
        <f t="shared" si="67"/>
        <v>0</v>
      </c>
      <c r="M234" s="51">
        <f t="shared" si="68"/>
        <v>0</v>
      </c>
      <c r="N234" s="51">
        <f t="shared" si="69"/>
        <v>2</v>
      </c>
      <c r="O234" s="51">
        <f t="shared" si="70"/>
        <v>0</v>
      </c>
      <c r="P234" s="54">
        <f t="shared" si="71"/>
        <v>0</v>
      </c>
      <c r="Q234" s="296">
        <f t="shared" si="72"/>
        <v>0</v>
      </c>
      <c r="R234" s="296">
        <f t="shared" si="73"/>
        <v>0</v>
      </c>
      <c r="S234" s="296">
        <f t="shared" si="74"/>
        <v>0</v>
      </c>
      <c r="T234" s="297">
        <f t="shared" si="75"/>
        <v>0</v>
      </c>
      <c r="U234" s="297">
        <f t="shared" si="76"/>
        <v>1</v>
      </c>
      <c r="V234">
        <f t="shared" si="77"/>
        <v>2</v>
      </c>
      <c r="W234" s="298">
        <v>3</v>
      </c>
      <c r="X234" s="33">
        <f t="shared" si="78"/>
        <v>0</v>
      </c>
      <c r="Y234">
        <f t="shared" si="79"/>
        <v>5</v>
      </c>
      <c r="Z234" s="299">
        <f t="shared" si="61"/>
        <v>0</v>
      </c>
      <c r="AA234">
        <f t="shared" si="62"/>
        <v>2</v>
      </c>
      <c r="AB234" s="63">
        <f t="shared" si="63"/>
        <v>40</v>
      </c>
      <c r="AP234" s="307"/>
      <c r="AR234" s="301"/>
      <c r="AS234" s="301"/>
      <c r="AT234" s="301"/>
      <c r="BJ234" s="51">
        <v>2</v>
      </c>
      <c r="CJ234" s="59">
        <v>1</v>
      </c>
      <c r="CL234">
        <v>2</v>
      </c>
    </row>
    <row r="235" spans="7:90" x14ac:dyDescent="0.25">
      <c r="G235" t="s">
        <v>345</v>
      </c>
      <c r="H235" s="36">
        <v>1</v>
      </c>
      <c r="I235" s="44">
        <f t="shared" si="64"/>
        <v>0</v>
      </c>
      <c r="J235" s="44">
        <f t="shared" si="65"/>
        <v>0</v>
      </c>
      <c r="K235" s="44">
        <f t="shared" si="66"/>
        <v>0</v>
      </c>
      <c r="L235" s="44">
        <f t="shared" si="67"/>
        <v>0</v>
      </c>
      <c r="M235" s="51">
        <f t="shared" si="68"/>
        <v>0</v>
      </c>
      <c r="N235" s="51">
        <f t="shared" si="69"/>
        <v>0</v>
      </c>
      <c r="O235" s="51">
        <f t="shared" si="70"/>
        <v>0</v>
      </c>
      <c r="P235" s="54">
        <f t="shared" si="71"/>
        <v>0</v>
      </c>
      <c r="Q235" s="296">
        <f t="shared" si="72"/>
        <v>1</v>
      </c>
      <c r="R235" s="296">
        <f t="shared" si="73"/>
        <v>0</v>
      </c>
      <c r="S235" s="296">
        <f t="shared" si="74"/>
        <v>0</v>
      </c>
      <c r="T235" s="297">
        <f t="shared" si="75"/>
        <v>0</v>
      </c>
      <c r="U235" s="297">
        <f t="shared" si="76"/>
        <v>0</v>
      </c>
      <c r="V235">
        <f t="shared" si="77"/>
        <v>2</v>
      </c>
      <c r="W235" s="298">
        <v>2</v>
      </c>
      <c r="X235" s="33">
        <f t="shared" si="78"/>
        <v>0</v>
      </c>
      <c r="Y235">
        <f t="shared" si="79"/>
        <v>3</v>
      </c>
      <c r="Z235" s="299">
        <f t="shared" si="61"/>
        <v>0</v>
      </c>
      <c r="AA235">
        <f t="shared" si="62"/>
        <v>0</v>
      </c>
      <c r="AB235" s="63">
        <f t="shared" si="63"/>
        <v>0</v>
      </c>
      <c r="AP235" s="307"/>
      <c r="AQ235" s="306"/>
      <c r="AR235" s="301"/>
      <c r="AS235" s="301"/>
      <c r="AT235" s="301"/>
      <c r="BS235" s="55">
        <v>1</v>
      </c>
      <c r="CL235">
        <v>2</v>
      </c>
    </row>
    <row r="236" spans="7:90" x14ac:dyDescent="0.25">
      <c r="G236" t="s">
        <v>345</v>
      </c>
      <c r="H236" s="36">
        <v>1</v>
      </c>
      <c r="I236" s="44">
        <f t="shared" si="64"/>
        <v>1</v>
      </c>
      <c r="J236" s="44">
        <f t="shared" si="65"/>
        <v>0</v>
      </c>
      <c r="K236" s="44">
        <f t="shared" si="66"/>
        <v>0</v>
      </c>
      <c r="L236" s="44">
        <f t="shared" si="67"/>
        <v>0</v>
      </c>
      <c r="M236" s="51">
        <f t="shared" si="68"/>
        <v>0</v>
      </c>
      <c r="N236" s="51">
        <f t="shared" si="69"/>
        <v>0</v>
      </c>
      <c r="O236" s="51">
        <f t="shared" si="70"/>
        <v>1</v>
      </c>
      <c r="P236" s="54">
        <f t="shared" si="71"/>
        <v>0</v>
      </c>
      <c r="Q236" s="296">
        <f t="shared" si="72"/>
        <v>2</v>
      </c>
      <c r="R236" s="296">
        <f t="shared" si="73"/>
        <v>0</v>
      </c>
      <c r="S236" s="296">
        <f t="shared" si="74"/>
        <v>0</v>
      </c>
      <c r="T236" s="297">
        <f t="shared" si="75"/>
        <v>0</v>
      </c>
      <c r="U236" s="297">
        <f t="shared" si="76"/>
        <v>2</v>
      </c>
      <c r="V236">
        <f t="shared" si="77"/>
        <v>2</v>
      </c>
      <c r="W236" s="298">
        <v>5</v>
      </c>
      <c r="X236" s="33">
        <f t="shared" si="78"/>
        <v>1</v>
      </c>
      <c r="Y236">
        <f t="shared" si="79"/>
        <v>8</v>
      </c>
      <c r="Z236" s="299">
        <f t="shared" si="61"/>
        <v>12.5</v>
      </c>
      <c r="AA236">
        <f t="shared" si="62"/>
        <v>2</v>
      </c>
      <c r="AB236" s="63">
        <f t="shared" si="63"/>
        <v>25</v>
      </c>
      <c r="AP236" s="307"/>
      <c r="AR236" s="301"/>
      <c r="AS236" s="301"/>
      <c r="AT236" s="301"/>
      <c r="AZ236" s="43">
        <v>1</v>
      </c>
      <c r="BM236" s="52">
        <v>1</v>
      </c>
      <c r="BS236" s="55">
        <v>1</v>
      </c>
      <c r="BT236" s="55">
        <v>1</v>
      </c>
      <c r="CJ236" s="59">
        <v>2</v>
      </c>
      <c r="CL236">
        <v>2</v>
      </c>
    </row>
    <row r="237" spans="7:90" x14ac:dyDescent="0.25">
      <c r="G237" t="s">
        <v>345</v>
      </c>
      <c r="H237" s="36">
        <v>1</v>
      </c>
      <c r="I237" s="44">
        <f t="shared" si="64"/>
        <v>0</v>
      </c>
      <c r="J237" s="44">
        <f t="shared" si="65"/>
        <v>0</v>
      </c>
      <c r="K237" s="44">
        <f t="shared" si="66"/>
        <v>0</v>
      </c>
      <c r="L237" s="44">
        <f t="shared" si="67"/>
        <v>0</v>
      </c>
      <c r="M237" s="51">
        <f t="shared" si="68"/>
        <v>0</v>
      </c>
      <c r="N237" s="51">
        <f t="shared" si="69"/>
        <v>1</v>
      </c>
      <c r="O237" s="51">
        <f t="shared" si="70"/>
        <v>0</v>
      </c>
      <c r="P237" s="54">
        <f t="shared" si="71"/>
        <v>0</v>
      </c>
      <c r="Q237" s="296">
        <f t="shared" si="72"/>
        <v>0</v>
      </c>
      <c r="R237" s="296">
        <f t="shared" si="73"/>
        <v>0</v>
      </c>
      <c r="S237" s="296">
        <f t="shared" si="74"/>
        <v>0</v>
      </c>
      <c r="T237" s="297">
        <f t="shared" si="75"/>
        <v>1</v>
      </c>
      <c r="U237" s="297">
        <f t="shared" si="76"/>
        <v>1</v>
      </c>
      <c r="V237">
        <f t="shared" si="77"/>
        <v>3</v>
      </c>
      <c r="W237" s="298">
        <v>4</v>
      </c>
      <c r="X237" s="33">
        <f t="shared" si="78"/>
        <v>0</v>
      </c>
      <c r="Y237">
        <f t="shared" si="79"/>
        <v>6</v>
      </c>
      <c r="Z237" s="299">
        <f t="shared" si="61"/>
        <v>0</v>
      </c>
      <c r="AA237">
        <f t="shared" si="62"/>
        <v>1</v>
      </c>
      <c r="AB237" s="63">
        <f t="shared" si="63"/>
        <v>16.666666666666664</v>
      </c>
      <c r="AP237" s="307"/>
      <c r="AQ237" s="306"/>
      <c r="AR237" s="301"/>
      <c r="AS237" s="301"/>
      <c r="AT237" s="301"/>
      <c r="BJ237" s="51">
        <v>1</v>
      </c>
      <c r="CC237" s="58">
        <v>1</v>
      </c>
      <c r="CJ237" s="59">
        <v>1</v>
      </c>
      <c r="CL237">
        <v>3</v>
      </c>
    </row>
    <row r="238" spans="7:90" x14ac:dyDescent="0.25">
      <c r="G238" t="s">
        <v>345</v>
      </c>
      <c r="H238" s="36">
        <v>1</v>
      </c>
      <c r="I238" s="44">
        <f t="shared" si="64"/>
        <v>0</v>
      </c>
      <c r="J238" s="44">
        <f t="shared" si="65"/>
        <v>0</v>
      </c>
      <c r="K238" s="44">
        <f t="shared" si="66"/>
        <v>0</v>
      </c>
      <c r="L238" s="44">
        <f t="shared" si="67"/>
        <v>0</v>
      </c>
      <c r="M238" s="51">
        <f t="shared" si="68"/>
        <v>0</v>
      </c>
      <c r="N238" s="51">
        <f t="shared" si="69"/>
        <v>1</v>
      </c>
      <c r="O238" s="51">
        <f t="shared" si="70"/>
        <v>0</v>
      </c>
      <c r="P238" s="54">
        <f t="shared" si="71"/>
        <v>0</v>
      </c>
      <c r="Q238" s="296">
        <f t="shared" si="72"/>
        <v>1</v>
      </c>
      <c r="R238" s="296">
        <f t="shared" si="73"/>
        <v>0</v>
      </c>
      <c r="S238" s="296">
        <f t="shared" si="74"/>
        <v>0</v>
      </c>
      <c r="T238" s="297">
        <f t="shared" si="75"/>
        <v>0</v>
      </c>
      <c r="U238" s="297">
        <f t="shared" si="76"/>
        <v>2</v>
      </c>
      <c r="V238">
        <f t="shared" si="77"/>
        <v>0</v>
      </c>
      <c r="W238" s="298">
        <v>3</v>
      </c>
      <c r="X238" s="33">
        <f t="shared" si="78"/>
        <v>0</v>
      </c>
      <c r="Y238">
        <f t="shared" si="79"/>
        <v>4</v>
      </c>
      <c r="Z238" s="299">
        <f t="shared" si="61"/>
        <v>0</v>
      </c>
      <c r="AA238">
        <f t="shared" si="62"/>
        <v>1</v>
      </c>
      <c r="AB238" s="63">
        <f t="shared" si="63"/>
        <v>25</v>
      </c>
      <c r="AP238" s="307"/>
      <c r="AQ238" s="297"/>
      <c r="AR238" s="301"/>
      <c r="AS238" s="301"/>
      <c r="AT238" s="301"/>
      <c r="BJ238" s="51">
        <v>1</v>
      </c>
      <c r="BS238" s="55">
        <v>1</v>
      </c>
      <c r="CF238" s="59">
        <v>1</v>
      </c>
      <c r="CJ238" s="59">
        <v>1</v>
      </c>
    </row>
    <row r="239" spans="7:90" x14ac:dyDescent="0.25">
      <c r="G239" t="s">
        <v>345</v>
      </c>
      <c r="H239" s="36">
        <v>1</v>
      </c>
      <c r="I239" s="44">
        <f t="shared" si="64"/>
        <v>0</v>
      </c>
      <c r="J239" s="44">
        <f t="shared" si="65"/>
        <v>0</v>
      </c>
      <c r="K239" s="44">
        <f t="shared" si="66"/>
        <v>0</v>
      </c>
      <c r="L239" s="44">
        <f t="shared" si="67"/>
        <v>0</v>
      </c>
      <c r="M239" s="51">
        <f t="shared" si="68"/>
        <v>0</v>
      </c>
      <c r="N239" s="51">
        <f t="shared" si="69"/>
        <v>2</v>
      </c>
      <c r="O239" s="51">
        <f t="shared" si="70"/>
        <v>0</v>
      </c>
      <c r="P239" s="54">
        <f t="shared" si="71"/>
        <v>0</v>
      </c>
      <c r="Q239" s="296">
        <f t="shared" si="72"/>
        <v>0</v>
      </c>
      <c r="R239" s="296">
        <f t="shared" si="73"/>
        <v>0</v>
      </c>
      <c r="S239" s="296">
        <f t="shared" si="74"/>
        <v>0</v>
      </c>
      <c r="T239" s="297">
        <f t="shared" si="75"/>
        <v>0</v>
      </c>
      <c r="U239" s="297">
        <f t="shared" si="76"/>
        <v>3</v>
      </c>
      <c r="V239">
        <f t="shared" si="77"/>
        <v>3</v>
      </c>
      <c r="W239" s="298">
        <v>3</v>
      </c>
      <c r="X239" s="33">
        <f t="shared" si="78"/>
        <v>0</v>
      </c>
      <c r="Y239">
        <f t="shared" si="79"/>
        <v>8</v>
      </c>
      <c r="Z239" s="299">
        <f t="shared" si="61"/>
        <v>0</v>
      </c>
      <c r="AA239">
        <f t="shared" si="62"/>
        <v>2</v>
      </c>
      <c r="AB239" s="63">
        <f t="shared" si="63"/>
        <v>25</v>
      </c>
      <c r="AP239" s="307"/>
      <c r="AR239" s="301"/>
      <c r="AS239" s="301"/>
      <c r="AT239" s="301"/>
      <c r="BJ239" s="51">
        <v>2</v>
      </c>
      <c r="CF239" s="59">
        <v>2</v>
      </c>
      <c r="CJ239" s="59">
        <v>1</v>
      </c>
      <c r="CL239">
        <v>3</v>
      </c>
    </row>
    <row r="240" spans="7:90" x14ac:dyDescent="0.25">
      <c r="G240" t="s">
        <v>345</v>
      </c>
      <c r="H240" s="36">
        <v>1</v>
      </c>
      <c r="I240" s="44">
        <f t="shared" si="64"/>
        <v>0</v>
      </c>
      <c r="J240" s="44">
        <f t="shared" si="65"/>
        <v>0</v>
      </c>
      <c r="K240" s="44">
        <f t="shared" si="66"/>
        <v>0</v>
      </c>
      <c r="L240" s="44">
        <f t="shared" si="67"/>
        <v>0</v>
      </c>
      <c r="M240" s="51">
        <f t="shared" si="68"/>
        <v>0</v>
      </c>
      <c r="N240" s="51">
        <f t="shared" si="69"/>
        <v>2</v>
      </c>
      <c r="O240" s="51">
        <f t="shared" si="70"/>
        <v>0</v>
      </c>
      <c r="P240" s="54">
        <f t="shared" si="71"/>
        <v>0</v>
      </c>
      <c r="Q240" s="296">
        <f t="shared" si="72"/>
        <v>0</v>
      </c>
      <c r="R240" s="296">
        <f t="shared" si="73"/>
        <v>0</v>
      </c>
      <c r="S240" s="296">
        <f t="shared" si="74"/>
        <v>0</v>
      </c>
      <c r="T240" s="297">
        <f t="shared" si="75"/>
        <v>0</v>
      </c>
      <c r="U240" s="297">
        <f t="shared" si="76"/>
        <v>5</v>
      </c>
      <c r="V240">
        <f t="shared" si="77"/>
        <v>4</v>
      </c>
      <c r="W240" s="298">
        <v>3</v>
      </c>
      <c r="X240" s="33">
        <f t="shared" si="78"/>
        <v>0</v>
      </c>
      <c r="Y240">
        <f t="shared" si="79"/>
        <v>11</v>
      </c>
      <c r="Z240" s="299">
        <f t="shared" si="61"/>
        <v>0</v>
      </c>
      <c r="AA240">
        <f t="shared" si="62"/>
        <v>2</v>
      </c>
      <c r="AB240" s="63">
        <f t="shared" si="63"/>
        <v>18.181818181818183</v>
      </c>
      <c r="AP240" s="307"/>
      <c r="AQ240" s="297"/>
      <c r="AR240" s="301"/>
      <c r="AS240" s="301"/>
      <c r="AT240" s="301"/>
      <c r="BJ240" s="51">
        <v>2</v>
      </c>
      <c r="CF240" s="59">
        <v>2</v>
      </c>
      <c r="CJ240" s="59">
        <v>3</v>
      </c>
      <c r="CL240">
        <v>4</v>
      </c>
    </row>
    <row r="241" spans="7:90" x14ac:dyDescent="0.25">
      <c r="G241" s="157" t="s">
        <v>365</v>
      </c>
      <c r="H241" s="157">
        <v>1</v>
      </c>
      <c r="I241" s="44">
        <f t="shared" si="64"/>
        <v>0</v>
      </c>
      <c r="J241" s="44">
        <f t="shared" si="65"/>
        <v>0</v>
      </c>
      <c r="K241" s="44">
        <f t="shared" si="66"/>
        <v>0</v>
      </c>
      <c r="L241" s="44">
        <f t="shared" si="67"/>
        <v>0</v>
      </c>
      <c r="M241" s="51">
        <f t="shared" si="68"/>
        <v>0</v>
      </c>
      <c r="N241" s="51">
        <f t="shared" si="69"/>
        <v>0</v>
      </c>
      <c r="O241" s="51">
        <f t="shared" si="70"/>
        <v>0</v>
      </c>
      <c r="P241" s="54">
        <f t="shared" si="71"/>
        <v>0</v>
      </c>
      <c r="Q241" s="296">
        <f t="shared" si="72"/>
        <v>0</v>
      </c>
      <c r="R241" s="296">
        <f t="shared" si="73"/>
        <v>0</v>
      </c>
      <c r="S241" s="296">
        <f t="shared" si="74"/>
        <v>0</v>
      </c>
      <c r="T241" s="297">
        <f t="shared" si="75"/>
        <v>2</v>
      </c>
      <c r="U241" s="297">
        <f t="shared" si="76"/>
        <v>2</v>
      </c>
      <c r="V241">
        <f t="shared" si="77"/>
        <v>1</v>
      </c>
      <c r="W241" s="298">
        <v>3</v>
      </c>
      <c r="X241" s="33">
        <f t="shared" si="78"/>
        <v>0</v>
      </c>
      <c r="Y241">
        <f t="shared" si="79"/>
        <v>5</v>
      </c>
      <c r="Z241" s="299">
        <f t="shared" si="61"/>
        <v>0</v>
      </c>
      <c r="AA241">
        <f t="shared" si="62"/>
        <v>0</v>
      </c>
      <c r="AB241" s="63">
        <f t="shared" si="63"/>
        <v>0</v>
      </c>
      <c r="AP241" s="307"/>
      <c r="AQ241" s="297"/>
      <c r="AR241" s="326"/>
      <c r="AS241" s="326"/>
      <c r="AT241" s="326"/>
      <c r="AU241" s="161"/>
      <c r="AV241" s="162"/>
      <c r="AW241" s="162"/>
      <c r="AX241" s="162"/>
      <c r="AY241" s="162"/>
      <c r="AZ241" s="162"/>
      <c r="BA241" s="162"/>
      <c r="BB241" s="163"/>
      <c r="BC241" s="163"/>
      <c r="BD241" s="163"/>
      <c r="BE241" s="164"/>
      <c r="BF241" s="164"/>
      <c r="BG241" s="165"/>
      <c r="BH241" s="165"/>
      <c r="BI241" s="166"/>
      <c r="BJ241" s="167"/>
      <c r="BK241" s="167"/>
      <c r="BL241" s="167"/>
      <c r="BM241" s="168"/>
      <c r="BN241" s="168"/>
      <c r="BO241" s="168"/>
      <c r="BP241" s="169"/>
      <c r="BQ241" s="169"/>
      <c r="BR241" s="169"/>
      <c r="BS241" s="170"/>
      <c r="BT241" s="170"/>
      <c r="BU241" s="170"/>
      <c r="BV241" s="170"/>
      <c r="BW241" s="171"/>
      <c r="BX241" s="171"/>
      <c r="BY241" s="172"/>
      <c r="BZ241" s="172"/>
      <c r="CA241" s="172"/>
      <c r="CB241" s="172"/>
      <c r="CC241" s="173"/>
      <c r="CD241" s="173"/>
      <c r="CE241" s="173">
        <v>2</v>
      </c>
      <c r="CF241" s="174">
        <v>1</v>
      </c>
      <c r="CG241" s="174"/>
      <c r="CH241" s="174"/>
      <c r="CI241" s="174"/>
      <c r="CJ241" s="174">
        <v>1</v>
      </c>
      <c r="CK241" s="174"/>
      <c r="CL241" s="157">
        <v>1</v>
      </c>
    </row>
    <row r="242" spans="7:90" x14ac:dyDescent="0.25">
      <c r="G242" t="s">
        <v>367</v>
      </c>
      <c r="H242" s="36">
        <v>1</v>
      </c>
      <c r="I242" s="44">
        <f t="shared" si="64"/>
        <v>0</v>
      </c>
      <c r="J242" s="44">
        <f t="shared" si="65"/>
        <v>0</v>
      </c>
      <c r="K242" s="44">
        <f t="shared" si="66"/>
        <v>0</v>
      </c>
      <c r="L242" s="44">
        <f t="shared" si="67"/>
        <v>0</v>
      </c>
      <c r="M242" s="51">
        <f t="shared" si="68"/>
        <v>0</v>
      </c>
      <c r="N242" s="51">
        <f t="shared" si="69"/>
        <v>2</v>
      </c>
      <c r="O242" s="51">
        <f t="shared" si="70"/>
        <v>1</v>
      </c>
      <c r="P242" s="54">
        <f t="shared" si="71"/>
        <v>0</v>
      </c>
      <c r="Q242" s="296">
        <f t="shared" si="72"/>
        <v>0</v>
      </c>
      <c r="R242" s="296">
        <f t="shared" si="73"/>
        <v>0</v>
      </c>
      <c r="S242" s="296">
        <f t="shared" si="74"/>
        <v>0</v>
      </c>
      <c r="T242" s="297">
        <f t="shared" si="75"/>
        <v>0</v>
      </c>
      <c r="U242" s="297">
        <f t="shared" si="76"/>
        <v>0</v>
      </c>
      <c r="V242">
        <f t="shared" si="77"/>
        <v>2</v>
      </c>
      <c r="W242" s="298">
        <v>3</v>
      </c>
      <c r="X242" s="33">
        <f t="shared" si="78"/>
        <v>0</v>
      </c>
      <c r="Y242">
        <f t="shared" si="79"/>
        <v>5</v>
      </c>
      <c r="Z242" s="299">
        <f t="shared" si="61"/>
        <v>0</v>
      </c>
      <c r="AA242">
        <f t="shared" si="62"/>
        <v>3</v>
      </c>
      <c r="AB242" s="63">
        <f t="shared" si="63"/>
        <v>60</v>
      </c>
      <c r="AP242" s="307"/>
      <c r="AQ242" s="51"/>
      <c r="AR242" s="301"/>
      <c r="AS242" s="301"/>
      <c r="AT242" s="301"/>
      <c r="BJ242" s="51">
        <v>2</v>
      </c>
      <c r="BN242" s="52">
        <v>1</v>
      </c>
      <c r="CL242">
        <v>2</v>
      </c>
    </row>
    <row r="243" spans="7:90" x14ac:dyDescent="0.25">
      <c r="G243" t="s">
        <v>367</v>
      </c>
      <c r="H243" s="36">
        <v>1</v>
      </c>
      <c r="I243" s="44">
        <f t="shared" si="64"/>
        <v>0</v>
      </c>
      <c r="J243" s="44">
        <f t="shared" si="65"/>
        <v>0</v>
      </c>
      <c r="K243" s="44">
        <f t="shared" si="66"/>
        <v>0</v>
      </c>
      <c r="L243" s="44">
        <f t="shared" si="67"/>
        <v>0</v>
      </c>
      <c r="M243" s="51">
        <f t="shared" si="68"/>
        <v>0</v>
      </c>
      <c r="N243" s="51">
        <f t="shared" si="69"/>
        <v>1</v>
      </c>
      <c r="O243" s="51">
        <f t="shared" si="70"/>
        <v>0</v>
      </c>
      <c r="P243" s="54">
        <f t="shared" si="71"/>
        <v>0</v>
      </c>
      <c r="Q243" s="296">
        <f t="shared" si="72"/>
        <v>0</v>
      </c>
      <c r="R243" s="296">
        <f t="shared" si="73"/>
        <v>0</v>
      </c>
      <c r="S243" s="296">
        <f t="shared" si="74"/>
        <v>0</v>
      </c>
      <c r="T243" s="297">
        <f t="shared" si="75"/>
        <v>0</v>
      </c>
      <c r="U243" s="297">
        <f t="shared" si="76"/>
        <v>1</v>
      </c>
      <c r="V243">
        <f t="shared" si="77"/>
        <v>1</v>
      </c>
      <c r="W243" s="298">
        <v>3</v>
      </c>
      <c r="X243" s="33">
        <f>SUM(I243:L243)</f>
        <v>0</v>
      </c>
      <c r="Y243">
        <f t="shared" si="79"/>
        <v>3</v>
      </c>
      <c r="Z243" s="299">
        <f t="shared" si="61"/>
        <v>0</v>
      </c>
      <c r="AA243">
        <f t="shared" si="62"/>
        <v>1</v>
      </c>
      <c r="AB243" s="63">
        <f t="shared" si="63"/>
        <v>33.333333333333329</v>
      </c>
      <c r="AP243" s="307"/>
      <c r="AR243" s="301"/>
      <c r="AS243" s="301"/>
      <c r="AT243" s="301"/>
      <c r="BL243" s="51">
        <v>1</v>
      </c>
      <c r="CJ243" s="59">
        <v>1</v>
      </c>
      <c r="CL243">
        <v>1</v>
      </c>
    </row>
    <row r="244" spans="7:90" x14ac:dyDescent="0.25">
      <c r="G244" t="s">
        <v>367</v>
      </c>
      <c r="H244" s="36">
        <v>1</v>
      </c>
      <c r="I244" s="44">
        <f t="shared" si="64"/>
        <v>0</v>
      </c>
      <c r="J244" s="44">
        <f t="shared" si="65"/>
        <v>0</v>
      </c>
      <c r="K244" s="44">
        <f t="shared" si="66"/>
        <v>0</v>
      </c>
      <c r="L244" s="44">
        <f t="shared" si="67"/>
        <v>0</v>
      </c>
      <c r="M244" s="51">
        <f t="shared" si="68"/>
        <v>0</v>
      </c>
      <c r="N244" s="51">
        <f t="shared" si="69"/>
        <v>1</v>
      </c>
      <c r="O244" s="51">
        <f t="shared" si="70"/>
        <v>0</v>
      </c>
      <c r="P244" s="54">
        <f t="shared" si="71"/>
        <v>0</v>
      </c>
      <c r="Q244" s="296">
        <f t="shared" si="72"/>
        <v>0</v>
      </c>
      <c r="R244" s="296">
        <f t="shared" si="73"/>
        <v>0</v>
      </c>
      <c r="S244" s="296">
        <f t="shared" si="74"/>
        <v>0</v>
      </c>
      <c r="T244" s="297">
        <f t="shared" si="75"/>
        <v>0</v>
      </c>
      <c r="U244" s="297">
        <f t="shared" si="76"/>
        <v>2</v>
      </c>
      <c r="V244">
        <f t="shared" si="77"/>
        <v>0</v>
      </c>
      <c r="W244" s="298">
        <v>2</v>
      </c>
      <c r="X244" s="33">
        <f t="shared" si="78"/>
        <v>0</v>
      </c>
      <c r="Y244">
        <f t="shared" si="79"/>
        <v>3</v>
      </c>
      <c r="Z244" s="299">
        <f t="shared" si="61"/>
        <v>0</v>
      </c>
      <c r="AA244">
        <f t="shared" si="62"/>
        <v>1</v>
      </c>
      <c r="AB244" s="63">
        <f t="shared" si="63"/>
        <v>33.333333333333329</v>
      </c>
      <c r="AP244" s="307"/>
      <c r="AQ244" s="297"/>
      <c r="AR244" s="301"/>
      <c r="AS244" s="301"/>
      <c r="AT244" s="301"/>
      <c r="BJ244" s="51">
        <v>1</v>
      </c>
      <c r="CF244" s="59">
        <v>1</v>
      </c>
      <c r="CJ244" s="59">
        <v>1</v>
      </c>
    </row>
    <row r="245" spans="7:90" x14ac:dyDescent="0.25">
      <c r="G245" t="s">
        <v>367</v>
      </c>
      <c r="H245" s="36">
        <v>1</v>
      </c>
      <c r="I245" s="44">
        <f t="shared" si="64"/>
        <v>0</v>
      </c>
      <c r="J245" s="44">
        <f t="shared" si="65"/>
        <v>0</v>
      </c>
      <c r="K245" s="44">
        <f t="shared" si="66"/>
        <v>0</v>
      </c>
      <c r="L245" s="44">
        <f t="shared" si="67"/>
        <v>0</v>
      </c>
      <c r="M245" s="51">
        <f t="shared" si="68"/>
        <v>0</v>
      </c>
      <c r="N245" s="51">
        <f t="shared" si="69"/>
        <v>2</v>
      </c>
      <c r="O245" s="51">
        <f t="shared" si="70"/>
        <v>0</v>
      </c>
      <c r="P245" s="54">
        <f t="shared" si="71"/>
        <v>0</v>
      </c>
      <c r="Q245" s="296">
        <f t="shared" si="72"/>
        <v>2</v>
      </c>
      <c r="R245" s="296">
        <f t="shared" si="73"/>
        <v>0</v>
      </c>
      <c r="S245" s="296">
        <f t="shared" si="74"/>
        <v>0</v>
      </c>
      <c r="T245" s="297">
        <f t="shared" si="75"/>
        <v>0</v>
      </c>
      <c r="U245" s="297">
        <f t="shared" si="76"/>
        <v>3</v>
      </c>
      <c r="V245">
        <f t="shared" si="77"/>
        <v>1</v>
      </c>
      <c r="W245" s="298">
        <v>4</v>
      </c>
      <c r="X245" s="33">
        <f t="shared" si="78"/>
        <v>0</v>
      </c>
      <c r="Y245">
        <f t="shared" si="79"/>
        <v>8</v>
      </c>
      <c r="Z245" s="299">
        <f t="shared" si="61"/>
        <v>0</v>
      </c>
      <c r="AA245">
        <f t="shared" si="62"/>
        <v>2</v>
      </c>
      <c r="AB245" s="63">
        <f t="shared" si="63"/>
        <v>25</v>
      </c>
      <c r="AP245" s="307"/>
      <c r="AQ245" s="297"/>
      <c r="AR245" s="301"/>
      <c r="AS245" s="301"/>
      <c r="AT245" s="301"/>
      <c r="BJ245" s="51">
        <v>1</v>
      </c>
      <c r="BL245" s="51">
        <v>1</v>
      </c>
      <c r="BS245" s="55">
        <v>1</v>
      </c>
      <c r="BT245" s="55">
        <v>1</v>
      </c>
      <c r="CF245" s="59">
        <v>1</v>
      </c>
      <c r="CG245" s="59">
        <v>1</v>
      </c>
      <c r="CJ245" s="59">
        <v>1</v>
      </c>
      <c r="CL245">
        <v>1</v>
      </c>
    </row>
    <row r="246" spans="7:90" x14ac:dyDescent="0.25">
      <c r="G246" t="s">
        <v>367</v>
      </c>
      <c r="H246" s="36">
        <v>1</v>
      </c>
      <c r="I246" s="44">
        <f t="shared" si="64"/>
        <v>0</v>
      </c>
      <c r="J246" s="44">
        <f t="shared" si="65"/>
        <v>1</v>
      </c>
      <c r="K246" s="44">
        <f t="shared" si="66"/>
        <v>0</v>
      </c>
      <c r="L246" s="44">
        <f t="shared" si="67"/>
        <v>0</v>
      </c>
      <c r="M246" s="51">
        <f t="shared" si="68"/>
        <v>0</v>
      </c>
      <c r="N246" s="51">
        <f t="shared" si="69"/>
        <v>1</v>
      </c>
      <c r="O246" s="51">
        <f t="shared" si="70"/>
        <v>0</v>
      </c>
      <c r="P246" s="54">
        <f t="shared" si="71"/>
        <v>0</v>
      </c>
      <c r="Q246" s="296">
        <f t="shared" si="72"/>
        <v>0</v>
      </c>
      <c r="R246" s="296">
        <f t="shared" si="73"/>
        <v>0</v>
      </c>
      <c r="S246" s="296">
        <f t="shared" si="74"/>
        <v>0</v>
      </c>
      <c r="T246" s="297">
        <f t="shared" si="75"/>
        <v>0</v>
      </c>
      <c r="U246" s="297">
        <f t="shared" si="76"/>
        <v>3</v>
      </c>
      <c r="V246">
        <f t="shared" si="77"/>
        <v>2</v>
      </c>
      <c r="W246" s="298">
        <v>3</v>
      </c>
      <c r="X246" s="33">
        <f t="shared" si="78"/>
        <v>1</v>
      </c>
      <c r="Y246">
        <f t="shared" si="79"/>
        <v>7</v>
      </c>
      <c r="Z246" s="299">
        <f t="shared" si="61"/>
        <v>14.285714285714285</v>
      </c>
      <c r="AA246">
        <f t="shared" si="62"/>
        <v>2</v>
      </c>
      <c r="AB246" s="63">
        <f t="shared" si="63"/>
        <v>28.571428571428569</v>
      </c>
      <c r="AP246" s="307"/>
      <c r="AQ246" s="297"/>
      <c r="AR246" s="301"/>
      <c r="AS246" s="301"/>
      <c r="AT246" s="301"/>
      <c r="AU246" s="109"/>
      <c r="AV246" s="112"/>
      <c r="AW246" s="112"/>
      <c r="AX246" s="112"/>
      <c r="AY246" s="112"/>
      <c r="AZ246" s="112"/>
      <c r="BA246" s="112"/>
      <c r="BB246" s="45"/>
      <c r="BC246" s="45">
        <v>1</v>
      </c>
      <c r="BE246" s="47"/>
      <c r="BH246" s="48"/>
      <c r="BI246" s="113"/>
      <c r="BJ246" s="114">
        <v>1</v>
      </c>
      <c r="BK246" s="114"/>
      <c r="BL246" s="114"/>
      <c r="BM246" s="115"/>
      <c r="BN246" s="115"/>
      <c r="BO246" s="115"/>
      <c r="BQ246" s="53"/>
      <c r="BR246" s="53"/>
      <c r="BS246" s="116"/>
      <c r="BT246" s="116"/>
      <c r="BU246" s="116"/>
      <c r="BV246" s="116"/>
      <c r="BW246" s="117"/>
      <c r="BX246" s="117"/>
      <c r="BY246" s="118"/>
      <c r="BZ246" s="118"/>
      <c r="CA246" s="118"/>
      <c r="CB246" s="118"/>
      <c r="CC246" s="119"/>
      <c r="CD246" s="119"/>
      <c r="CE246" s="119"/>
      <c r="CF246" s="120"/>
      <c r="CG246" s="120">
        <v>1</v>
      </c>
      <c r="CH246" s="120"/>
      <c r="CI246" s="120"/>
      <c r="CJ246" s="120">
        <v>2</v>
      </c>
      <c r="CK246" s="120"/>
      <c r="CL246" s="60">
        <v>2</v>
      </c>
    </row>
    <row r="247" spans="7:90" x14ac:dyDescent="0.25">
      <c r="G247" t="s">
        <v>367</v>
      </c>
      <c r="H247" s="36">
        <v>1</v>
      </c>
      <c r="I247" s="44">
        <f t="shared" si="64"/>
        <v>0</v>
      </c>
      <c r="J247" s="44">
        <f t="shared" si="65"/>
        <v>0</v>
      </c>
      <c r="K247" s="44">
        <f t="shared" si="66"/>
        <v>1</v>
      </c>
      <c r="L247" s="44">
        <f t="shared" si="67"/>
        <v>0</v>
      </c>
      <c r="M247" s="51">
        <f t="shared" si="68"/>
        <v>0</v>
      </c>
      <c r="N247" s="51">
        <f t="shared" si="69"/>
        <v>1</v>
      </c>
      <c r="O247" s="51">
        <f t="shared" si="70"/>
        <v>0</v>
      </c>
      <c r="P247" s="54">
        <f t="shared" si="71"/>
        <v>0</v>
      </c>
      <c r="Q247" s="296">
        <f t="shared" si="72"/>
        <v>0</v>
      </c>
      <c r="R247" s="296">
        <f t="shared" si="73"/>
        <v>0</v>
      </c>
      <c r="S247" s="296">
        <f t="shared" si="74"/>
        <v>0</v>
      </c>
      <c r="T247" s="297">
        <f t="shared" si="75"/>
        <v>0</v>
      </c>
      <c r="U247" s="297">
        <f t="shared" si="76"/>
        <v>2</v>
      </c>
      <c r="V247">
        <f t="shared" si="77"/>
        <v>3</v>
      </c>
      <c r="W247" s="298">
        <v>4</v>
      </c>
      <c r="X247" s="33">
        <f t="shared" si="78"/>
        <v>1</v>
      </c>
      <c r="Y247">
        <f t="shared" si="79"/>
        <v>7</v>
      </c>
      <c r="Z247" s="299">
        <f t="shared" si="61"/>
        <v>14.285714285714285</v>
      </c>
      <c r="AA247">
        <f t="shared" si="62"/>
        <v>2</v>
      </c>
      <c r="AB247" s="63">
        <f t="shared" si="63"/>
        <v>28.571428571428569</v>
      </c>
      <c r="AP247" s="307"/>
      <c r="AQ247" s="306"/>
      <c r="AR247" s="301"/>
      <c r="AS247" s="301"/>
      <c r="AT247" s="301"/>
      <c r="AU247" s="109"/>
      <c r="AV247" s="112"/>
      <c r="AW247" s="112"/>
      <c r="AX247" s="112"/>
      <c r="AY247" s="112"/>
      <c r="AZ247" s="112"/>
      <c r="BA247" s="112"/>
      <c r="BB247" s="45"/>
      <c r="BC247" s="45"/>
      <c r="BE247" s="47"/>
      <c r="BF247" s="47">
        <v>1</v>
      </c>
      <c r="BH247" s="48"/>
      <c r="BI247" s="113"/>
      <c r="BJ247" s="114"/>
      <c r="BK247" s="114"/>
      <c r="BL247" s="114">
        <v>1</v>
      </c>
      <c r="BM247" s="115"/>
      <c r="BN247" s="115"/>
      <c r="BO247" s="115"/>
      <c r="BQ247" s="53"/>
      <c r="BR247" s="53"/>
      <c r="BS247" s="116"/>
      <c r="BT247" s="116"/>
      <c r="BU247" s="116"/>
      <c r="BV247" s="116"/>
      <c r="BW247" s="117"/>
      <c r="BX247" s="117"/>
      <c r="BY247" s="118"/>
      <c r="BZ247" s="118"/>
      <c r="CA247" s="118"/>
      <c r="CB247" s="118"/>
      <c r="CC247" s="119"/>
      <c r="CD247" s="119"/>
      <c r="CE247" s="119"/>
      <c r="CF247" s="120">
        <v>2</v>
      </c>
      <c r="CG247" s="120"/>
      <c r="CH247" s="120"/>
      <c r="CI247" s="120"/>
      <c r="CJ247" s="120"/>
      <c r="CK247" s="120"/>
      <c r="CL247" s="36">
        <v>3</v>
      </c>
    </row>
    <row r="248" spans="7:90" x14ac:dyDescent="0.25">
      <c r="G248" t="s">
        <v>367</v>
      </c>
      <c r="H248" s="36">
        <v>1</v>
      </c>
      <c r="I248" s="44">
        <f t="shared" si="64"/>
        <v>0</v>
      </c>
      <c r="J248" s="44">
        <f t="shared" si="65"/>
        <v>0</v>
      </c>
      <c r="K248" s="44">
        <f t="shared" si="66"/>
        <v>0</v>
      </c>
      <c r="L248" s="44">
        <f t="shared" si="67"/>
        <v>0</v>
      </c>
      <c r="M248" s="51">
        <f t="shared" si="68"/>
        <v>0</v>
      </c>
      <c r="N248" s="51">
        <f t="shared" si="69"/>
        <v>0</v>
      </c>
      <c r="O248" s="51">
        <f t="shared" si="70"/>
        <v>0</v>
      </c>
      <c r="P248" s="54">
        <f t="shared" si="71"/>
        <v>0</v>
      </c>
      <c r="Q248" s="296">
        <f t="shared" si="72"/>
        <v>0</v>
      </c>
      <c r="R248" s="296">
        <f t="shared" si="73"/>
        <v>0</v>
      </c>
      <c r="S248" s="296">
        <f t="shared" si="74"/>
        <v>0</v>
      </c>
      <c r="T248" s="297">
        <f t="shared" si="75"/>
        <v>2</v>
      </c>
      <c r="U248" s="297">
        <f t="shared" si="76"/>
        <v>1</v>
      </c>
      <c r="V248">
        <f t="shared" si="77"/>
        <v>1</v>
      </c>
      <c r="W248" s="298">
        <v>3</v>
      </c>
      <c r="X248" s="33">
        <f t="shared" si="78"/>
        <v>0</v>
      </c>
      <c r="Y248">
        <f t="shared" si="79"/>
        <v>4</v>
      </c>
      <c r="Z248" s="299">
        <f t="shared" si="61"/>
        <v>0</v>
      </c>
      <c r="AA248">
        <f t="shared" si="62"/>
        <v>0</v>
      </c>
      <c r="AB248" s="63">
        <f t="shared" si="63"/>
        <v>0</v>
      </c>
      <c r="AP248" s="307"/>
      <c r="AQ248" s="297"/>
      <c r="AR248" s="301"/>
      <c r="AS248" s="301"/>
      <c r="AT248" s="301"/>
      <c r="AU248" s="109"/>
      <c r="AV248" s="112"/>
      <c r="AW248" s="112"/>
      <c r="AX248" s="112"/>
      <c r="AY248" s="112"/>
      <c r="AZ248" s="112"/>
      <c r="BA248" s="112"/>
      <c r="BB248" s="45"/>
      <c r="BC248" s="45"/>
      <c r="BE248" s="47"/>
      <c r="BH248" s="48"/>
      <c r="BI248" s="113"/>
      <c r="BJ248" s="114"/>
      <c r="BK248" s="114"/>
      <c r="BL248" s="114"/>
      <c r="BM248" s="115"/>
      <c r="BN248" s="115"/>
      <c r="BO248" s="115"/>
      <c r="BQ248" s="53"/>
      <c r="BR248" s="53"/>
      <c r="BS248" s="116"/>
      <c r="BT248" s="116"/>
      <c r="BU248" s="116"/>
      <c r="BV248" s="116"/>
      <c r="BW248" s="117"/>
      <c r="BX248" s="117"/>
      <c r="BY248" s="118"/>
      <c r="BZ248" s="118"/>
      <c r="CA248" s="118"/>
      <c r="CB248" s="118"/>
      <c r="CC248" s="119"/>
      <c r="CD248" s="119">
        <v>1</v>
      </c>
      <c r="CE248" s="119">
        <v>1</v>
      </c>
      <c r="CF248" s="120"/>
      <c r="CG248" s="120"/>
      <c r="CH248" s="120"/>
      <c r="CI248" s="120"/>
      <c r="CJ248" s="120">
        <v>1</v>
      </c>
      <c r="CK248" s="120"/>
      <c r="CL248" s="36">
        <v>1</v>
      </c>
    </row>
    <row r="249" spans="7:90" x14ac:dyDescent="0.25">
      <c r="G249" t="s">
        <v>367</v>
      </c>
      <c r="H249" s="36">
        <v>1</v>
      </c>
      <c r="I249" s="44">
        <f t="shared" si="64"/>
        <v>0</v>
      </c>
      <c r="J249" s="44">
        <f t="shared" si="65"/>
        <v>0</v>
      </c>
      <c r="K249" s="44">
        <f t="shared" si="66"/>
        <v>0</v>
      </c>
      <c r="L249" s="44">
        <f t="shared" si="67"/>
        <v>0</v>
      </c>
      <c r="M249" s="51">
        <f t="shared" si="68"/>
        <v>0</v>
      </c>
      <c r="N249" s="51">
        <f t="shared" si="69"/>
        <v>0</v>
      </c>
      <c r="O249" s="51">
        <f t="shared" si="70"/>
        <v>1</v>
      </c>
      <c r="P249" s="54">
        <f t="shared" si="71"/>
        <v>0</v>
      </c>
      <c r="Q249" s="296">
        <f t="shared" si="72"/>
        <v>0</v>
      </c>
      <c r="R249" s="296">
        <f t="shared" si="73"/>
        <v>0</v>
      </c>
      <c r="S249" s="296">
        <f t="shared" si="74"/>
        <v>0</v>
      </c>
      <c r="T249" s="297">
        <f t="shared" si="75"/>
        <v>0</v>
      </c>
      <c r="U249" s="297">
        <f t="shared" si="76"/>
        <v>3</v>
      </c>
      <c r="V249">
        <f t="shared" si="77"/>
        <v>1</v>
      </c>
      <c r="W249" s="298">
        <v>3</v>
      </c>
      <c r="X249" s="33">
        <f t="shared" si="78"/>
        <v>0</v>
      </c>
      <c r="Y249">
        <f t="shared" si="79"/>
        <v>5</v>
      </c>
      <c r="Z249" s="299">
        <f t="shared" si="61"/>
        <v>0</v>
      </c>
      <c r="AA249">
        <f t="shared" si="62"/>
        <v>1</v>
      </c>
      <c r="AB249" s="63">
        <f t="shared" si="63"/>
        <v>20</v>
      </c>
      <c r="AP249" s="307"/>
      <c r="AQ249" s="297"/>
      <c r="AR249" s="301"/>
      <c r="AS249" s="301"/>
      <c r="AT249" s="301"/>
      <c r="BN249" s="52">
        <v>1</v>
      </c>
      <c r="CG249" s="59">
        <v>1</v>
      </c>
      <c r="CJ249" s="59">
        <v>2</v>
      </c>
      <c r="CL249" s="36">
        <v>1</v>
      </c>
    </row>
    <row r="250" spans="7:90" x14ac:dyDescent="0.25">
      <c r="G250" t="s">
        <v>367</v>
      </c>
      <c r="H250" s="36">
        <v>1</v>
      </c>
      <c r="I250" s="44">
        <f t="shared" si="64"/>
        <v>0</v>
      </c>
      <c r="J250" s="44">
        <f t="shared" si="65"/>
        <v>0</v>
      </c>
      <c r="K250" s="44">
        <f t="shared" si="66"/>
        <v>0</v>
      </c>
      <c r="L250" s="44">
        <f t="shared" si="67"/>
        <v>0</v>
      </c>
      <c r="M250" s="51">
        <f t="shared" si="68"/>
        <v>0</v>
      </c>
      <c r="N250" s="51">
        <f t="shared" si="69"/>
        <v>2</v>
      </c>
      <c r="O250" s="51">
        <f t="shared" si="70"/>
        <v>0</v>
      </c>
      <c r="P250" s="54">
        <f t="shared" si="71"/>
        <v>0</v>
      </c>
      <c r="Q250" s="296">
        <f t="shared" si="72"/>
        <v>0</v>
      </c>
      <c r="R250" s="296">
        <f t="shared" si="73"/>
        <v>0</v>
      </c>
      <c r="S250" s="296">
        <f t="shared" si="74"/>
        <v>0</v>
      </c>
      <c r="T250" s="297">
        <f t="shared" si="75"/>
        <v>0</v>
      </c>
      <c r="U250" s="297">
        <f t="shared" si="76"/>
        <v>0</v>
      </c>
      <c r="V250">
        <f t="shared" si="77"/>
        <v>0</v>
      </c>
      <c r="W250" s="298">
        <v>1</v>
      </c>
      <c r="X250" s="33">
        <f t="shared" si="78"/>
        <v>0</v>
      </c>
      <c r="Y250">
        <f t="shared" si="79"/>
        <v>2</v>
      </c>
      <c r="Z250" s="299">
        <f t="shared" si="61"/>
        <v>0</v>
      </c>
      <c r="AA250">
        <f t="shared" si="62"/>
        <v>2</v>
      </c>
      <c r="AB250" s="63">
        <f t="shared" si="63"/>
        <v>100</v>
      </c>
      <c r="AP250" s="307"/>
      <c r="AQ250" s="51"/>
      <c r="AR250" s="301"/>
      <c r="AS250" s="301"/>
      <c r="AT250" s="301"/>
      <c r="BJ250" s="51">
        <v>2</v>
      </c>
    </row>
    <row r="251" spans="7:90" x14ac:dyDescent="0.25">
      <c r="G251" t="s">
        <v>367</v>
      </c>
      <c r="H251" s="36">
        <v>1</v>
      </c>
      <c r="I251" s="44">
        <f t="shared" si="64"/>
        <v>0</v>
      </c>
      <c r="J251" s="44">
        <f t="shared" si="65"/>
        <v>0</v>
      </c>
      <c r="K251" s="44">
        <f t="shared" si="66"/>
        <v>0</v>
      </c>
      <c r="L251" s="44">
        <f t="shared" si="67"/>
        <v>0</v>
      </c>
      <c r="M251" s="51">
        <f t="shared" si="68"/>
        <v>0</v>
      </c>
      <c r="N251" s="51">
        <f t="shared" si="69"/>
        <v>0</v>
      </c>
      <c r="O251" s="51">
        <f t="shared" si="70"/>
        <v>0</v>
      </c>
      <c r="P251" s="54">
        <f t="shared" si="71"/>
        <v>0</v>
      </c>
      <c r="Q251" s="296">
        <f t="shared" si="72"/>
        <v>1</v>
      </c>
      <c r="R251" s="296">
        <f t="shared" si="73"/>
        <v>0</v>
      </c>
      <c r="S251" s="296">
        <f t="shared" si="74"/>
        <v>0</v>
      </c>
      <c r="T251" s="297">
        <f t="shared" si="75"/>
        <v>0</v>
      </c>
      <c r="U251" s="297">
        <f t="shared" si="76"/>
        <v>2</v>
      </c>
      <c r="V251">
        <f t="shared" si="77"/>
        <v>1</v>
      </c>
      <c r="W251" s="298">
        <v>3</v>
      </c>
      <c r="X251" s="33">
        <f t="shared" si="78"/>
        <v>0</v>
      </c>
      <c r="Y251">
        <f t="shared" si="79"/>
        <v>4</v>
      </c>
      <c r="Z251" s="299">
        <f t="shared" si="61"/>
        <v>0</v>
      </c>
      <c r="AA251">
        <f t="shared" si="62"/>
        <v>0</v>
      </c>
      <c r="AB251" s="63">
        <f t="shared" si="63"/>
        <v>0</v>
      </c>
      <c r="AP251" s="307"/>
      <c r="AQ251" s="297"/>
      <c r="AR251" s="301"/>
      <c r="AS251" s="301"/>
      <c r="AT251" s="301"/>
      <c r="BS251" s="55">
        <v>1</v>
      </c>
      <c r="CF251" s="59">
        <v>1</v>
      </c>
      <c r="CJ251" s="59">
        <v>1</v>
      </c>
      <c r="CL251">
        <v>1</v>
      </c>
    </row>
    <row r="252" spans="7:90" x14ac:dyDescent="0.25">
      <c r="G252" t="s">
        <v>367</v>
      </c>
      <c r="H252" s="36">
        <v>1</v>
      </c>
      <c r="I252" s="44">
        <f t="shared" si="64"/>
        <v>0</v>
      </c>
      <c r="J252" s="44">
        <f t="shared" si="65"/>
        <v>0</v>
      </c>
      <c r="K252" s="44">
        <f t="shared" si="66"/>
        <v>0</v>
      </c>
      <c r="L252" s="44">
        <f t="shared" si="67"/>
        <v>0</v>
      </c>
      <c r="M252" s="51">
        <f t="shared" si="68"/>
        <v>0</v>
      </c>
      <c r="N252" s="51">
        <f t="shared" si="69"/>
        <v>1</v>
      </c>
      <c r="O252" s="51">
        <f t="shared" si="70"/>
        <v>0</v>
      </c>
      <c r="P252" s="54">
        <f t="shared" si="71"/>
        <v>0</v>
      </c>
      <c r="Q252" s="296">
        <f t="shared" si="72"/>
        <v>0</v>
      </c>
      <c r="R252" s="296">
        <f t="shared" si="73"/>
        <v>0</v>
      </c>
      <c r="S252" s="296">
        <f t="shared" si="74"/>
        <v>1</v>
      </c>
      <c r="T252" s="297">
        <f t="shared" si="75"/>
        <v>0</v>
      </c>
      <c r="U252" s="297">
        <f t="shared" si="76"/>
        <v>0</v>
      </c>
      <c r="V252">
        <f t="shared" si="77"/>
        <v>0</v>
      </c>
      <c r="W252" s="298">
        <v>2</v>
      </c>
      <c r="X252" s="33">
        <f t="shared" si="78"/>
        <v>0</v>
      </c>
      <c r="Y252">
        <f t="shared" si="79"/>
        <v>2</v>
      </c>
      <c r="Z252" s="299">
        <f t="shared" si="61"/>
        <v>0</v>
      </c>
      <c r="AA252">
        <f t="shared" si="62"/>
        <v>1</v>
      </c>
      <c r="AB252" s="63">
        <f t="shared" si="63"/>
        <v>50</v>
      </c>
      <c r="AP252" s="307"/>
      <c r="AR252" s="301"/>
      <c r="AS252" s="301"/>
      <c r="AT252" s="301"/>
      <c r="BJ252" s="51">
        <v>1</v>
      </c>
      <c r="BY252" s="57">
        <v>1</v>
      </c>
    </row>
    <row r="253" spans="7:90" x14ac:dyDescent="0.25">
      <c r="G253" t="s">
        <v>367</v>
      </c>
      <c r="H253" s="36">
        <v>1</v>
      </c>
      <c r="I253" s="44">
        <f t="shared" si="64"/>
        <v>1</v>
      </c>
      <c r="J253" s="44">
        <f t="shared" si="65"/>
        <v>0</v>
      </c>
      <c r="K253" s="44">
        <f t="shared" si="66"/>
        <v>0</v>
      </c>
      <c r="L253" s="44">
        <f t="shared" si="67"/>
        <v>0</v>
      </c>
      <c r="M253" s="51">
        <f t="shared" si="68"/>
        <v>0</v>
      </c>
      <c r="N253" s="51">
        <f t="shared" si="69"/>
        <v>0</v>
      </c>
      <c r="O253" s="51">
        <f t="shared" si="70"/>
        <v>0</v>
      </c>
      <c r="P253" s="54">
        <f t="shared" si="71"/>
        <v>0</v>
      </c>
      <c r="Q253" s="296">
        <f t="shared" si="72"/>
        <v>2</v>
      </c>
      <c r="R253" s="296">
        <f t="shared" si="73"/>
        <v>0</v>
      </c>
      <c r="S253" s="296">
        <f t="shared" si="74"/>
        <v>0</v>
      </c>
      <c r="T253" s="297">
        <f t="shared" si="75"/>
        <v>0</v>
      </c>
      <c r="U253" s="297">
        <f t="shared" si="76"/>
        <v>3</v>
      </c>
      <c r="V253">
        <f t="shared" si="77"/>
        <v>2</v>
      </c>
      <c r="W253" s="298">
        <v>4</v>
      </c>
      <c r="X253" s="33">
        <f t="shared" si="78"/>
        <v>1</v>
      </c>
      <c r="Y253">
        <f t="shared" si="79"/>
        <v>8</v>
      </c>
      <c r="Z253" s="299">
        <f t="shared" si="61"/>
        <v>12.5</v>
      </c>
      <c r="AA253">
        <f t="shared" si="62"/>
        <v>1</v>
      </c>
      <c r="AB253" s="63">
        <f t="shared" si="63"/>
        <v>12.5</v>
      </c>
      <c r="AP253" s="307"/>
      <c r="AQ253" s="297"/>
      <c r="AR253" s="301"/>
      <c r="AS253" s="301"/>
      <c r="AT253" s="301"/>
      <c r="AU253" s="42">
        <v>1</v>
      </c>
      <c r="BS253" s="55">
        <v>2</v>
      </c>
      <c r="CG253" s="59">
        <v>2</v>
      </c>
      <c r="CJ253" s="59">
        <v>1</v>
      </c>
      <c r="CL253">
        <v>2</v>
      </c>
    </row>
    <row r="254" spans="7:90" x14ac:dyDescent="0.25">
      <c r="G254" t="s">
        <v>367</v>
      </c>
      <c r="H254" s="36">
        <v>1</v>
      </c>
      <c r="I254" s="44">
        <f t="shared" si="64"/>
        <v>0</v>
      </c>
      <c r="J254" s="44">
        <f t="shared" si="65"/>
        <v>0</v>
      </c>
      <c r="K254" s="44">
        <f t="shared" si="66"/>
        <v>0</v>
      </c>
      <c r="L254" s="44">
        <f t="shared" si="67"/>
        <v>0</v>
      </c>
      <c r="M254" s="51">
        <f t="shared" si="68"/>
        <v>0</v>
      </c>
      <c r="N254" s="51">
        <f t="shared" si="69"/>
        <v>1</v>
      </c>
      <c r="O254" s="51">
        <f t="shared" si="70"/>
        <v>0</v>
      </c>
      <c r="P254" s="54">
        <f t="shared" si="71"/>
        <v>0</v>
      </c>
      <c r="Q254" s="296">
        <f t="shared" si="72"/>
        <v>0</v>
      </c>
      <c r="R254" s="296">
        <f t="shared" si="73"/>
        <v>0</v>
      </c>
      <c r="S254" s="296">
        <f t="shared" si="74"/>
        <v>0</v>
      </c>
      <c r="T254" s="297">
        <f t="shared" si="75"/>
        <v>0</v>
      </c>
      <c r="U254" s="297">
        <f t="shared" si="76"/>
        <v>0</v>
      </c>
      <c r="V254">
        <f t="shared" si="77"/>
        <v>2</v>
      </c>
      <c r="W254" s="298">
        <v>2</v>
      </c>
      <c r="X254" s="33">
        <f t="shared" si="78"/>
        <v>0</v>
      </c>
      <c r="Y254">
        <f t="shared" si="79"/>
        <v>3</v>
      </c>
      <c r="Z254" s="299">
        <f t="shared" si="61"/>
        <v>0</v>
      </c>
      <c r="AA254">
        <f t="shared" si="62"/>
        <v>1</v>
      </c>
      <c r="AB254" s="63">
        <f t="shared" si="63"/>
        <v>33.333333333333329</v>
      </c>
      <c r="AP254" s="307"/>
      <c r="AQ254" s="306"/>
      <c r="AR254" s="301"/>
      <c r="AS254" s="301"/>
      <c r="AT254" s="301"/>
      <c r="BJ254" s="51">
        <v>1</v>
      </c>
      <c r="CL254">
        <v>2</v>
      </c>
    </row>
    <row r="255" spans="7:90" x14ac:dyDescent="0.25">
      <c r="G255" t="s">
        <v>367</v>
      </c>
      <c r="H255" s="36">
        <v>1</v>
      </c>
      <c r="I255" s="44">
        <f t="shared" si="64"/>
        <v>0</v>
      </c>
      <c r="J255" s="44">
        <f t="shared" si="65"/>
        <v>0</v>
      </c>
      <c r="K255" s="44">
        <f t="shared" si="66"/>
        <v>0</v>
      </c>
      <c r="L255" s="44">
        <f t="shared" si="67"/>
        <v>0</v>
      </c>
      <c r="M255" s="51">
        <f t="shared" si="68"/>
        <v>0</v>
      </c>
      <c r="N255" s="51">
        <f t="shared" si="69"/>
        <v>1</v>
      </c>
      <c r="O255" s="51">
        <f t="shared" si="70"/>
        <v>0</v>
      </c>
      <c r="P255" s="54">
        <f t="shared" si="71"/>
        <v>0</v>
      </c>
      <c r="Q255" s="296">
        <f t="shared" si="72"/>
        <v>1</v>
      </c>
      <c r="R255" s="296">
        <f t="shared" si="73"/>
        <v>0</v>
      </c>
      <c r="S255" s="296">
        <f t="shared" si="74"/>
        <v>0</v>
      </c>
      <c r="T255" s="297">
        <f t="shared" si="75"/>
        <v>0</v>
      </c>
      <c r="U255" s="297">
        <f t="shared" si="76"/>
        <v>0</v>
      </c>
      <c r="V255">
        <f t="shared" si="77"/>
        <v>2</v>
      </c>
      <c r="W255" s="298">
        <v>3</v>
      </c>
      <c r="X255" s="33">
        <f t="shared" si="78"/>
        <v>0</v>
      </c>
      <c r="Y255">
        <f t="shared" si="79"/>
        <v>4</v>
      </c>
      <c r="Z255" s="299">
        <f t="shared" si="61"/>
        <v>0</v>
      </c>
      <c r="AA255">
        <f t="shared" si="62"/>
        <v>1</v>
      </c>
      <c r="AB255" s="63">
        <f t="shared" si="63"/>
        <v>25</v>
      </c>
      <c r="AP255" s="307"/>
      <c r="AQ255" s="306"/>
      <c r="AR255" s="301"/>
      <c r="AS255" s="301"/>
      <c r="AT255" s="301"/>
      <c r="BJ255" s="51">
        <v>1</v>
      </c>
      <c r="BT255" s="55">
        <v>1</v>
      </c>
      <c r="CL255">
        <v>2</v>
      </c>
    </row>
    <row r="256" spans="7:90" x14ac:dyDescent="0.25">
      <c r="G256" t="s">
        <v>367</v>
      </c>
      <c r="H256" s="36">
        <v>1</v>
      </c>
      <c r="I256" s="44">
        <f t="shared" si="64"/>
        <v>0</v>
      </c>
      <c r="J256" s="44">
        <f t="shared" si="65"/>
        <v>0</v>
      </c>
      <c r="K256" s="44">
        <f t="shared" si="66"/>
        <v>0</v>
      </c>
      <c r="L256" s="44">
        <f t="shared" si="67"/>
        <v>0</v>
      </c>
      <c r="M256" s="51">
        <f t="shared" si="68"/>
        <v>0</v>
      </c>
      <c r="N256" s="51">
        <f t="shared" si="69"/>
        <v>0</v>
      </c>
      <c r="O256" s="51">
        <f t="shared" si="70"/>
        <v>0</v>
      </c>
      <c r="P256" s="54">
        <f t="shared" si="71"/>
        <v>0</v>
      </c>
      <c r="Q256" s="296">
        <f t="shared" si="72"/>
        <v>2</v>
      </c>
      <c r="R256" s="296">
        <f t="shared" si="73"/>
        <v>0</v>
      </c>
      <c r="S256" s="296">
        <f t="shared" si="74"/>
        <v>0</v>
      </c>
      <c r="T256" s="297">
        <f t="shared" si="75"/>
        <v>1</v>
      </c>
      <c r="U256" s="297">
        <f t="shared" si="76"/>
        <v>1</v>
      </c>
      <c r="V256">
        <f t="shared" si="77"/>
        <v>4</v>
      </c>
      <c r="W256" s="298">
        <v>4</v>
      </c>
      <c r="X256" s="33">
        <f t="shared" si="78"/>
        <v>0</v>
      </c>
      <c r="Y256">
        <f t="shared" si="79"/>
        <v>8</v>
      </c>
      <c r="Z256" s="299">
        <f t="shared" si="61"/>
        <v>0</v>
      </c>
      <c r="AA256">
        <f t="shared" si="62"/>
        <v>0</v>
      </c>
      <c r="AB256" s="63">
        <f t="shared" si="63"/>
        <v>0</v>
      </c>
      <c r="AP256" s="307"/>
      <c r="AQ256" s="306"/>
      <c r="AR256" s="301"/>
      <c r="AS256" s="301"/>
      <c r="AT256" s="301"/>
      <c r="BS256" s="55">
        <v>1</v>
      </c>
      <c r="BT256" s="55">
        <v>1</v>
      </c>
      <c r="CE256" s="58">
        <v>1</v>
      </c>
      <c r="CJ256" s="59">
        <v>1</v>
      </c>
      <c r="CL256">
        <v>4</v>
      </c>
    </row>
    <row r="257" spans="7:90" x14ac:dyDescent="0.25">
      <c r="G257" t="s">
        <v>367</v>
      </c>
      <c r="H257" s="36">
        <v>1</v>
      </c>
      <c r="I257" s="44">
        <f t="shared" si="64"/>
        <v>0</v>
      </c>
      <c r="J257" s="44">
        <f t="shared" si="65"/>
        <v>0</v>
      </c>
      <c r="K257" s="44">
        <f t="shared" si="66"/>
        <v>0</v>
      </c>
      <c r="L257" s="44">
        <f t="shared" si="67"/>
        <v>0</v>
      </c>
      <c r="M257" s="51">
        <f t="shared" si="68"/>
        <v>0</v>
      </c>
      <c r="N257" s="51">
        <f t="shared" si="69"/>
        <v>2</v>
      </c>
      <c r="O257" s="51">
        <f t="shared" si="70"/>
        <v>0</v>
      </c>
      <c r="P257" s="54">
        <f t="shared" si="71"/>
        <v>0</v>
      </c>
      <c r="Q257" s="296">
        <f t="shared" si="72"/>
        <v>0</v>
      </c>
      <c r="R257" s="296">
        <f t="shared" si="73"/>
        <v>0</v>
      </c>
      <c r="S257" s="296">
        <f t="shared" si="74"/>
        <v>0</v>
      </c>
      <c r="T257" s="297">
        <f t="shared" si="75"/>
        <v>0</v>
      </c>
      <c r="U257" s="297">
        <f t="shared" si="76"/>
        <v>1</v>
      </c>
      <c r="V257">
        <f t="shared" si="77"/>
        <v>3</v>
      </c>
      <c r="W257" s="298">
        <v>3</v>
      </c>
      <c r="X257" s="33">
        <f t="shared" si="78"/>
        <v>0</v>
      </c>
      <c r="Y257">
        <f t="shared" si="79"/>
        <v>6</v>
      </c>
      <c r="Z257" s="299">
        <f t="shared" si="61"/>
        <v>0</v>
      </c>
      <c r="AA257">
        <f t="shared" si="62"/>
        <v>2</v>
      </c>
      <c r="AB257" s="63">
        <f t="shared" si="63"/>
        <v>33.333333333333329</v>
      </c>
      <c r="AP257" s="307"/>
      <c r="AQ257" s="306"/>
      <c r="AR257" s="301"/>
      <c r="AS257" s="301"/>
      <c r="AT257" s="301"/>
      <c r="BJ257" s="51">
        <v>2</v>
      </c>
      <c r="CJ257" s="59">
        <v>1</v>
      </c>
      <c r="CL257">
        <v>3</v>
      </c>
    </row>
    <row r="258" spans="7:90" x14ac:dyDescent="0.25">
      <c r="G258" t="s">
        <v>367</v>
      </c>
      <c r="H258" s="36">
        <v>1</v>
      </c>
      <c r="I258" s="44">
        <f t="shared" si="64"/>
        <v>0</v>
      </c>
      <c r="J258" s="44">
        <f t="shared" si="65"/>
        <v>0</v>
      </c>
      <c r="K258" s="44">
        <f t="shared" si="66"/>
        <v>0</v>
      </c>
      <c r="L258" s="44">
        <f t="shared" si="67"/>
        <v>0</v>
      </c>
      <c r="M258" s="51">
        <f t="shared" si="68"/>
        <v>0</v>
      </c>
      <c r="N258" s="51">
        <f t="shared" si="69"/>
        <v>0</v>
      </c>
      <c r="O258" s="51">
        <f t="shared" si="70"/>
        <v>0</v>
      </c>
      <c r="P258" s="54">
        <f t="shared" si="71"/>
        <v>0</v>
      </c>
      <c r="Q258" s="296">
        <f t="shared" si="72"/>
        <v>1</v>
      </c>
      <c r="R258" s="296">
        <f t="shared" si="73"/>
        <v>0</v>
      </c>
      <c r="S258" s="296">
        <f t="shared" si="74"/>
        <v>0</v>
      </c>
      <c r="T258" s="297">
        <f t="shared" si="75"/>
        <v>0</v>
      </c>
      <c r="U258" s="297">
        <f t="shared" si="76"/>
        <v>1</v>
      </c>
      <c r="V258">
        <f t="shared" si="77"/>
        <v>2</v>
      </c>
      <c r="W258" s="298">
        <v>3</v>
      </c>
      <c r="X258" s="33">
        <f t="shared" si="78"/>
        <v>0</v>
      </c>
      <c r="Y258">
        <f t="shared" si="79"/>
        <v>4</v>
      </c>
      <c r="Z258" s="299">
        <f t="shared" ref="Z258:Z321" si="83">SUM(X258/Y258)*100</f>
        <v>0</v>
      </c>
      <c r="AA258">
        <f t="shared" ref="AA258:AA321" si="84">SUM(I258:P258)</f>
        <v>0</v>
      </c>
      <c r="AB258" s="63">
        <f t="shared" ref="AB258:AB321" si="85">SUM(AA258/Y258)*100</f>
        <v>0</v>
      </c>
      <c r="AP258" s="307"/>
      <c r="AQ258" s="306"/>
      <c r="AR258" s="301"/>
      <c r="AS258" s="301"/>
      <c r="AT258" s="301"/>
      <c r="BV258" s="55">
        <v>1</v>
      </c>
      <c r="CJ258" s="59">
        <v>1</v>
      </c>
      <c r="CL258">
        <v>2</v>
      </c>
    </row>
    <row r="259" spans="7:90" x14ac:dyDescent="0.25">
      <c r="G259" t="s">
        <v>367</v>
      </c>
      <c r="H259" s="36">
        <v>1</v>
      </c>
      <c r="I259" s="44">
        <f t="shared" ref="I259:I322" si="86">SUM(AU259:BA259)</f>
        <v>0</v>
      </c>
      <c r="J259" s="44">
        <f t="shared" ref="J259:J322" si="87">SUM(BB259:BD259)</f>
        <v>0</v>
      </c>
      <c r="K259" s="44">
        <f t="shared" ref="K259:K322" si="88">SUM(BE259:BF259)</f>
        <v>0</v>
      </c>
      <c r="L259" s="44">
        <f t="shared" ref="L259:L322" si="89">SUM(BG259:BH259)</f>
        <v>0</v>
      </c>
      <c r="M259" s="51">
        <f t="shared" ref="M259:M322" si="90">SUM(BI259)</f>
        <v>0</v>
      </c>
      <c r="N259" s="51">
        <f t="shared" ref="N259:N322" si="91">SUM(BJ259:BL259)</f>
        <v>1</v>
      </c>
      <c r="O259" s="51">
        <f t="shared" ref="O259:O322" si="92">SUM(BM259:BO259)</f>
        <v>0</v>
      </c>
      <c r="P259" s="54">
        <f t="shared" ref="P259:P322" si="93">SUM(BP259:BR259)</f>
        <v>0</v>
      </c>
      <c r="Q259" s="296">
        <f t="shared" ref="Q259:Q322" si="94">SUM(BS259:BV259)</f>
        <v>1</v>
      </c>
      <c r="R259" s="296">
        <f t="shared" ref="R259:R322" si="95">SUM(BW259:BX259)</f>
        <v>0</v>
      </c>
      <c r="S259" s="296">
        <f t="shared" ref="S259:S322" si="96">SUM(BY259:CB259)</f>
        <v>0</v>
      </c>
      <c r="T259" s="297">
        <f t="shared" ref="T259:T322" si="97">SUM(CC259:CE259)</f>
        <v>1</v>
      </c>
      <c r="U259" s="297">
        <f t="shared" ref="U259:U322" si="98">SUM(CF259:CK259)</f>
        <v>2</v>
      </c>
      <c r="V259">
        <f t="shared" ref="V259:V322" si="99">SUM(CL259)</f>
        <v>2</v>
      </c>
      <c r="W259" s="298">
        <v>5</v>
      </c>
      <c r="X259" s="33">
        <f t="shared" ref="X259:X322" si="100">SUM(I259:L259)</f>
        <v>0</v>
      </c>
      <c r="Y259">
        <f t="shared" ref="Y259:Y322" si="101">SUM(I259:V259)</f>
        <v>7</v>
      </c>
      <c r="Z259" s="299">
        <f t="shared" si="83"/>
        <v>0</v>
      </c>
      <c r="AA259">
        <f t="shared" si="84"/>
        <v>1</v>
      </c>
      <c r="AB259" s="63">
        <f t="shared" si="85"/>
        <v>14.285714285714285</v>
      </c>
      <c r="AP259" s="307"/>
      <c r="AQ259" s="297"/>
      <c r="AR259" s="301"/>
      <c r="AS259" s="301"/>
      <c r="AT259" s="301"/>
      <c r="BJ259" s="51">
        <v>1</v>
      </c>
      <c r="BV259" s="55">
        <v>1</v>
      </c>
      <c r="CC259" s="58">
        <v>1</v>
      </c>
      <c r="CF259" s="59">
        <v>1</v>
      </c>
      <c r="CJ259" s="59">
        <v>1</v>
      </c>
      <c r="CL259">
        <v>2</v>
      </c>
    </row>
    <row r="260" spans="7:90" x14ac:dyDescent="0.25">
      <c r="G260" t="s">
        <v>367</v>
      </c>
      <c r="H260" s="36">
        <v>1</v>
      </c>
      <c r="I260" s="44">
        <f t="shared" si="86"/>
        <v>1</v>
      </c>
      <c r="J260" s="44">
        <f t="shared" si="87"/>
        <v>0</v>
      </c>
      <c r="K260" s="44">
        <f t="shared" si="88"/>
        <v>0</v>
      </c>
      <c r="L260" s="44">
        <f t="shared" si="89"/>
        <v>0</v>
      </c>
      <c r="M260" s="51">
        <f t="shared" si="90"/>
        <v>0</v>
      </c>
      <c r="N260" s="51">
        <f t="shared" si="91"/>
        <v>1</v>
      </c>
      <c r="O260" s="51">
        <f t="shared" si="92"/>
        <v>0</v>
      </c>
      <c r="P260" s="54">
        <f t="shared" si="93"/>
        <v>0</v>
      </c>
      <c r="Q260" s="296">
        <f t="shared" si="94"/>
        <v>0</v>
      </c>
      <c r="R260" s="296">
        <f t="shared" si="95"/>
        <v>0</v>
      </c>
      <c r="S260" s="296">
        <f t="shared" si="96"/>
        <v>0</v>
      </c>
      <c r="T260" s="297">
        <f t="shared" si="97"/>
        <v>0</v>
      </c>
      <c r="U260" s="297">
        <f t="shared" si="98"/>
        <v>2</v>
      </c>
      <c r="V260">
        <f t="shared" si="99"/>
        <v>2</v>
      </c>
      <c r="W260" s="298">
        <v>4</v>
      </c>
      <c r="X260" s="33">
        <f t="shared" si="100"/>
        <v>1</v>
      </c>
      <c r="Y260">
        <f t="shared" si="101"/>
        <v>6</v>
      </c>
      <c r="Z260" s="299">
        <f t="shared" si="83"/>
        <v>16.666666666666664</v>
      </c>
      <c r="AA260">
        <f t="shared" si="84"/>
        <v>2</v>
      </c>
      <c r="AB260" s="63">
        <f t="shared" si="85"/>
        <v>33.333333333333329</v>
      </c>
      <c r="AP260" s="307"/>
      <c r="AR260" s="301"/>
      <c r="AS260" s="301"/>
      <c r="AT260" s="301"/>
      <c r="AU260" s="42">
        <v>1</v>
      </c>
      <c r="BJ260" s="51">
        <v>1</v>
      </c>
      <c r="CJ260" s="59">
        <v>2</v>
      </c>
      <c r="CL260">
        <v>2</v>
      </c>
    </row>
    <row r="261" spans="7:90" x14ac:dyDescent="0.25">
      <c r="G261" s="157" t="s">
        <v>367</v>
      </c>
      <c r="H261" s="157">
        <v>1</v>
      </c>
      <c r="I261" s="44">
        <f t="shared" si="86"/>
        <v>0</v>
      </c>
      <c r="J261" s="44">
        <f t="shared" si="87"/>
        <v>0</v>
      </c>
      <c r="K261" s="44">
        <f t="shared" si="88"/>
        <v>0</v>
      </c>
      <c r="L261" s="44">
        <f t="shared" si="89"/>
        <v>0</v>
      </c>
      <c r="M261" s="51">
        <f t="shared" si="90"/>
        <v>0</v>
      </c>
      <c r="N261" s="51">
        <f t="shared" si="91"/>
        <v>0</v>
      </c>
      <c r="O261" s="51">
        <f t="shared" si="92"/>
        <v>0</v>
      </c>
      <c r="P261" s="54">
        <f t="shared" si="93"/>
        <v>0</v>
      </c>
      <c r="Q261" s="296">
        <f t="shared" si="94"/>
        <v>0</v>
      </c>
      <c r="R261" s="296">
        <f t="shared" si="95"/>
        <v>0</v>
      </c>
      <c r="S261" s="296">
        <f t="shared" si="96"/>
        <v>0</v>
      </c>
      <c r="T261" s="297">
        <f t="shared" si="97"/>
        <v>0</v>
      </c>
      <c r="U261" s="297">
        <f t="shared" si="98"/>
        <v>3</v>
      </c>
      <c r="V261">
        <f t="shared" si="99"/>
        <v>2</v>
      </c>
      <c r="W261" s="298">
        <v>2</v>
      </c>
      <c r="X261" s="33">
        <f t="shared" si="100"/>
        <v>0</v>
      </c>
      <c r="Y261">
        <f t="shared" si="101"/>
        <v>5</v>
      </c>
      <c r="Z261" s="299">
        <f t="shared" si="83"/>
        <v>0</v>
      </c>
      <c r="AA261">
        <f t="shared" si="84"/>
        <v>0</v>
      </c>
      <c r="AB261" s="63">
        <f t="shared" si="85"/>
        <v>0</v>
      </c>
      <c r="AP261" s="307"/>
      <c r="AQ261" s="297"/>
      <c r="AR261" s="326"/>
      <c r="AS261" s="326"/>
      <c r="AT261" s="326"/>
      <c r="AU261" s="161"/>
      <c r="AV261" s="162"/>
      <c r="AW261" s="162"/>
      <c r="AX261" s="162"/>
      <c r="AY261" s="162"/>
      <c r="AZ261" s="162"/>
      <c r="BA261" s="162"/>
      <c r="BB261" s="163"/>
      <c r="BC261" s="163"/>
      <c r="BD261" s="163"/>
      <c r="BE261" s="164"/>
      <c r="BF261" s="164"/>
      <c r="BG261" s="165"/>
      <c r="BH261" s="165"/>
      <c r="BI261" s="166"/>
      <c r="BJ261" s="167"/>
      <c r="BK261" s="167"/>
      <c r="BL261" s="167"/>
      <c r="BM261" s="168"/>
      <c r="BN261" s="168"/>
      <c r="BO261" s="168"/>
      <c r="BP261" s="169"/>
      <c r="BQ261" s="169"/>
      <c r="BR261" s="169"/>
      <c r="BS261" s="170"/>
      <c r="BT261" s="170"/>
      <c r="BU261" s="170"/>
      <c r="BV261" s="170"/>
      <c r="BW261" s="171"/>
      <c r="BX261" s="171"/>
      <c r="BY261" s="172"/>
      <c r="BZ261" s="172"/>
      <c r="CA261" s="172"/>
      <c r="CB261" s="172"/>
      <c r="CC261" s="173"/>
      <c r="CD261" s="173"/>
      <c r="CE261" s="173"/>
      <c r="CF261" s="174">
        <v>2</v>
      </c>
      <c r="CG261" s="174"/>
      <c r="CH261" s="174"/>
      <c r="CI261" s="174"/>
      <c r="CJ261" s="174">
        <v>1</v>
      </c>
      <c r="CK261" s="174"/>
      <c r="CL261" s="157">
        <v>2</v>
      </c>
    </row>
    <row r="262" spans="7:90" x14ac:dyDescent="0.25">
      <c r="G262" t="s">
        <v>365</v>
      </c>
      <c r="H262" s="36">
        <v>1</v>
      </c>
      <c r="I262" s="44">
        <f t="shared" si="86"/>
        <v>0</v>
      </c>
      <c r="J262" s="44">
        <f t="shared" si="87"/>
        <v>0</v>
      </c>
      <c r="K262" s="44">
        <f t="shared" si="88"/>
        <v>0</v>
      </c>
      <c r="L262" s="44">
        <f t="shared" si="89"/>
        <v>0</v>
      </c>
      <c r="M262" s="51">
        <f t="shared" si="90"/>
        <v>0</v>
      </c>
      <c r="N262" s="51">
        <f t="shared" si="91"/>
        <v>1</v>
      </c>
      <c r="O262" s="51">
        <f t="shared" si="92"/>
        <v>0</v>
      </c>
      <c r="P262" s="54">
        <f t="shared" si="93"/>
        <v>1</v>
      </c>
      <c r="Q262" s="296">
        <f t="shared" si="94"/>
        <v>1</v>
      </c>
      <c r="R262" s="296">
        <f t="shared" si="95"/>
        <v>0</v>
      </c>
      <c r="S262" s="296">
        <f t="shared" si="96"/>
        <v>0</v>
      </c>
      <c r="T262" s="297">
        <f t="shared" si="97"/>
        <v>1</v>
      </c>
      <c r="U262" s="297">
        <f t="shared" si="98"/>
        <v>1</v>
      </c>
      <c r="V262">
        <f t="shared" si="99"/>
        <v>0</v>
      </c>
      <c r="W262" s="298">
        <v>5</v>
      </c>
      <c r="X262" s="33">
        <f t="shared" si="100"/>
        <v>0</v>
      </c>
      <c r="Y262">
        <f t="shared" si="101"/>
        <v>5</v>
      </c>
      <c r="Z262" s="299">
        <f t="shared" si="83"/>
        <v>0</v>
      </c>
      <c r="AA262">
        <f t="shared" si="84"/>
        <v>2</v>
      </c>
      <c r="AB262" s="63">
        <f t="shared" si="85"/>
        <v>40</v>
      </c>
      <c r="AP262" s="307"/>
      <c r="AQ262" s="297"/>
      <c r="AR262" s="301"/>
      <c r="AS262" s="301"/>
      <c r="AT262" s="301"/>
      <c r="BJ262" s="51">
        <v>1</v>
      </c>
      <c r="BR262" s="54">
        <v>1</v>
      </c>
      <c r="BV262" s="55">
        <v>1</v>
      </c>
      <c r="CD262" s="58">
        <v>1</v>
      </c>
      <c r="CJ262" s="59">
        <v>1</v>
      </c>
    </row>
    <row r="263" spans="7:90" x14ac:dyDescent="0.25">
      <c r="G263" t="s">
        <v>365</v>
      </c>
      <c r="H263" s="36">
        <v>1</v>
      </c>
      <c r="I263" s="44">
        <f t="shared" si="86"/>
        <v>0</v>
      </c>
      <c r="J263" s="44">
        <f t="shared" si="87"/>
        <v>0</v>
      </c>
      <c r="K263" s="44">
        <f t="shared" si="88"/>
        <v>0</v>
      </c>
      <c r="L263" s="44">
        <f t="shared" si="89"/>
        <v>0</v>
      </c>
      <c r="M263" s="51">
        <f t="shared" si="90"/>
        <v>0</v>
      </c>
      <c r="N263" s="51">
        <f t="shared" si="91"/>
        <v>1</v>
      </c>
      <c r="O263" s="51">
        <f t="shared" si="92"/>
        <v>0</v>
      </c>
      <c r="P263" s="54">
        <f t="shared" si="93"/>
        <v>0</v>
      </c>
      <c r="Q263" s="296">
        <f t="shared" si="94"/>
        <v>0</v>
      </c>
      <c r="R263" s="296">
        <f t="shared" si="95"/>
        <v>0</v>
      </c>
      <c r="S263" s="296">
        <f t="shared" si="96"/>
        <v>0</v>
      </c>
      <c r="T263" s="297">
        <f t="shared" si="97"/>
        <v>0</v>
      </c>
      <c r="U263" s="297">
        <f t="shared" si="98"/>
        <v>2</v>
      </c>
      <c r="V263">
        <f t="shared" si="99"/>
        <v>1</v>
      </c>
      <c r="W263" s="298">
        <v>3</v>
      </c>
      <c r="X263" s="33">
        <f t="shared" si="100"/>
        <v>0</v>
      </c>
      <c r="Y263">
        <f t="shared" si="101"/>
        <v>4</v>
      </c>
      <c r="Z263" s="299">
        <f t="shared" si="83"/>
        <v>0</v>
      </c>
      <c r="AA263">
        <f t="shared" si="84"/>
        <v>1</v>
      </c>
      <c r="AB263" s="63">
        <f t="shared" si="85"/>
        <v>25</v>
      </c>
      <c r="AP263" s="307"/>
      <c r="AQ263" s="297"/>
      <c r="AR263" s="301"/>
      <c r="AS263" s="301"/>
      <c r="AT263" s="301"/>
      <c r="BJ263" s="51">
        <v>1</v>
      </c>
      <c r="CG263" s="59">
        <v>1</v>
      </c>
      <c r="CJ263" s="59">
        <v>1</v>
      </c>
      <c r="CL263">
        <v>1</v>
      </c>
    </row>
    <row r="264" spans="7:90" x14ac:dyDescent="0.25">
      <c r="G264" t="s">
        <v>365</v>
      </c>
      <c r="H264" s="36">
        <v>1</v>
      </c>
      <c r="I264" s="44">
        <f t="shared" si="86"/>
        <v>0</v>
      </c>
      <c r="J264" s="44">
        <f t="shared" si="87"/>
        <v>0</v>
      </c>
      <c r="K264" s="44">
        <f t="shared" si="88"/>
        <v>0</v>
      </c>
      <c r="L264" s="44">
        <f t="shared" si="89"/>
        <v>0</v>
      </c>
      <c r="M264" s="51">
        <f t="shared" si="90"/>
        <v>0</v>
      </c>
      <c r="N264" s="51">
        <f t="shared" si="91"/>
        <v>1</v>
      </c>
      <c r="O264" s="51">
        <f t="shared" si="92"/>
        <v>0</v>
      </c>
      <c r="P264" s="54">
        <f t="shared" si="93"/>
        <v>0</v>
      </c>
      <c r="Q264" s="296">
        <f t="shared" si="94"/>
        <v>0</v>
      </c>
      <c r="R264" s="296">
        <f t="shared" si="95"/>
        <v>0</v>
      </c>
      <c r="S264" s="296">
        <f t="shared" si="96"/>
        <v>0</v>
      </c>
      <c r="T264" s="297">
        <f t="shared" si="97"/>
        <v>0</v>
      </c>
      <c r="U264" s="297">
        <f t="shared" si="98"/>
        <v>1</v>
      </c>
      <c r="V264">
        <f t="shared" si="99"/>
        <v>3</v>
      </c>
      <c r="W264" s="298">
        <v>3</v>
      </c>
      <c r="X264" s="33">
        <f t="shared" si="100"/>
        <v>0</v>
      </c>
      <c r="Y264">
        <f t="shared" si="101"/>
        <v>5</v>
      </c>
      <c r="Z264" s="299">
        <f t="shared" si="83"/>
        <v>0</v>
      </c>
      <c r="AA264">
        <f t="shared" si="84"/>
        <v>1</v>
      </c>
      <c r="AB264" s="63">
        <f t="shared" si="85"/>
        <v>20</v>
      </c>
      <c r="AP264" s="307"/>
      <c r="AQ264" s="306"/>
      <c r="AR264" s="301"/>
      <c r="AS264" s="301"/>
      <c r="AT264" s="301"/>
      <c r="BJ264" s="51">
        <v>1</v>
      </c>
      <c r="CG264" s="59">
        <v>1</v>
      </c>
      <c r="CL264">
        <v>3</v>
      </c>
    </row>
    <row r="265" spans="7:90" x14ac:dyDescent="0.25">
      <c r="G265" t="s">
        <v>365</v>
      </c>
      <c r="H265" s="36">
        <v>1</v>
      </c>
      <c r="I265" s="44">
        <f t="shared" si="86"/>
        <v>0</v>
      </c>
      <c r="J265" s="44">
        <f t="shared" si="87"/>
        <v>0</v>
      </c>
      <c r="K265" s="44">
        <f t="shared" si="88"/>
        <v>0</v>
      </c>
      <c r="L265" s="44">
        <f t="shared" si="89"/>
        <v>0</v>
      </c>
      <c r="M265" s="51">
        <f t="shared" si="90"/>
        <v>0</v>
      </c>
      <c r="N265" s="51">
        <f t="shared" si="91"/>
        <v>0</v>
      </c>
      <c r="O265" s="51">
        <f t="shared" si="92"/>
        <v>0</v>
      </c>
      <c r="P265" s="54">
        <f t="shared" si="93"/>
        <v>0</v>
      </c>
      <c r="Q265" s="296">
        <f t="shared" si="94"/>
        <v>1</v>
      </c>
      <c r="R265" s="296">
        <f t="shared" si="95"/>
        <v>0</v>
      </c>
      <c r="S265" s="296">
        <f t="shared" si="96"/>
        <v>0</v>
      </c>
      <c r="T265" s="297">
        <f t="shared" si="97"/>
        <v>0</v>
      </c>
      <c r="U265" s="297">
        <f t="shared" si="98"/>
        <v>3</v>
      </c>
      <c r="V265">
        <f t="shared" si="99"/>
        <v>1</v>
      </c>
      <c r="W265" s="298">
        <v>3</v>
      </c>
      <c r="X265" s="33">
        <f t="shared" si="100"/>
        <v>0</v>
      </c>
      <c r="Y265">
        <f t="shared" si="101"/>
        <v>5</v>
      </c>
      <c r="Z265" s="299">
        <f t="shared" si="83"/>
        <v>0</v>
      </c>
      <c r="AA265">
        <f t="shared" si="84"/>
        <v>0</v>
      </c>
      <c r="AB265" s="63">
        <f t="shared" si="85"/>
        <v>0</v>
      </c>
      <c r="AP265" s="307"/>
      <c r="AQ265" s="297"/>
      <c r="AR265" s="301"/>
      <c r="AS265" s="301"/>
      <c r="AT265" s="301"/>
      <c r="BS265" s="55">
        <v>1</v>
      </c>
      <c r="CJ265" s="59">
        <v>3</v>
      </c>
      <c r="CL265">
        <v>1</v>
      </c>
    </row>
    <row r="266" spans="7:90" x14ac:dyDescent="0.25">
      <c r="G266" t="s">
        <v>365</v>
      </c>
      <c r="H266" s="36">
        <v>1</v>
      </c>
      <c r="I266" s="44">
        <f t="shared" si="86"/>
        <v>0</v>
      </c>
      <c r="J266" s="44">
        <f t="shared" si="87"/>
        <v>0</v>
      </c>
      <c r="K266" s="44">
        <f t="shared" si="88"/>
        <v>0</v>
      </c>
      <c r="L266" s="44">
        <f t="shared" si="89"/>
        <v>0</v>
      </c>
      <c r="M266" s="51">
        <f t="shared" si="90"/>
        <v>0</v>
      </c>
      <c r="N266" s="51">
        <f t="shared" si="91"/>
        <v>2</v>
      </c>
      <c r="O266" s="51">
        <f t="shared" si="92"/>
        <v>0</v>
      </c>
      <c r="P266" s="54">
        <f t="shared" si="93"/>
        <v>0</v>
      </c>
      <c r="Q266" s="296">
        <f t="shared" si="94"/>
        <v>1</v>
      </c>
      <c r="R266" s="296">
        <f t="shared" si="95"/>
        <v>0</v>
      </c>
      <c r="S266" s="296">
        <f t="shared" si="96"/>
        <v>0</v>
      </c>
      <c r="T266" s="297">
        <f t="shared" si="97"/>
        <v>0</v>
      </c>
      <c r="U266" s="297">
        <f t="shared" si="98"/>
        <v>0</v>
      </c>
      <c r="V266">
        <f t="shared" si="99"/>
        <v>3</v>
      </c>
      <c r="W266" s="298">
        <v>3</v>
      </c>
      <c r="X266" s="33">
        <f t="shared" si="100"/>
        <v>0</v>
      </c>
      <c r="Y266">
        <f t="shared" si="101"/>
        <v>6</v>
      </c>
      <c r="Z266" s="299">
        <f t="shared" si="83"/>
        <v>0</v>
      </c>
      <c r="AA266">
        <f t="shared" si="84"/>
        <v>2</v>
      </c>
      <c r="AB266" s="63">
        <f t="shared" si="85"/>
        <v>33.333333333333329</v>
      </c>
      <c r="AP266" s="307"/>
      <c r="AQ266" s="306"/>
      <c r="AR266" s="301"/>
      <c r="AS266" s="301"/>
      <c r="AT266" s="301"/>
      <c r="BJ266" s="51">
        <v>2</v>
      </c>
      <c r="BV266" s="55">
        <v>1</v>
      </c>
      <c r="CL266">
        <v>3</v>
      </c>
    </row>
    <row r="267" spans="7:90" x14ac:dyDescent="0.25">
      <c r="G267" t="s">
        <v>365</v>
      </c>
      <c r="H267" s="36">
        <v>1</v>
      </c>
      <c r="I267" s="44">
        <f t="shared" si="86"/>
        <v>0</v>
      </c>
      <c r="J267" s="44">
        <f t="shared" si="87"/>
        <v>0</v>
      </c>
      <c r="K267" s="44">
        <f t="shared" si="88"/>
        <v>0</v>
      </c>
      <c r="L267" s="44">
        <f t="shared" si="89"/>
        <v>0</v>
      </c>
      <c r="M267" s="51">
        <f t="shared" si="90"/>
        <v>0</v>
      </c>
      <c r="N267" s="51">
        <f t="shared" si="91"/>
        <v>0</v>
      </c>
      <c r="O267" s="51">
        <f t="shared" si="92"/>
        <v>0</v>
      </c>
      <c r="P267" s="54">
        <f t="shared" si="93"/>
        <v>0</v>
      </c>
      <c r="Q267" s="296">
        <f t="shared" si="94"/>
        <v>0</v>
      </c>
      <c r="R267" s="296">
        <f t="shared" si="95"/>
        <v>0</v>
      </c>
      <c r="S267" s="296">
        <f t="shared" si="96"/>
        <v>0</v>
      </c>
      <c r="T267" s="297">
        <f t="shared" si="97"/>
        <v>0</v>
      </c>
      <c r="U267" s="297">
        <f t="shared" si="98"/>
        <v>1</v>
      </c>
      <c r="V267">
        <f t="shared" si="99"/>
        <v>3</v>
      </c>
      <c r="W267" s="298">
        <v>2</v>
      </c>
      <c r="X267" s="33">
        <f t="shared" si="100"/>
        <v>0</v>
      </c>
      <c r="Y267">
        <f t="shared" si="101"/>
        <v>4</v>
      </c>
      <c r="Z267" s="299">
        <f t="shared" si="83"/>
        <v>0</v>
      </c>
      <c r="AA267">
        <f t="shared" si="84"/>
        <v>0</v>
      </c>
      <c r="AB267" s="63">
        <f t="shared" si="85"/>
        <v>0</v>
      </c>
      <c r="AP267" s="307"/>
      <c r="AQ267" s="306"/>
      <c r="AR267" s="301"/>
      <c r="AS267" s="301"/>
      <c r="AT267" s="301"/>
      <c r="CG267" s="59">
        <v>1</v>
      </c>
      <c r="CL267">
        <v>3</v>
      </c>
    </row>
    <row r="268" spans="7:90" x14ac:dyDescent="0.25">
      <c r="G268" t="s">
        <v>365</v>
      </c>
      <c r="H268" s="36">
        <v>1</v>
      </c>
      <c r="I268" s="44">
        <f t="shared" si="86"/>
        <v>0</v>
      </c>
      <c r="J268" s="44">
        <f t="shared" si="87"/>
        <v>0</v>
      </c>
      <c r="K268" s="44">
        <f t="shared" si="88"/>
        <v>0</v>
      </c>
      <c r="L268" s="44">
        <f t="shared" si="89"/>
        <v>0</v>
      </c>
      <c r="M268" s="51">
        <f t="shared" si="90"/>
        <v>0</v>
      </c>
      <c r="N268" s="51">
        <f t="shared" si="91"/>
        <v>1</v>
      </c>
      <c r="O268" s="51">
        <f t="shared" si="92"/>
        <v>0</v>
      </c>
      <c r="P268" s="54">
        <f t="shared" si="93"/>
        <v>0</v>
      </c>
      <c r="Q268" s="296">
        <f t="shared" si="94"/>
        <v>0</v>
      </c>
      <c r="R268" s="296">
        <f t="shared" si="95"/>
        <v>0</v>
      </c>
      <c r="S268" s="296">
        <f t="shared" si="96"/>
        <v>0</v>
      </c>
      <c r="T268" s="297">
        <f t="shared" si="97"/>
        <v>0</v>
      </c>
      <c r="U268" s="297">
        <f t="shared" si="98"/>
        <v>1</v>
      </c>
      <c r="V268">
        <f t="shared" si="99"/>
        <v>4</v>
      </c>
      <c r="W268" s="298">
        <v>3</v>
      </c>
      <c r="X268" s="33">
        <f t="shared" si="100"/>
        <v>0</v>
      </c>
      <c r="Y268">
        <f t="shared" si="101"/>
        <v>6</v>
      </c>
      <c r="Z268" s="299">
        <f t="shared" si="83"/>
        <v>0</v>
      </c>
      <c r="AA268">
        <f t="shared" si="84"/>
        <v>1</v>
      </c>
      <c r="AB268" s="63">
        <f t="shared" si="85"/>
        <v>16.666666666666664</v>
      </c>
      <c r="AP268" s="307"/>
      <c r="AQ268" s="306"/>
      <c r="AR268" s="301"/>
      <c r="AS268" s="301"/>
      <c r="AT268" s="301"/>
      <c r="AU268" s="109"/>
      <c r="AV268" s="112"/>
      <c r="AW268" s="112"/>
      <c r="AX268" s="112"/>
      <c r="AY268" s="112"/>
      <c r="AZ268" s="112"/>
      <c r="BA268" s="112"/>
      <c r="BB268" s="45"/>
      <c r="BC268" s="45"/>
      <c r="BE268" s="47"/>
      <c r="BH268" s="48"/>
      <c r="BI268" s="113"/>
      <c r="BJ268" s="114">
        <v>1</v>
      </c>
      <c r="BK268" s="114"/>
      <c r="BL268" s="114"/>
      <c r="BM268" s="115"/>
      <c r="BN268" s="115"/>
      <c r="BO268" s="115"/>
      <c r="BQ268" s="53"/>
      <c r="BR268" s="53"/>
      <c r="BS268" s="116"/>
      <c r="BT268" s="116"/>
      <c r="BU268" s="116"/>
      <c r="BV268" s="116"/>
      <c r="BW268" s="117"/>
      <c r="BX268" s="117"/>
      <c r="BY268" s="118"/>
      <c r="BZ268" s="118"/>
      <c r="CA268" s="118"/>
      <c r="CB268" s="118"/>
      <c r="CC268" s="119"/>
      <c r="CD268" s="119"/>
      <c r="CE268" s="119"/>
      <c r="CF268" s="120"/>
      <c r="CG268" s="120"/>
      <c r="CH268" s="120"/>
      <c r="CI268" s="120"/>
      <c r="CJ268" s="120">
        <v>1</v>
      </c>
      <c r="CK268" s="120"/>
      <c r="CL268" s="60">
        <v>4</v>
      </c>
    </row>
    <row r="269" spans="7:90" x14ac:dyDescent="0.25">
      <c r="G269" t="s">
        <v>365</v>
      </c>
      <c r="H269" s="36">
        <v>1</v>
      </c>
      <c r="I269" s="44">
        <f t="shared" si="86"/>
        <v>1</v>
      </c>
      <c r="J269" s="44">
        <f t="shared" si="87"/>
        <v>0</v>
      </c>
      <c r="K269" s="44">
        <f t="shared" si="88"/>
        <v>0</v>
      </c>
      <c r="L269" s="44">
        <f t="shared" si="89"/>
        <v>0</v>
      </c>
      <c r="M269" s="51">
        <f t="shared" si="90"/>
        <v>0</v>
      </c>
      <c r="N269" s="51">
        <f t="shared" si="91"/>
        <v>0</v>
      </c>
      <c r="O269" s="51">
        <f t="shared" si="92"/>
        <v>0</v>
      </c>
      <c r="P269" s="54">
        <f t="shared" si="93"/>
        <v>0</v>
      </c>
      <c r="Q269" s="296">
        <f t="shared" si="94"/>
        <v>0</v>
      </c>
      <c r="R269" s="296">
        <f t="shared" si="95"/>
        <v>0</v>
      </c>
      <c r="S269" s="296">
        <f t="shared" si="96"/>
        <v>0</v>
      </c>
      <c r="T269" s="297">
        <f t="shared" si="97"/>
        <v>0</v>
      </c>
      <c r="U269" s="297">
        <f t="shared" si="98"/>
        <v>1</v>
      </c>
      <c r="V269">
        <f t="shared" si="99"/>
        <v>0</v>
      </c>
      <c r="W269" s="298">
        <v>2</v>
      </c>
      <c r="X269" s="33">
        <f t="shared" si="100"/>
        <v>1</v>
      </c>
      <c r="Y269">
        <f t="shared" si="101"/>
        <v>2</v>
      </c>
      <c r="Z269" s="299">
        <f t="shared" si="83"/>
        <v>50</v>
      </c>
      <c r="AA269">
        <f t="shared" si="84"/>
        <v>1</v>
      </c>
      <c r="AB269" s="63">
        <f t="shared" si="85"/>
        <v>50</v>
      </c>
      <c r="AP269" s="307"/>
      <c r="AQ269" s="36"/>
      <c r="AR269" s="301"/>
      <c r="AS269" s="301"/>
      <c r="AT269" s="301"/>
      <c r="AU269" s="109">
        <v>1</v>
      </c>
      <c r="AV269" s="112"/>
      <c r="AW269" s="112"/>
      <c r="AX269" s="112"/>
      <c r="AY269" s="112"/>
      <c r="AZ269" s="112"/>
      <c r="BA269" s="112"/>
      <c r="BB269" s="45"/>
      <c r="BC269" s="45"/>
      <c r="BE269" s="47"/>
      <c r="BH269" s="48"/>
      <c r="BI269" s="113"/>
      <c r="BJ269" s="114"/>
      <c r="BK269" s="114"/>
      <c r="BL269" s="114"/>
      <c r="BM269" s="115"/>
      <c r="BN269" s="115"/>
      <c r="BO269" s="115"/>
      <c r="BQ269" s="53"/>
      <c r="BR269" s="53"/>
      <c r="BS269" s="116"/>
      <c r="BT269" s="116"/>
      <c r="BU269" s="116"/>
      <c r="BV269" s="116"/>
      <c r="BW269" s="117"/>
      <c r="BX269" s="117"/>
      <c r="BY269" s="118"/>
      <c r="BZ269" s="118"/>
      <c r="CA269" s="118"/>
      <c r="CB269" s="118"/>
      <c r="CC269" s="119"/>
      <c r="CD269" s="119"/>
      <c r="CE269" s="119"/>
      <c r="CF269" s="120"/>
      <c r="CG269" s="120">
        <v>1</v>
      </c>
      <c r="CH269" s="120"/>
      <c r="CI269" s="120"/>
      <c r="CJ269" s="120"/>
      <c r="CK269" s="120"/>
      <c r="CL269" s="60"/>
    </row>
    <row r="270" spans="7:90" x14ac:dyDescent="0.25">
      <c r="G270" t="s">
        <v>365</v>
      </c>
      <c r="H270" s="36">
        <v>1</v>
      </c>
      <c r="I270" s="44">
        <f t="shared" si="86"/>
        <v>1</v>
      </c>
      <c r="J270" s="44">
        <f t="shared" si="87"/>
        <v>0</v>
      </c>
      <c r="K270" s="44">
        <f t="shared" si="88"/>
        <v>0</v>
      </c>
      <c r="L270" s="44">
        <f t="shared" si="89"/>
        <v>0</v>
      </c>
      <c r="M270" s="51">
        <f t="shared" si="90"/>
        <v>0</v>
      </c>
      <c r="N270" s="51">
        <f t="shared" si="91"/>
        <v>1</v>
      </c>
      <c r="O270" s="51">
        <f t="shared" si="92"/>
        <v>0</v>
      </c>
      <c r="P270" s="54">
        <f t="shared" si="93"/>
        <v>0</v>
      </c>
      <c r="Q270" s="296">
        <f t="shared" si="94"/>
        <v>0</v>
      </c>
      <c r="R270" s="296">
        <f t="shared" si="95"/>
        <v>0</v>
      </c>
      <c r="S270" s="296">
        <f t="shared" si="96"/>
        <v>0</v>
      </c>
      <c r="T270" s="297">
        <f t="shared" si="97"/>
        <v>0</v>
      </c>
      <c r="U270" s="297">
        <f t="shared" si="98"/>
        <v>0</v>
      </c>
      <c r="V270">
        <f t="shared" si="99"/>
        <v>1</v>
      </c>
      <c r="W270" s="298">
        <v>3</v>
      </c>
      <c r="X270" s="33">
        <f t="shared" si="100"/>
        <v>1</v>
      </c>
      <c r="Y270">
        <f t="shared" si="101"/>
        <v>3</v>
      </c>
      <c r="Z270" s="299">
        <f t="shared" si="83"/>
        <v>33.333333333333329</v>
      </c>
      <c r="AA270">
        <f t="shared" si="84"/>
        <v>2</v>
      </c>
      <c r="AB270" s="63">
        <f t="shared" si="85"/>
        <v>66.666666666666657</v>
      </c>
      <c r="AP270" s="307"/>
      <c r="AQ270" s="36"/>
      <c r="AR270" s="301"/>
      <c r="AS270" s="301"/>
      <c r="AT270" s="301"/>
      <c r="AU270" s="109"/>
      <c r="AV270" s="112">
        <v>1</v>
      </c>
      <c r="AW270" s="112"/>
      <c r="AX270" s="112"/>
      <c r="AY270" s="112"/>
      <c r="AZ270" s="112"/>
      <c r="BA270" s="112"/>
      <c r="BB270" s="45"/>
      <c r="BC270" s="45"/>
      <c r="BE270" s="47"/>
      <c r="BH270" s="48"/>
      <c r="BI270" s="113"/>
      <c r="BJ270" s="114">
        <v>1</v>
      </c>
      <c r="BK270" s="114"/>
      <c r="BL270" s="114"/>
      <c r="BM270" s="115"/>
      <c r="BN270" s="115"/>
      <c r="BO270" s="115"/>
      <c r="BQ270" s="53"/>
      <c r="BR270" s="53"/>
      <c r="BS270" s="116"/>
      <c r="BT270" s="116"/>
      <c r="BU270" s="116"/>
      <c r="BV270" s="116"/>
      <c r="BW270" s="117"/>
      <c r="BX270" s="117"/>
      <c r="BY270" s="118"/>
      <c r="BZ270" s="118"/>
      <c r="CA270" s="118"/>
      <c r="CB270" s="118"/>
      <c r="CC270" s="119"/>
      <c r="CD270" s="119"/>
      <c r="CE270" s="119"/>
      <c r="CF270" s="120"/>
      <c r="CG270" s="120"/>
      <c r="CH270" s="120"/>
      <c r="CI270" s="120"/>
      <c r="CJ270" s="120"/>
      <c r="CK270" s="120"/>
      <c r="CL270" s="36">
        <v>1</v>
      </c>
    </row>
    <row r="271" spans="7:90" x14ac:dyDescent="0.25">
      <c r="G271" t="s">
        <v>365</v>
      </c>
      <c r="H271" s="36">
        <v>1</v>
      </c>
      <c r="I271" s="44">
        <f t="shared" si="86"/>
        <v>0</v>
      </c>
      <c r="J271" s="44">
        <f t="shared" si="87"/>
        <v>0</v>
      </c>
      <c r="K271" s="44">
        <f t="shared" si="88"/>
        <v>0</v>
      </c>
      <c r="L271" s="44">
        <f t="shared" si="89"/>
        <v>0</v>
      </c>
      <c r="M271" s="51">
        <f t="shared" si="90"/>
        <v>0</v>
      </c>
      <c r="N271" s="51">
        <f t="shared" si="91"/>
        <v>0</v>
      </c>
      <c r="O271" s="51">
        <f t="shared" si="92"/>
        <v>0</v>
      </c>
      <c r="P271" s="54">
        <f t="shared" si="93"/>
        <v>0</v>
      </c>
      <c r="Q271" s="296">
        <f t="shared" si="94"/>
        <v>1</v>
      </c>
      <c r="R271" s="296">
        <f t="shared" si="95"/>
        <v>0</v>
      </c>
      <c r="S271" s="296">
        <f t="shared" si="96"/>
        <v>0</v>
      </c>
      <c r="T271" s="297">
        <f t="shared" si="97"/>
        <v>0</v>
      </c>
      <c r="U271" s="297">
        <f t="shared" si="98"/>
        <v>2</v>
      </c>
      <c r="V271">
        <f t="shared" si="99"/>
        <v>3</v>
      </c>
      <c r="W271" s="298">
        <v>3</v>
      </c>
      <c r="X271" s="33">
        <f t="shared" si="100"/>
        <v>0</v>
      </c>
      <c r="Y271">
        <f t="shared" si="101"/>
        <v>6</v>
      </c>
      <c r="Z271" s="299">
        <f t="shared" si="83"/>
        <v>0</v>
      </c>
      <c r="AA271">
        <f t="shared" si="84"/>
        <v>0</v>
      </c>
      <c r="AB271" s="63">
        <f t="shared" si="85"/>
        <v>0</v>
      </c>
      <c r="AP271" s="307"/>
      <c r="AQ271" s="306"/>
      <c r="AR271" s="301"/>
      <c r="AS271" s="301"/>
      <c r="AT271" s="301"/>
      <c r="BV271" s="55">
        <v>1</v>
      </c>
      <c r="CG271" s="59">
        <v>1</v>
      </c>
      <c r="CJ271" s="59">
        <v>1</v>
      </c>
      <c r="CL271" s="36">
        <v>3</v>
      </c>
    </row>
    <row r="272" spans="7:90" x14ac:dyDescent="0.25">
      <c r="G272" t="s">
        <v>365</v>
      </c>
      <c r="H272" s="36">
        <v>1</v>
      </c>
      <c r="I272" s="44">
        <f t="shared" si="86"/>
        <v>0</v>
      </c>
      <c r="J272" s="44">
        <f t="shared" si="87"/>
        <v>1</v>
      </c>
      <c r="K272" s="44">
        <f t="shared" si="88"/>
        <v>0</v>
      </c>
      <c r="L272" s="44">
        <f t="shared" si="89"/>
        <v>0</v>
      </c>
      <c r="M272" s="51">
        <f t="shared" si="90"/>
        <v>0</v>
      </c>
      <c r="N272" s="51">
        <f t="shared" si="91"/>
        <v>1</v>
      </c>
      <c r="O272" s="51">
        <f t="shared" si="92"/>
        <v>1</v>
      </c>
      <c r="P272" s="54">
        <f t="shared" si="93"/>
        <v>0</v>
      </c>
      <c r="Q272" s="296">
        <f t="shared" si="94"/>
        <v>0</v>
      </c>
      <c r="R272" s="296">
        <f t="shared" si="95"/>
        <v>0</v>
      </c>
      <c r="S272" s="296">
        <f t="shared" si="96"/>
        <v>0</v>
      </c>
      <c r="T272" s="297">
        <f t="shared" si="97"/>
        <v>0</v>
      </c>
      <c r="U272" s="297">
        <f t="shared" si="98"/>
        <v>1</v>
      </c>
      <c r="V272">
        <f t="shared" si="99"/>
        <v>3</v>
      </c>
      <c r="W272" s="298">
        <v>5</v>
      </c>
      <c r="X272" s="33">
        <f t="shared" si="100"/>
        <v>1</v>
      </c>
      <c r="Y272">
        <f t="shared" si="101"/>
        <v>7</v>
      </c>
      <c r="Z272" s="299">
        <f t="shared" si="83"/>
        <v>14.285714285714285</v>
      </c>
      <c r="AA272">
        <f t="shared" si="84"/>
        <v>3</v>
      </c>
      <c r="AB272" s="63">
        <f t="shared" si="85"/>
        <v>42.857142857142854</v>
      </c>
      <c r="AP272" s="307"/>
      <c r="AQ272" s="306"/>
      <c r="AR272" s="301"/>
      <c r="AS272" s="301"/>
      <c r="AT272" s="301"/>
      <c r="BB272" s="44">
        <v>1</v>
      </c>
      <c r="BJ272" s="51">
        <v>1</v>
      </c>
      <c r="BM272" s="52">
        <v>1</v>
      </c>
      <c r="CF272" s="59">
        <v>1</v>
      </c>
      <c r="CL272" s="36">
        <v>3</v>
      </c>
    </row>
    <row r="273" spans="7:90" x14ac:dyDescent="0.25">
      <c r="G273" t="s">
        <v>365</v>
      </c>
      <c r="H273">
        <v>1</v>
      </c>
      <c r="I273" s="44">
        <f t="shared" si="86"/>
        <v>0</v>
      </c>
      <c r="J273" s="44">
        <f t="shared" si="87"/>
        <v>1</v>
      </c>
      <c r="K273" s="44">
        <f t="shared" si="88"/>
        <v>0</v>
      </c>
      <c r="L273" s="44">
        <f t="shared" si="89"/>
        <v>0</v>
      </c>
      <c r="M273" s="51">
        <f t="shared" si="90"/>
        <v>0</v>
      </c>
      <c r="N273" s="51">
        <f t="shared" si="91"/>
        <v>0</v>
      </c>
      <c r="O273" s="51">
        <f t="shared" si="92"/>
        <v>0</v>
      </c>
      <c r="P273" s="54">
        <f t="shared" si="93"/>
        <v>0</v>
      </c>
      <c r="Q273" s="296">
        <f t="shared" si="94"/>
        <v>0</v>
      </c>
      <c r="R273" s="296">
        <f t="shared" si="95"/>
        <v>0</v>
      </c>
      <c r="S273" s="296">
        <f t="shared" si="96"/>
        <v>1</v>
      </c>
      <c r="T273" s="297">
        <f t="shared" si="97"/>
        <v>0</v>
      </c>
      <c r="U273" s="297">
        <f t="shared" si="98"/>
        <v>0</v>
      </c>
      <c r="V273">
        <f t="shared" si="99"/>
        <v>2</v>
      </c>
      <c r="W273" s="298">
        <v>3</v>
      </c>
      <c r="X273" s="33">
        <f t="shared" si="100"/>
        <v>1</v>
      </c>
      <c r="Y273">
        <f t="shared" si="101"/>
        <v>4</v>
      </c>
      <c r="Z273" s="299">
        <f t="shared" si="83"/>
        <v>25</v>
      </c>
      <c r="AA273">
        <f t="shared" si="84"/>
        <v>1</v>
      </c>
      <c r="AB273" s="63">
        <f t="shared" si="85"/>
        <v>25</v>
      </c>
      <c r="AP273" s="307"/>
      <c r="BC273" s="44">
        <v>1</v>
      </c>
      <c r="BZ273" s="57">
        <v>1</v>
      </c>
      <c r="CL273" s="36">
        <v>2</v>
      </c>
    </row>
    <row r="274" spans="7:90" x14ac:dyDescent="0.25">
      <c r="G274" t="s">
        <v>365</v>
      </c>
      <c r="H274">
        <v>1</v>
      </c>
      <c r="I274" s="44">
        <f t="shared" si="86"/>
        <v>0</v>
      </c>
      <c r="J274" s="44">
        <f t="shared" si="87"/>
        <v>0</v>
      </c>
      <c r="K274" s="44">
        <f t="shared" si="88"/>
        <v>0</v>
      </c>
      <c r="L274" s="44">
        <f t="shared" si="89"/>
        <v>0</v>
      </c>
      <c r="M274" s="51">
        <f t="shared" si="90"/>
        <v>0</v>
      </c>
      <c r="N274" s="51">
        <f t="shared" si="91"/>
        <v>1</v>
      </c>
      <c r="O274" s="51">
        <f t="shared" si="92"/>
        <v>0</v>
      </c>
      <c r="P274" s="54">
        <f t="shared" si="93"/>
        <v>0</v>
      </c>
      <c r="Q274" s="296">
        <f t="shared" si="94"/>
        <v>0</v>
      </c>
      <c r="R274" s="296">
        <f t="shared" si="95"/>
        <v>0</v>
      </c>
      <c r="S274" s="296">
        <f t="shared" si="96"/>
        <v>0</v>
      </c>
      <c r="T274" s="297">
        <f t="shared" si="97"/>
        <v>0</v>
      </c>
      <c r="U274" s="297">
        <f t="shared" si="98"/>
        <v>3</v>
      </c>
      <c r="V274">
        <f t="shared" si="99"/>
        <v>0</v>
      </c>
      <c r="W274" s="298">
        <v>2</v>
      </c>
      <c r="X274" s="33">
        <f t="shared" si="100"/>
        <v>0</v>
      </c>
      <c r="Y274">
        <f t="shared" si="101"/>
        <v>4</v>
      </c>
      <c r="Z274" s="299">
        <f t="shared" si="83"/>
        <v>0</v>
      </c>
      <c r="AA274">
        <f t="shared" si="84"/>
        <v>1</v>
      </c>
      <c r="AB274" s="63">
        <f t="shared" si="85"/>
        <v>25</v>
      </c>
      <c r="AP274" s="307"/>
      <c r="AQ274" s="297"/>
      <c r="BJ274" s="51">
        <v>1</v>
      </c>
      <c r="CF274" s="59">
        <v>2</v>
      </c>
      <c r="CG274" s="59">
        <v>1</v>
      </c>
    </row>
    <row r="275" spans="7:90" x14ac:dyDescent="0.25">
      <c r="G275" t="s">
        <v>365</v>
      </c>
      <c r="H275">
        <v>1</v>
      </c>
      <c r="I275" s="44">
        <f t="shared" si="86"/>
        <v>0</v>
      </c>
      <c r="J275" s="44">
        <f t="shared" si="87"/>
        <v>0</v>
      </c>
      <c r="K275" s="44">
        <f t="shared" si="88"/>
        <v>0</v>
      </c>
      <c r="L275" s="44">
        <f t="shared" si="89"/>
        <v>0</v>
      </c>
      <c r="M275" s="51">
        <f t="shared" si="90"/>
        <v>0</v>
      </c>
      <c r="N275" s="51">
        <f t="shared" si="91"/>
        <v>0</v>
      </c>
      <c r="O275" s="51">
        <f t="shared" si="92"/>
        <v>0</v>
      </c>
      <c r="P275" s="54">
        <f t="shared" si="93"/>
        <v>0</v>
      </c>
      <c r="Q275" s="296">
        <f t="shared" si="94"/>
        <v>1</v>
      </c>
      <c r="R275" s="296">
        <f t="shared" si="95"/>
        <v>0</v>
      </c>
      <c r="S275" s="296">
        <f t="shared" si="96"/>
        <v>0</v>
      </c>
      <c r="T275" s="297">
        <f t="shared" si="97"/>
        <v>0</v>
      </c>
      <c r="U275" s="297">
        <f t="shared" si="98"/>
        <v>1</v>
      </c>
      <c r="V275">
        <f t="shared" si="99"/>
        <v>2</v>
      </c>
      <c r="W275" s="298">
        <v>3</v>
      </c>
      <c r="X275" s="33">
        <f t="shared" si="100"/>
        <v>0</v>
      </c>
      <c r="Y275">
        <f t="shared" si="101"/>
        <v>4</v>
      </c>
      <c r="Z275" s="299">
        <f t="shared" si="83"/>
        <v>0</v>
      </c>
      <c r="AA275">
        <f t="shared" si="84"/>
        <v>0</v>
      </c>
      <c r="AB275" s="63">
        <f t="shared" si="85"/>
        <v>0</v>
      </c>
      <c r="AP275" s="307"/>
      <c r="AQ275" s="306"/>
      <c r="BS275" s="55">
        <v>1</v>
      </c>
      <c r="CG275" s="59">
        <v>1</v>
      </c>
      <c r="CL275">
        <v>2</v>
      </c>
    </row>
    <row r="276" spans="7:90" x14ac:dyDescent="0.25">
      <c r="G276" t="s">
        <v>365</v>
      </c>
      <c r="H276">
        <v>1</v>
      </c>
      <c r="I276" s="44">
        <f t="shared" si="86"/>
        <v>0</v>
      </c>
      <c r="J276" s="44">
        <f t="shared" si="87"/>
        <v>0</v>
      </c>
      <c r="K276" s="44">
        <f t="shared" si="88"/>
        <v>0</v>
      </c>
      <c r="L276" s="44">
        <f t="shared" si="89"/>
        <v>0</v>
      </c>
      <c r="M276" s="51">
        <f t="shared" si="90"/>
        <v>0</v>
      </c>
      <c r="N276" s="51">
        <f t="shared" si="91"/>
        <v>1</v>
      </c>
      <c r="O276" s="51">
        <f t="shared" si="92"/>
        <v>0</v>
      </c>
      <c r="P276" s="54">
        <f t="shared" si="93"/>
        <v>0</v>
      </c>
      <c r="Q276" s="296">
        <f t="shared" si="94"/>
        <v>0</v>
      </c>
      <c r="R276" s="296">
        <f t="shared" si="95"/>
        <v>0</v>
      </c>
      <c r="S276" s="296">
        <f t="shared" si="96"/>
        <v>0</v>
      </c>
      <c r="T276" s="297">
        <f t="shared" si="97"/>
        <v>0</v>
      </c>
      <c r="U276" s="297">
        <f t="shared" si="98"/>
        <v>0</v>
      </c>
      <c r="V276">
        <f t="shared" si="99"/>
        <v>2</v>
      </c>
      <c r="W276" s="298">
        <v>2</v>
      </c>
      <c r="X276" s="33">
        <f t="shared" si="100"/>
        <v>0</v>
      </c>
      <c r="Y276">
        <f t="shared" si="101"/>
        <v>3</v>
      </c>
      <c r="Z276" s="299">
        <f t="shared" si="83"/>
        <v>0</v>
      </c>
      <c r="AA276">
        <f t="shared" si="84"/>
        <v>1</v>
      </c>
      <c r="AB276" s="63">
        <f t="shared" si="85"/>
        <v>33.333333333333329</v>
      </c>
      <c r="AP276" s="307"/>
      <c r="AQ276" s="306"/>
      <c r="BJ276" s="51">
        <v>1</v>
      </c>
      <c r="CL276">
        <v>2</v>
      </c>
    </row>
    <row r="277" spans="7:90" x14ac:dyDescent="0.25">
      <c r="G277" t="s">
        <v>365</v>
      </c>
      <c r="H277">
        <v>1</v>
      </c>
      <c r="I277" s="44">
        <f t="shared" si="86"/>
        <v>0</v>
      </c>
      <c r="J277" s="44">
        <f t="shared" si="87"/>
        <v>0</v>
      </c>
      <c r="K277" s="44">
        <f t="shared" si="88"/>
        <v>1</v>
      </c>
      <c r="L277" s="44">
        <f t="shared" si="89"/>
        <v>0</v>
      </c>
      <c r="M277" s="51">
        <f t="shared" si="90"/>
        <v>0</v>
      </c>
      <c r="N277" s="51">
        <f t="shared" si="91"/>
        <v>0</v>
      </c>
      <c r="O277" s="51">
        <f t="shared" si="92"/>
        <v>0</v>
      </c>
      <c r="P277" s="54">
        <f t="shared" si="93"/>
        <v>0</v>
      </c>
      <c r="Q277" s="296">
        <f t="shared" si="94"/>
        <v>1</v>
      </c>
      <c r="R277" s="296">
        <f t="shared" si="95"/>
        <v>0</v>
      </c>
      <c r="S277" s="296">
        <f t="shared" si="96"/>
        <v>1</v>
      </c>
      <c r="T277" s="297">
        <f t="shared" si="97"/>
        <v>0</v>
      </c>
      <c r="U277" s="297">
        <f t="shared" si="98"/>
        <v>0</v>
      </c>
      <c r="V277">
        <f t="shared" si="99"/>
        <v>1</v>
      </c>
      <c r="W277" s="298">
        <v>4</v>
      </c>
      <c r="X277" s="33">
        <f t="shared" si="100"/>
        <v>1</v>
      </c>
      <c r="Y277">
        <f t="shared" si="101"/>
        <v>4</v>
      </c>
      <c r="Z277" s="299">
        <f t="shared" si="83"/>
        <v>25</v>
      </c>
      <c r="AA277">
        <f t="shared" si="84"/>
        <v>1</v>
      </c>
      <c r="AB277" s="63">
        <f t="shared" si="85"/>
        <v>25</v>
      </c>
      <c r="AP277" s="307"/>
      <c r="BF277" s="47">
        <v>1</v>
      </c>
      <c r="BV277" s="55">
        <v>1</v>
      </c>
      <c r="BY277" s="57">
        <v>1</v>
      </c>
      <c r="CL277">
        <v>1</v>
      </c>
    </row>
    <row r="278" spans="7:90" x14ac:dyDescent="0.25">
      <c r="G278" t="s">
        <v>365</v>
      </c>
      <c r="H278">
        <v>1</v>
      </c>
      <c r="I278" s="44">
        <f t="shared" si="86"/>
        <v>0</v>
      </c>
      <c r="J278" s="44">
        <f t="shared" si="87"/>
        <v>0</v>
      </c>
      <c r="K278" s="44">
        <f t="shared" si="88"/>
        <v>0</v>
      </c>
      <c r="L278" s="44">
        <f t="shared" si="89"/>
        <v>0</v>
      </c>
      <c r="M278" s="51">
        <f t="shared" si="90"/>
        <v>0</v>
      </c>
      <c r="N278" s="51">
        <f t="shared" si="91"/>
        <v>0</v>
      </c>
      <c r="O278" s="51">
        <f t="shared" si="92"/>
        <v>1</v>
      </c>
      <c r="P278" s="54">
        <f t="shared" si="93"/>
        <v>0</v>
      </c>
      <c r="Q278" s="296">
        <f t="shared" si="94"/>
        <v>1</v>
      </c>
      <c r="R278" s="296">
        <f t="shared" si="95"/>
        <v>0</v>
      </c>
      <c r="S278" s="296">
        <f t="shared" si="96"/>
        <v>0</v>
      </c>
      <c r="T278" s="297">
        <f t="shared" si="97"/>
        <v>0</v>
      </c>
      <c r="U278" s="297">
        <f t="shared" si="98"/>
        <v>1</v>
      </c>
      <c r="V278">
        <f t="shared" si="99"/>
        <v>0</v>
      </c>
      <c r="W278" s="298">
        <v>3</v>
      </c>
      <c r="X278" s="33">
        <f t="shared" si="100"/>
        <v>0</v>
      </c>
      <c r="Y278">
        <f t="shared" si="101"/>
        <v>3</v>
      </c>
      <c r="Z278" s="299">
        <f t="shared" si="83"/>
        <v>0</v>
      </c>
      <c r="AA278">
        <f t="shared" si="84"/>
        <v>1</v>
      </c>
      <c r="AB278" s="63">
        <f t="shared" si="85"/>
        <v>33.333333333333329</v>
      </c>
      <c r="AP278" s="307"/>
      <c r="AS278" s="51"/>
      <c r="AT278" s="41">
        <f>7/79</f>
        <v>8.8607594936708861E-2</v>
      </c>
      <c r="BN278" s="52">
        <v>1</v>
      </c>
      <c r="BT278" s="55">
        <v>1</v>
      </c>
      <c r="CJ278" s="59">
        <v>1</v>
      </c>
    </row>
    <row r="279" spans="7:90" x14ac:dyDescent="0.25">
      <c r="G279" t="s">
        <v>365</v>
      </c>
      <c r="H279">
        <v>1</v>
      </c>
      <c r="I279" s="44">
        <f t="shared" si="86"/>
        <v>0</v>
      </c>
      <c r="J279" s="44">
        <f t="shared" si="87"/>
        <v>1</v>
      </c>
      <c r="K279" s="44">
        <f t="shared" si="88"/>
        <v>0</v>
      </c>
      <c r="L279" s="44">
        <f t="shared" si="89"/>
        <v>0</v>
      </c>
      <c r="M279" s="51">
        <f t="shared" si="90"/>
        <v>0</v>
      </c>
      <c r="N279" s="51">
        <f t="shared" si="91"/>
        <v>0</v>
      </c>
      <c r="O279" s="51">
        <f t="shared" si="92"/>
        <v>1</v>
      </c>
      <c r="P279" s="54">
        <f t="shared" si="93"/>
        <v>0</v>
      </c>
      <c r="Q279" s="296">
        <f t="shared" si="94"/>
        <v>0</v>
      </c>
      <c r="R279" s="296">
        <f t="shared" si="95"/>
        <v>0</v>
      </c>
      <c r="S279" s="296">
        <f t="shared" si="96"/>
        <v>0</v>
      </c>
      <c r="T279" s="297">
        <f t="shared" si="97"/>
        <v>0</v>
      </c>
      <c r="U279" s="297">
        <f t="shared" si="98"/>
        <v>0</v>
      </c>
      <c r="V279">
        <f t="shared" si="99"/>
        <v>1</v>
      </c>
      <c r="W279" s="298">
        <v>3</v>
      </c>
      <c r="X279" s="33">
        <f t="shared" si="100"/>
        <v>1</v>
      </c>
      <c r="Y279">
        <f t="shared" si="101"/>
        <v>3</v>
      </c>
      <c r="Z279" s="299">
        <f t="shared" si="83"/>
        <v>33.333333333333329</v>
      </c>
      <c r="AA279">
        <f t="shared" si="84"/>
        <v>2</v>
      </c>
      <c r="AB279" s="63">
        <f t="shared" si="85"/>
        <v>66.666666666666657</v>
      </c>
      <c r="AP279" s="307"/>
      <c r="AS279" s="306"/>
      <c r="AT279" s="41">
        <f>26/79</f>
        <v>0.32911392405063289</v>
      </c>
      <c r="BB279" s="44">
        <v>1</v>
      </c>
      <c r="BN279" s="52">
        <v>1</v>
      </c>
      <c r="CL279">
        <v>1</v>
      </c>
    </row>
    <row r="280" spans="7:90" x14ac:dyDescent="0.25">
      <c r="G280" s="60" t="s">
        <v>365</v>
      </c>
      <c r="H280">
        <v>1</v>
      </c>
      <c r="I280" s="44">
        <f t="shared" si="86"/>
        <v>1</v>
      </c>
      <c r="J280" s="44">
        <f t="shared" si="87"/>
        <v>0</v>
      </c>
      <c r="K280" s="44">
        <f t="shared" si="88"/>
        <v>0</v>
      </c>
      <c r="L280" s="44">
        <f t="shared" si="89"/>
        <v>0</v>
      </c>
      <c r="M280" s="51">
        <f t="shared" si="90"/>
        <v>0</v>
      </c>
      <c r="N280" s="51">
        <f t="shared" si="91"/>
        <v>0</v>
      </c>
      <c r="O280" s="51">
        <f t="shared" si="92"/>
        <v>0</v>
      </c>
      <c r="P280" s="54">
        <f t="shared" si="93"/>
        <v>0</v>
      </c>
      <c r="Q280" s="296">
        <f t="shared" si="94"/>
        <v>1</v>
      </c>
      <c r="R280" s="296">
        <f t="shared" si="95"/>
        <v>0</v>
      </c>
      <c r="S280" s="296">
        <f t="shared" si="96"/>
        <v>0</v>
      </c>
      <c r="T280" s="297">
        <f t="shared" si="97"/>
        <v>1</v>
      </c>
      <c r="U280" s="297">
        <f t="shared" si="98"/>
        <v>1</v>
      </c>
      <c r="V280">
        <f t="shared" si="99"/>
        <v>2</v>
      </c>
      <c r="W280" s="298">
        <v>5</v>
      </c>
      <c r="X280" s="33">
        <f t="shared" si="100"/>
        <v>1</v>
      </c>
      <c r="Y280">
        <f t="shared" si="101"/>
        <v>6</v>
      </c>
      <c r="Z280" s="299">
        <f t="shared" si="83"/>
        <v>16.666666666666664</v>
      </c>
      <c r="AA280">
        <f t="shared" si="84"/>
        <v>1</v>
      </c>
      <c r="AB280" s="63">
        <f t="shared" si="85"/>
        <v>16.666666666666664</v>
      </c>
      <c r="AF280" s="319">
        <f>SUM(AC281:AF281)</f>
        <v>22</v>
      </c>
      <c r="AI280" s="324">
        <f>SUM(AG281:AI281)</f>
        <v>75</v>
      </c>
      <c r="AM280" s="296">
        <f>SUM(AK281:AM281)</f>
        <v>38</v>
      </c>
      <c r="AO280" s="297">
        <f>SUM(AN281:AO281)</f>
        <v>119</v>
      </c>
      <c r="AP280" s="320">
        <v>135</v>
      </c>
      <c r="AR280" s="41">
        <f>STDEV(W202:W281)</f>
        <v>0.89690042911509127</v>
      </c>
      <c r="AS280" s="297"/>
      <c r="AT280" s="41">
        <f>27/79</f>
        <v>0.34177215189873417</v>
      </c>
      <c r="AU280" s="42">
        <v>1</v>
      </c>
      <c r="BV280" s="55">
        <v>1</v>
      </c>
      <c r="CD280" s="58">
        <v>1</v>
      </c>
      <c r="CF280" s="59">
        <v>1</v>
      </c>
      <c r="CL280">
        <v>2</v>
      </c>
    </row>
    <row r="281" spans="7:90" x14ac:dyDescent="0.25">
      <c r="G281" s="87" t="s">
        <v>365</v>
      </c>
      <c r="H281" s="87">
        <v>1</v>
      </c>
      <c r="I281" s="95">
        <f t="shared" si="86"/>
        <v>0</v>
      </c>
      <c r="J281" s="95">
        <f t="shared" si="87"/>
        <v>1</v>
      </c>
      <c r="K281" s="95">
        <f t="shared" si="88"/>
        <v>0</v>
      </c>
      <c r="L281" s="95">
        <f t="shared" si="89"/>
        <v>0</v>
      </c>
      <c r="M281" s="99">
        <f t="shared" si="90"/>
        <v>0</v>
      </c>
      <c r="N281" s="99">
        <f t="shared" si="91"/>
        <v>0</v>
      </c>
      <c r="O281" s="99">
        <f t="shared" si="92"/>
        <v>0</v>
      </c>
      <c r="P281" s="101">
        <f t="shared" si="93"/>
        <v>0</v>
      </c>
      <c r="Q281" s="310">
        <f t="shared" si="94"/>
        <v>0</v>
      </c>
      <c r="R281" s="310">
        <f t="shared" si="95"/>
        <v>0</v>
      </c>
      <c r="S281" s="310">
        <f t="shared" si="96"/>
        <v>1</v>
      </c>
      <c r="T281" s="311">
        <f t="shared" si="97"/>
        <v>0</v>
      </c>
      <c r="U281" s="311">
        <f t="shared" si="98"/>
        <v>2</v>
      </c>
      <c r="V281" s="87">
        <f t="shared" si="99"/>
        <v>2</v>
      </c>
      <c r="W281" s="312">
        <v>4</v>
      </c>
      <c r="X281" s="92">
        <f t="shared" si="100"/>
        <v>1</v>
      </c>
      <c r="Y281" s="87">
        <f t="shared" si="101"/>
        <v>6</v>
      </c>
      <c r="Z281" s="313">
        <f t="shared" si="83"/>
        <v>16.666666666666664</v>
      </c>
      <c r="AA281" s="87">
        <f t="shared" si="84"/>
        <v>1</v>
      </c>
      <c r="AB281" s="108">
        <f t="shared" si="85"/>
        <v>16.666666666666664</v>
      </c>
      <c r="AC281" s="44">
        <f>SUM(I202:I281)</f>
        <v>14</v>
      </c>
      <c r="AD281" s="44">
        <f t="shared" ref="AD281:AF281" si="102">SUM(J202:J281)</f>
        <v>6</v>
      </c>
      <c r="AE281" s="44">
        <f t="shared" si="102"/>
        <v>2</v>
      </c>
      <c r="AF281" s="44">
        <f t="shared" si="102"/>
        <v>0</v>
      </c>
      <c r="AG281" s="51">
        <f>SUM(M202:M281)</f>
        <v>2</v>
      </c>
      <c r="AH281" s="51">
        <f t="shared" ref="AH281:AI281" si="103">SUM(N202:N281)</f>
        <v>56</v>
      </c>
      <c r="AI281" s="51">
        <f t="shared" si="103"/>
        <v>17</v>
      </c>
      <c r="AJ281" s="54">
        <f t="shared" ref="AJ281" si="104">SUM(P204:P281)</f>
        <v>1</v>
      </c>
      <c r="AK281" s="296">
        <f>SUM(Q202:Q281)</f>
        <v>31</v>
      </c>
      <c r="AL281" s="296">
        <f t="shared" ref="AL281:AM281" si="105">SUM(R202:R281)</f>
        <v>0</v>
      </c>
      <c r="AM281" s="296">
        <f t="shared" si="105"/>
        <v>7</v>
      </c>
      <c r="AN281" s="297">
        <f>SUM(T202:T281)</f>
        <v>14</v>
      </c>
      <c r="AO281" s="297">
        <f>SUM(U202:U281)</f>
        <v>105</v>
      </c>
      <c r="AP281" s="307">
        <f>SUM(V202:V281)</f>
        <v>135</v>
      </c>
      <c r="AR281" s="314">
        <f>AVERAGE(W202:W281)</f>
        <v>3.1749999999999998</v>
      </c>
      <c r="AS281" s="314"/>
      <c r="AT281" s="314">
        <f>20/79</f>
        <v>0.25316455696202533</v>
      </c>
      <c r="AU281" s="93"/>
      <c r="AV281" s="94"/>
      <c r="AW281" s="94"/>
      <c r="AX281" s="94"/>
      <c r="AY281" s="94"/>
      <c r="AZ281" s="94"/>
      <c r="BA281" s="94"/>
      <c r="BB281" s="95"/>
      <c r="BC281" s="95">
        <v>1</v>
      </c>
      <c r="BD281" s="95"/>
      <c r="BE281" s="96"/>
      <c r="BF281" s="96"/>
      <c r="BG281" s="97"/>
      <c r="BH281" s="97"/>
      <c r="BI281" s="98"/>
      <c r="BJ281" s="99"/>
      <c r="BK281" s="99"/>
      <c r="BL281" s="99"/>
      <c r="BM281" s="100"/>
      <c r="BN281" s="100"/>
      <c r="BO281" s="100"/>
      <c r="BP281" s="101"/>
      <c r="BQ281" s="101"/>
      <c r="BR281" s="101"/>
      <c r="BS281" s="102"/>
      <c r="BT281" s="102"/>
      <c r="BU281" s="102"/>
      <c r="BV281" s="102"/>
      <c r="BW281" s="103"/>
      <c r="BX281" s="103"/>
      <c r="BY281" s="104"/>
      <c r="BZ281" s="104">
        <v>1</v>
      </c>
      <c r="CA281" s="104"/>
      <c r="CB281" s="104"/>
      <c r="CC281" s="105"/>
      <c r="CD281" s="105"/>
      <c r="CE281" s="105"/>
      <c r="CF281" s="106">
        <v>2</v>
      </c>
      <c r="CG281" s="106"/>
      <c r="CH281" s="106"/>
      <c r="CI281" s="106"/>
      <c r="CJ281" s="106"/>
      <c r="CK281" s="106"/>
      <c r="CL281" s="87">
        <v>2</v>
      </c>
    </row>
    <row r="282" spans="7:90" x14ac:dyDescent="0.25">
      <c r="G282" s="36" t="s">
        <v>408</v>
      </c>
      <c r="H282" s="36">
        <v>1</v>
      </c>
      <c r="I282" s="44">
        <f t="shared" si="86"/>
        <v>1</v>
      </c>
      <c r="J282" s="44">
        <f t="shared" si="87"/>
        <v>3</v>
      </c>
      <c r="K282" s="44">
        <f t="shared" si="88"/>
        <v>0</v>
      </c>
      <c r="L282" s="44">
        <f t="shared" si="89"/>
        <v>0</v>
      </c>
      <c r="M282" s="51">
        <f t="shared" si="90"/>
        <v>0</v>
      </c>
      <c r="N282" s="51">
        <f t="shared" si="91"/>
        <v>28</v>
      </c>
      <c r="O282" s="51">
        <f t="shared" si="92"/>
        <v>0</v>
      </c>
      <c r="P282" s="54">
        <f t="shared" si="93"/>
        <v>0</v>
      </c>
      <c r="Q282" s="296">
        <f t="shared" si="94"/>
        <v>2</v>
      </c>
      <c r="R282" s="296">
        <f t="shared" si="95"/>
        <v>0</v>
      </c>
      <c r="S282" s="296">
        <f t="shared" si="96"/>
        <v>0</v>
      </c>
      <c r="T282" s="297">
        <f t="shared" si="97"/>
        <v>0</v>
      </c>
      <c r="U282" s="297">
        <f t="shared" si="98"/>
        <v>1</v>
      </c>
      <c r="V282">
        <f t="shared" si="99"/>
        <v>8</v>
      </c>
      <c r="W282" s="298">
        <v>5</v>
      </c>
      <c r="X282" s="33">
        <f t="shared" si="100"/>
        <v>4</v>
      </c>
      <c r="Y282">
        <f t="shared" si="101"/>
        <v>43</v>
      </c>
      <c r="Z282" s="299">
        <f t="shared" si="83"/>
        <v>9.3023255813953494</v>
      </c>
      <c r="AA282">
        <f t="shared" si="84"/>
        <v>32</v>
      </c>
      <c r="AB282" s="63">
        <f t="shared" si="85"/>
        <v>74.418604651162795</v>
      </c>
      <c r="AP282" s="307"/>
      <c r="AQ282" s="51"/>
      <c r="AR282" s="301"/>
      <c r="AS282" s="301"/>
      <c r="AT282" s="301"/>
      <c r="AW282" s="43">
        <v>1</v>
      </c>
      <c r="BB282" s="44">
        <v>1</v>
      </c>
      <c r="BC282" s="44">
        <v>2</v>
      </c>
      <c r="BJ282" s="51">
        <v>28</v>
      </c>
      <c r="BS282" s="55">
        <v>1</v>
      </c>
      <c r="BV282" s="55">
        <v>1</v>
      </c>
      <c r="CF282" s="59">
        <v>1</v>
      </c>
      <c r="CL282" s="36">
        <v>8</v>
      </c>
    </row>
    <row r="283" spans="7:90" x14ac:dyDescent="0.25">
      <c r="G283" s="36" t="s">
        <v>408</v>
      </c>
      <c r="H283" s="36">
        <v>1</v>
      </c>
      <c r="I283" s="44">
        <f t="shared" si="86"/>
        <v>0</v>
      </c>
      <c r="J283" s="44">
        <f t="shared" si="87"/>
        <v>0</v>
      </c>
      <c r="K283" s="44">
        <f t="shared" si="88"/>
        <v>0</v>
      </c>
      <c r="L283" s="44">
        <f t="shared" si="89"/>
        <v>0</v>
      </c>
      <c r="M283" s="51">
        <f t="shared" si="90"/>
        <v>0</v>
      </c>
      <c r="N283" s="51">
        <f t="shared" si="91"/>
        <v>18</v>
      </c>
      <c r="O283" s="51">
        <f t="shared" si="92"/>
        <v>0</v>
      </c>
      <c r="P283" s="54">
        <f t="shared" si="93"/>
        <v>0</v>
      </c>
      <c r="Q283" s="296">
        <f t="shared" si="94"/>
        <v>3</v>
      </c>
      <c r="R283" s="296">
        <f t="shared" si="95"/>
        <v>0</v>
      </c>
      <c r="S283" s="296">
        <f t="shared" si="96"/>
        <v>1</v>
      </c>
      <c r="T283" s="297">
        <f t="shared" si="97"/>
        <v>0</v>
      </c>
      <c r="U283" s="297">
        <f t="shared" si="98"/>
        <v>2</v>
      </c>
      <c r="V283">
        <f t="shared" si="99"/>
        <v>14</v>
      </c>
      <c r="W283" s="298">
        <v>5</v>
      </c>
      <c r="X283" s="33">
        <f t="shared" si="100"/>
        <v>0</v>
      </c>
      <c r="Y283">
        <f t="shared" si="101"/>
        <v>38</v>
      </c>
      <c r="Z283" s="299">
        <f t="shared" si="83"/>
        <v>0</v>
      </c>
      <c r="AA283">
        <f t="shared" si="84"/>
        <v>18</v>
      </c>
      <c r="AB283" s="63">
        <f t="shared" si="85"/>
        <v>47.368421052631575</v>
      </c>
      <c r="AP283" s="307"/>
      <c r="AQ283" s="51"/>
      <c r="AR283" s="301"/>
      <c r="AS283" s="301"/>
      <c r="AT283" s="301"/>
      <c r="BJ283" s="51">
        <v>18</v>
      </c>
      <c r="BS283" s="55">
        <v>3</v>
      </c>
      <c r="BZ283" s="57">
        <v>1</v>
      </c>
      <c r="CG283" s="59">
        <v>2</v>
      </c>
      <c r="CL283" s="36">
        <v>14</v>
      </c>
    </row>
    <row r="284" spans="7:90" x14ac:dyDescent="0.25">
      <c r="G284" s="36" t="s">
        <v>408</v>
      </c>
      <c r="H284" s="36">
        <v>1</v>
      </c>
      <c r="I284" s="44">
        <f t="shared" si="86"/>
        <v>0</v>
      </c>
      <c r="J284" s="44">
        <f t="shared" si="87"/>
        <v>1</v>
      </c>
      <c r="K284" s="44">
        <f t="shared" si="88"/>
        <v>0</v>
      </c>
      <c r="L284" s="44">
        <f t="shared" si="89"/>
        <v>0</v>
      </c>
      <c r="M284" s="51">
        <f t="shared" si="90"/>
        <v>0</v>
      </c>
      <c r="N284" s="51">
        <f t="shared" si="91"/>
        <v>20</v>
      </c>
      <c r="O284" s="51">
        <f t="shared" si="92"/>
        <v>0</v>
      </c>
      <c r="P284" s="54">
        <f t="shared" si="93"/>
        <v>0</v>
      </c>
      <c r="Q284" s="296">
        <f t="shared" si="94"/>
        <v>0</v>
      </c>
      <c r="R284" s="296">
        <f t="shared" si="95"/>
        <v>0</v>
      </c>
      <c r="S284" s="296">
        <f t="shared" si="96"/>
        <v>0</v>
      </c>
      <c r="T284" s="297">
        <f t="shared" si="97"/>
        <v>0</v>
      </c>
      <c r="U284" s="297">
        <f t="shared" si="98"/>
        <v>1</v>
      </c>
      <c r="V284">
        <f t="shared" si="99"/>
        <v>11</v>
      </c>
      <c r="W284" s="298">
        <v>4</v>
      </c>
      <c r="X284" s="33">
        <f t="shared" si="100"/>
        <v>1</v>
      </c>
      <c r="Y284">
        <f t="shared" si="101"/>
        <v>33</v>
      </c>
      <c r="Z284" s="299">
        <f t="shared" si="83"/>
        <v>3.0303030303030303</v>
      </c>
      <c r="AA284">
        <f t="shared" si="84"/>
        <v>21</v>
      </c>
      <c r="AB284" s="63">
        <f t="shared" si="85"/>
        <v>63.636363636363633</v>
      </c>
      <c r="AP284" s="307"/>
      <c r="AQ284" s="51"/>
      <c r="AR284" s="301"/>
      <c r="AS284" s="301"/>
      <c r="AT284" s="301"/>
      <c r="BC284" s="44">
        <v>1</v>
      </c>
      <c r="BJ284" s="51">
        <v>20</v>
      </c>
      <c r="CG284" s="59">
        <v>1</v>
      </c>
      <c r="CL284" s="36">
        <v>11</v>
      </c>
    </row>
    <row r="285" spans="7:90" x14ac:dyDescent="0.25">
      <c r="G285" s="36" t="s">
        <v>408</v>
      </c>
      <c r="H285" s="36">
        <v>1</v>
      </c>
      <c r="I285" s="44">
        <f t="shared" si="86"/>
        <v>0</v>
      </c>
      <c r="J285" s="44">
        <f t="shared" si="87"/>
        <v>0</v>
      </c>
      <c r="K285" s="44">
        <f t="shared" si="88"/>
        <v>0</v>
      </c>
      <c r="L285" s="44">
        <f t="shared" si="89"/>
        <v>0</v>
      </c>
      <c r="M285" s="51">
        <f t="shared" si="90"/>
        <v>0</v>
      </c>
      <c r="N285" s="51">
        <f t="shared" si="91"/>
        <v>21</v>
      </c>
      <c r="O285" s="51">
        <f t="shared" si="92"/>
        <v>0</v>
      </c>
      <c r="P285" s="54">
        <f t="shared" si="93"/>
        <v>0</v>
      </c>
      <c r="Q285" s="296">
        <f t="shared" si="94"/>
        <v>3</v>
      </c>
      <c r="R285" s="296">
        <f t="shared" si="95"/>
        <v>0</v>
      </c>
      <c r="S285" s="296">
        <f t="shared" si="96"/>
        <v>0</v>
      </c>
      <c r="T285" s="297">
        <f t="shared" si="97"/>
        <v>0</v>
      </c>
      <c r="U285" s="297">
        <f t="shared" si="98"/>
        <v>1</v>
      </c>
      <c r="V285">
        <f t="shared" si="99"/>
        <v>7</v>
      </c>
      <c r="W285" s="298">
        <v>4</v>
      </c>
      <c r="X285" s="33">
        <f t="shared" si="100"/>
        <v>0</v>
      </c>
      <c r="Y285">
        <f t="shared" si="101"/>
        <v>32</v>
      </c>
      <c r="Z285" s="299">
        <f t="shared" si="83"/>
        <v>0</v>
      </c>
      <c r="AA285">
        <f t="shared" si="84"/>
        <v>21</v>
      </c>
      <c r="AB285" s="63">
        <f t="shared" si="85"/>
        <v>65.625</v>
      </c>
      <c r="AP285" s="307"/>
      <c r="AQ285" s="51"/>
      <c r="AR285" s="301"/>
      <c r="AS285" s="301"/>
      <c r="AT285" s="301"/>
      <c r="BJ285" s="51">
        <v>21</v>
      </c>
      <c r="BS285" s="55">
        <v>3</v>
      </c>
      <c r="CG285" s="59">
        <v>1</v>
      </c>
      <c r="CL285" s="36">
        <v>7</v>
      </c>
    </row>
    <row r="286" spans="7:90" x14ac:dyDescent="0.25">
      <c r="G286" s="36" t="s">
        <v>408</v>
      </c>
      <c r="H286" s="36">
        <v>1</v>
      </c>
      <c r="I286" s="44">
        <f t="shared" si="86"/>
        <v>0</v>
      </c>
      <c r="J286" s="44">
        <f t="shared" si="87"/>
        <v>0</v>
      </c>
      <c r="K286" s="44">
        <f t="shared" si="88"/>
        <v>0</v>
      </c>
      <c r="L286" s="44">
        <f t="shared" si="89"/>
        <v>0</v>
      </c>
      <c r="M286" s="51">
        <f t="shared" si="90"/>
        <v>0</v>
      </c>
      <c r="N286" s="51">
        <f t="shared" si="91"/>
        <v>15</v>
      </c>
      <c r="O286" s="51">
        <f t="shared" si="92"/>
        <v>0</v>
      </c>
      <c r="P286" s="54">
        <f t="shared" si="93"/>
        <v>0</v>
      </c>
      <c r="Q286" s="296">
        <f t="shared" si="94"/>
        <v>1</v>
      </c>
      <c r="R286" s="296">
        <f t="shared" si="95"/>
        <v>0</v>
      </c>
      <c r="S286" s="296">
        <f t="shared" si="96"/>
        <v>0</v>
      </c>
      <c r="T286" s="297">
        <f t="shared" si="97"/>
        <v>0</v>
      </c>
      <c r="U286" s="297">
        <f t="shared" si="98"/>
        <v>0</v>
      </c>
      <c r="V286">
        <f t="shared" si="99"/>
        <v>16</v>
      </c>
      <c r="W286" s="298">
        <v>3</v>
      </c>
      <c r="X286" s="33">
        <f t="shared" si="100"/>
        <v>0</v>
      </c>
      <c r="Y286">
        <f t="shared" si="101"/>
        <v>32</v>
      </c>
      <c r="Z286" s="299">
        <f t="shared" si="83"/>
        <v>0</v>
      </c>
      <c r="AA286">
        <f t="shared" si="84"/>
        <v>15</v>
      </c>
      <c r="AB286" s="63">
        <f t="shared" si="85"/>
        <v>46.875</v>
      </c>
      <c r="AP286" s="307"/>
      <c r="AQ286" s="306"/>
      <c r="AR286" s="301"/>
      <c r="AS286" s="301"/>
      <c r="AT286" s="301"/>
      <c r="BJ286" s="51">
        <v>15</v>
      </c>
      <c r="BS286" s="55">
        <v>1</v>
      </c>
      <c r="CL286" s="36">
        <v>16</v>
      </c>
    </row>
    <row r="287" spans="7:90" x14ac:dyDescent="0.25">
      <c r="G287" s="36" t="s">
        <v>408</v>
      </c>
      <c r="H287" s="36">
        <v>1</v>
      </c>
      <c r="I287" s="44">
        <f t="shared" si="86"/>
        <v>1</v>
      </c>
      <c r="J287" s="44">
        <f t="shared" si="87"/>
        <v>1</v>
      </c>
      <c r="K287" s="44">
        <f t="shared" si="88"/>
        <v>0</v>
      </c>
      <c r="L287" s="44">
        <f t="shared" si="89"/>
        <v>0</v>
      </c>
      <c r="M287" s="51">
        <f t="shared" si="90"/>
        <v>0</v>
      </c>
      <c r="N287" s="51">
        <f t="shared" si="91"/>
        <v>9</v>
      </c>
      <c r="O287" s="51">
        <f t="shared" si="92"/>
        <v>0</v>
      </c>
      <c r="P287" s="54">
        <f t="shared" si="93"/>
        <v>0</v>
      </c>
      <c r="Q287" s="296">
        <f t="shared" si="94"/>
        <v>3</v>
      </c>
      <c r="R287" s="296">
        <f t="shared" si="95"/>
        <v>0</v>
      </c>
      <c r="S287" s="296">
        <f t="shared" si="96"/>
        <v>0</v>
      </c>
      <c r="T287" s="297">
        <f t="shared" si="97"/>
        <v>0</v>
      </c>
      <c r="U287" s="297">
        <f t="shared" si="98"/>
        <v>0</v>
      </c>
      <c r="V287">
        <f t="shared" si="99"/>
        <v>7</v>
      </c>
      <c r="W287" s="298">
        <v>5</v>
      </c>
      <c r="X287" s="33">
        <f t="shared" si="100"/>
        <v>2</v>
      </c>
      <c r="Y287">
        <f t="shared" si="101"/>
        <v>21</v>
      </c>
      <c r="Z287" s="299">
        <f t="shared" si="83"/>
        <v>9.5238095238095237</v>
      </c>
      <c r="AA287">
        <f t="shared" si="84"/>
        <v>11</v>
      </c>
      <c r="AB287" s="63">
        <f t="shared" si="85"/>
        <v>52.380952380952387</v>
      </c>
      <c r="AP287" s="307"/>
      <c r="AQ287" s="51"/>
      <c r="AR287" s="301"/>
      <c r="AS287" s="301"/>
      <c r="AT287" s="301"/>
      <c r="AU287" s="42">
        <v>1</v>
      </c>
      <c r="BB287" s="44">
        <v>1</v>
      </c>
      <c r="BJ287" s="51">
        <v>9</v>
      </c>
      <c r="BS287" s="55">
        <v>3</v>
      </c>
      <c r="CL287" s="36">
        <v>7</v>
      </c>
    </row>
    <row r="288" spans="7:90" x14ac:dyDescent="0.25">
      <c r="G288" s="36" t="s">
        <v>408</v>
      </c>
      <c r="H288" s="36">
        <v>1</v>
      </c>
      <c r="I288" s="44">
        <f t="shared" si="86"/>
        <v>0</v>
      </c>
      <c r="J288" s="44">
        <f t="shared" si="87"/>
        <v>2</v>
      </c>
      <c r="K288" s="44">
        <f t="shared" si="88"/>
        <v>0</v>
      </c>
      <c r="L288" s="44">
        <f t="shared" si="89"/>
        <v>0</v>
      </c>
      <c r="M288" s="51">
        <f t="shared" si="90"/>
        <v>0</v>
      </c>
      <c r="N288" s="51">
        <f t="shared" si="91"/>
        <v>17</v>
      </c>
      <c r="O288" s="51">
        <f t="shared" si="92"/>
        <v>0</v>
      </c>
      <c r="P288" s="54">
        <f t="shared" si="93"/>
        <v>0</v>
      </c>
      <c r="Q288" s="296">
        <f t="shared" si="94"/>
        <v>5</v>
      </c>
      <c r="R288" s="296">
        <f t="shared" si="95"/>
        <v>0</v>
      </c>
      <c r="S288" s="296">
        <f t="shared" si="96"/>
        <v>0</v>
      </c>
      <c r="T288" s="297">
        <f t="shared" si="97"/>
        <v>1</v>
      </c>
      <c r="U288" s="297">
        <f t="shared" si="98"/>
        <v>0</v>
      </c>
      <c r="V288">
        <f t="shared" si="99"/>
        <v>16</v>
      </c>
      <c r="W288" s="298">
        <v>5</v>
      </c>
      <c r="X288" s="33">
        <f t="shared" si="100"/>
        <v>2</v>
      </c>
      <c r="Y288">
        <f t="shared" si="101"/>
        <v>41</v>
      </c>
      <c r="Z288" s="299">
        <f t="shared" si="83"/>
        <v>4.8780487804878048</v>
      </c>
      <c r="AA288">
        <f t="shared" si="84"/>
        <v>19</v>
      </c>
      <c r="AB288" s="63">
        <f t="shared" si="85"/>
        <v>46.341463414634148</v>
      </c>
      <c r="AP288" s="307"/>
      <c r="AQ288" s="306"/>
      <c r="AR288" s="301"/>
      <c r="AS288" s="301"/>
      <c r="AT288" s="301"/>
      <c r="BC288" s="44">
        <v>2</v>
      </c>
      <c r="BJ288" s="51">
        <v>17</v>
      </c>
      <c r="BS288" s="55">
        <v>2</v>
      </c>
      <c r="BT288" s="55">
        <v>1</v>
      </c>
      <c r="BV288" s="55">
        <v>2</v>
      </c>
      <c r="CC288" s="58">
        <v>1</v>
      </c>
      <c r="CL288" s="36">
        <v>16</v>
      </c>
    </row>
    <row r="289" spans="7:90" x14ac:dyDescent="0.25">
      <c r="G289" s="36" t="s">
        <v>408</v>
      </c>
      <c r="H289" s="36">
        <v>1</v>
      </c>
      <c r="I289" s="44">
        <f t="shared" si="86"/>
        <v>0</v>
      </c>
      <c r="J289" s="44">
        <f t="shared" si="87"/>
        <v>0</v>
      </c>
      <c r="K289" s="44">
        <f t="shared" si="88"/>
        <v>0</v>
      </c>
      <c r="L289" s="44">
        <f t="shared" si="89"/>
        <v>0</v>
      </c>
      <c r="M289" s="51">
        <f t="shared" si="90"/>
        <v>0</v>
      </c>
      <c r="N289" s="51">
        <f t="shared" si="91"/>
        <v>12</v>
      </c>
      <c r="O289" s="51">
        <f t="shared" si="92"/>
        <v>0</v>
      </c>
      <c r="P289" s="54">
        <f t="shared" si="93"/>
        <v>0</v>
      </c>
      <c r="Q289" s="296">
        <f t="shared" si="94"/>
        <v>3</v>
      </c>
      <c r="R289" s="296">
        <f t="shared" si="95"/>
        <v>0</v>
      </c>
      <c r="S289" s="296">
        <f t="shared" si="96"/>
        <v>0</v>
      </c>
      <c r="T289" s="297">
        <f t="shared" si="97"/>
        <v>0</v>
      </c>
      <c r="U289" s="297">
        <f t="shared" si="98"/>
        <v>0</v>
      </c>
      <c r="V289">
        <f t="shared" si="99"/>
        <v>16</v>
      </c>
      <c r="W289" s="298">
        <v>3</v>
      </c>
      <c r="X289" s="33">
        <f t="shared" si="100"/>
        <v>0</v>
      </c>
      <c r="Y289">
        <f t="shared" si="101"/>
        <v>31</v>
      </c>
      <c r="Z289" s="299">
        <f t="shared" si="83"/>
        <v>0</v>
      </c>
      <c r="AA289">
        <f t="shared" si="84"/>
        <v>12</v>
      </c>
      <c r="AB289" s="63">
        <f t="shared" si="85"/>
        <v>38.70967741935484</v>
      </c>
      <c r="AP289" s="307"/>
      <c r="AQ289" s="306"/>
      <c r="AR289" s="301"/>
      <c r="AS289" s="301"/>
      <c r="AT289" s="301"/>
      <c r="BJ289" s="51">
        <v>12</v>
      </c>
      <c r="BS289" s="55">
        <v>2</v>
      </c>
      <c r="BV289" s="55">
        <v>1</v>
      </c>
      <c r="CL289" s="36">
        <v>16</v>
      </c>
    </row>
    <row r="290" spans="7:90" x14ac:dyDescent="0.25">
      <c r="G290" s="36" t="s">
        <v>408</v>
      </c>
      <c r="H290" s="36">
        <v>1</v>
      </c>
      <c r="I290" s="44">
        <f t="shared" si="86"/>
        <v>0</v>
      </c>
      <c r="J290" s="44">
        <f t="shared" si="87"/>
        <v>0</v>
      </c>
      <c r="K290" s="44">
        <f t="shared" si="88"/>
        <v>0</v>
      </c>
      <c r="L290" s="44">
        <f t="shared" si="89"/>
        <v>0</v>
      </c>
      <c r="M290" s="51">
        <f t="shared" si="90"/>
        <v>1</v>
      </c>
      <c r="N290" s="51">
        <f t="shared" si="91"/>
        <v>14</v>
      </c>
      <c r="O290" s="51">
        <f t="shared" si="92"/>
        <v>0</v>
      </c>
      <c r="P290" s="54">
        <f t="shared" si="93"/>
        <v>0</v>
      </c>
      <c r="Q290" s="296">
        <f t="shared" si="94"/>
        <v>3</v>
      </c>
      <c r="R290" s="296">
        <f t="shared" si="95"/>
        <v>0</v>
      </c>
      <c r="S290" s="296">
        <f t="shared" si="96"/>
        <v>0</v>
      </c>
      <c r="T290" s="297">
        <f t="shared" si="97"/>
        <v>0</v>
      </c>
      <c r="U290" s="297">
        <f t="shared" si="98"/>
        <v>1</v>
      </c>
      <c r="V290">
        <f t="shared" si="99"/>
        <v>9</v>
      </c>
      <c r="W290" s="298">
        <v>5</v>
      </c>
      <c r="X290" s="33">
        <f t="shared" si="100"/>
        <v>0</v>
      </c>
      <c r="Y290">
        <f t="shared" si="101"/>
        <v>28</v>
      </c>
      <c r="Z290" s="299">
        <f t="shared" si="83"/>
        <v>0</v>
      </c>
      <c r="AA290">
        <f t="shared" si="84"/>
        <v>15</v>
      </c>
      <c r="AB290" s="63">
        <f t="shared" si="85"/>
        <v>53.571428571428569</v>
      </c>
      <c r="AP290" s="307"/>
      <c r="AQ290" s="51"/>
      <c r="AR290" s="301"/>
      <c r="AS290" s="301"/>
      <c r="AT290" s="301"/>
      <c r="AU290" s="109"/>
      <c r="AV290" s="112"/>
      <c r="AW290" s="112"/>
      <c r="AX290" s="112"/>
      <c r="AY290" s="112"/>
      <c r="AZ290" s="112"/>
      <c r="BA290" s="112"/>
      <c r="BB290" s="45"/>
      <c r="BC290" s="45"/>
      <c r="BE290" s="47"/>
      <c r="BH290" s="48"/>
      <c r="BI290" s="113">
        <v>1</v>
      </c>
      <c r="BJ290" s="114">
        <v>14</v>
      </c>
      <c r="BK290" s="114"/>
      <c r="BL290" s="114"/>
      <c r="BM290" s="115"/>
      <c r="BN290" s="115"/>
      <c r="BO290" s="115"/>
      <c r="BQ290" s="53"/>
      <c r="BR290" s="53"/>
      <c r="BS290" s="116">
        <v>3</v>
      </c>
      <c r="BT290" s="116"/>
      <c r="BU290" s="116"/>
      <c r="BV290" s="116"/>
      <c r="BW290" s="117"/>
      <c r="BX290" s="117"/>
      <c r="BY290" s="118"/>
      <c r="BZ290" s="118"/>
      <c r="CA290" s="118"/>
      <c r="CB290" s="118"/>
      <c r="CC290" s="119"/>
      <c r="CD290" s="119"/>
      <c r="CE290" s="119"/>
      <c r="CF290" s="120"/>
      <c r="CG290" s="120">
        <v>1</v>
      </c>
      <c r="CH290" s="120"/>
      <c r="CI290" s="120"/>
      <c r="CJ290" s="120"/>
      <c r="CK290" s="120"/>
      <c r="CL290" s="36">
        <v>9</v>
      </c>
    </row>
    <row r="291" spans="7:90" x14ac:dyDescent="0.25">
      <c r="G291" s="36" t="s">
        <v>408</v>
      </c>
      <c r="H291" s="36">
        <v>1</v>
      </c>
      <c r="I291" s="44">
        <f t="shared" si="86"/>
        <v>1</v>
      </c>
      <c r="J291" s="44">
        <f t="shared" si="87"/>
        <v>0</v>
      </c>
      <c r="K291" s="44">
        <f t="shared" si="88"/>
        <v>0</v>
      </c>
      <c r="L291" s="44">
        <f t="shared" si="89"/>
        <v>0</v>
      </c>
      <c r="M291" s="51">
        <f t="shared" si="90"/>
        <v>0</v>
      </c>
      <c r="N291" s="51">
        <f t="shared" si="91"/>
        <v>13</v>
      </c>
      <c r="O291" s="51">
        <f t="shared" si="92"/>
        <v>0</v>
      </c>
      <c r="P291" s="54">
        <f t="shared" si="93"/>
        <v>0</v>
      </c>
      <c r="Q291" s="296">
        <f t="shared" si="94"/>
        <v>4</v>
      </c>
      <c r="R291" s="296">
        <f t="shared" si="95"/>
        <v>0</v>
      </c>
      <c r="S291" s="296">
        <f t="shared" si="96"/>
        <v>1</v>
      </c>
      <c r="T291" s="297">
        <f t="shared" si="97"/>
        <v>0</v>
      </c>
      <c r="U291" s="297">
        <f t="shared" si="98"/>
        <v>1</v>
      </c>
      <c r="V291">
        <f t="shared" si="99"/>
        <v>15</v>
      </c>
      <c r="W291" s="298">
        <v>6</v>
      </c>
      <c r="X291" s="33">
        <f t="shared" si="100"/>
        <v>1</v>
      </c>
      <c r="Y291">
        <f t="shared" si="101"/>
        <v>35</v>
      </c>
      <c r="Z291" s="299">
        <f t="shared" si="83"/>
        <v>2.8571428571428572</v>
      </c>
      <c r="AA291">
        <f t="shared" si="84"/>
        <v>14</v>
      </c>
      <c r="AB291" s="63">
        <f t="shared" si="85"/>
        <v>40</v>
      </c>
      <c r="AP291" s="307"/>
      <c r="AQ291" s="306"/>
      <c r="AR291" s="301"/>
      <c r="AS291" s="301"/>
      <c r="AT291" s="301"/>
      <c r="AU291" s="109">
        <v>1</v>
      </c>
      <c r="AV291" s="112"/>
      <c r="AW291" s="112"/>
      <c r="AX291" s="112"/>
      <c r="AY291" s="112"/>
      <c r="AZ291" s="112"/>
      <c r="BA291" s="112"/>
      <c r="BB291" s="45"/>
      <c r="BC291" s="45"/>
      <c r="BE291" s="47"/>
      <c r="BH291" s="48"/>
      <c r="BI291" s="113"/>
      <c r="BJ291" s="114">
        <v>13</v>
      </c>
      <c r="BK291" s="114"/>
      <c r="BL291" s="114"/>
      <c r="BM291" s="115"/>
      <c r="BN291" s="115"/>
      <c r="BO291" s="115"/>
      <c r="BQ291" s="53"/>
      <c r="BR291" s="53"/>
      <c r="BS291" s="116">
        <v>4</v>
      </c>
      <c r="BT291" s="116"/>
      <c r="BU291" s="116"/>
      <c r="BV291" s="116"/>
      <c r="BW291" s="117"/>
      <c r="BX291" s="117"/>
      <c r="BY291" s="118">
        <v>1</v>
      </c>
      <c r="BZ291" s="118"/>
      <c r="CA291" s="118"/>
      <c r="CB291" s="118"/>
      <c r="CC291" s="119"/>
      <c r="CD291" s="119"/>
      <c r="CE291" s="119"/>
      <c r="CF291" s="120"/>
      <c r="CG291" s="120">
        <v>1</v>
      </c>
      <c r="CH291" s="120"/>
      <c r="CI291" s="120"/>
      <c r="CJ291" s="120"/>
      <c r="CK291" s="120"/>
      <c r="CL291" s="36">
        <v>15</v>
      </c>
    </row>
    <row r="292" spans="7:90" x14ac:dyDescent="0.25">
      <c r="G292" s="36" t="s">
        <v>408</v>
      </c>
      <c r="H292" s="36">
        <v>1</v>
      </c>
      <c r="I292" s="44">
        <f t="shared" si="86"/>
        <v>0</v>
      </c>
      <c r="J292" s="44">
        <f t="shared" si="87"/>
        <v>1</v>
      </c>
      <c r="K292" s="44">
        <f t="shared" si="88"/>
        <v>0</v>
      </c>
      <c r="L292" s="44">
        <f t="shared" si="89"/>
        <v>0</v>
      </c>
      <c r="M292" s="51">
        <f t="shared" si="90"/>
        <v>0</v>
      </c>
      <c r="N292" s="51">
        <f t="shared" si="91"/>
        <v>9</v>
      </c>
      <c r="O292" s="51">
        <f t="shared" si="92"/>
        <v>0</v>
      </c>
      <c r="P292" s="54">
        <f t="shared" si="93"/>
        <v>0</v>
      </c>
      <c r="Q292" s="296">
        <f t="shared" si="94"/>
        <v>1</v>
      </c>
      <c r="R292" s="296">
        <f t="shared" si="95"/>
        <v>0</v>
      </c>
      <c r="S292" s="296">
        <f t="shared" si="96"/>
        <v>1</v>
      </c>
      <c r="T292" s="297">
        <f t="shared" si="97"/>
        <v>1</v>
      </c>
      <c r="U292" s="297">
        <f t="shared" si="98"/>
        <v>0</v>
      </c>
      <c r="V292">
        <f t="shared" si="99"/>
        <v>13</v>
      </c>
      <c r="W292" s="298">
        <v>6</v>
      </c>
      <c r="X292" s="33">
        <f t="shared" si="100"/>
        <v>1</v>
      </c>
      <c r="Y292">
        <f t="shared" si="101"/>
        <v>26</v>
      </c>
      <c r="Z292" s="299">
        <f t="shared" si="83"/>
        <v>3.8461538461538463</v>
      </c>
      <c r="AA292">
        <f t="shared" si="84"/>
        <v>10</v>
      </c>
      <c r="AB292" s="63">
        <f t="shared" si="85"/>
        <v>38.461538461538467</v>
      </c>
      <c r="AP292" s="307"/>
      <c r="AQ292" s="306"/>
      <c r="AR292" s="301"/>
      <c r="AS292" s="301"/>
      <c r="AT292" s="301"/>
      <c r="AU292" s="109"/>
      <c r="AV292" s="112"/>
      <c r="AW292" s="112"/>
      <c r="AX292" s="112"/>
      <c r="AY292" s="112"/>
      <c r="AZ292" s="112"/>
      <c r="BA292" s="112"/>
      <c r="BB292" s="45"/>
      <c r="BC292" s="45">
        <v>1</v>
      </c>
      <c r="BE292" s="47"/>
      <c r="BH292" s="48"/>
      <c r="BI292" s="113"/>
      <c r="BJ292" s="114">
        <v>8</v>
      </c>
      <c r="BK292" s="114"/>
      <c r="BL292" s="114">
        <v>1</v>
      </c>
      <c r="BM292" s="115"/>
      <c r="BN292" s="115"/>
      <c r="BO292" s="115"/>
      <c r="BQ292" s="53"/>
      <c r="BR292" s="53"/>
      <c r="BS292" s="116"/>
      <c r="BT292" s="116"/>
      <c r="BU292" s="116"/>
      <c r="BV292" s="116">
        <v>1</v>
      </c>
      <c r="BW292" s="117"/>
      <c r="BX292" s="117"/>
      <c r="BY292" s="118">
        <v>1</v>
      </c>
      <c r="BZ292" s="118"/>
      <c r="CA292" s="118"/>
      <c r="CB292" s="118"/>
      <c r="CC292" s="119"/>
      <c r="CD292" s="119">
        <v>1</v>
      </c>
      <c r="CE292" s="119"/>
      <c r="CF292" s="120"/>
      <c r="CG292" s="120"/>
      <c r="CH292" s="120"/>
      <c r="CI292" s="120"/>
      <c r="CJ292" s="120"/>
      <c r="CK292" s="120"/>
      <c r="CL292" s="36">
        <v>13</v>
      </c>
    </row>
    <row r="293" spans="7:90" x14ac:dyDescent="0.25">
      <c r="G293" s="36" t="s">
        <v>408</v>
      </c>
      <c r="H293" s="36">
        <v>1</v>
      </c>
      <c r="I293" s="44">
        <f t="shared" si="86"/>
        <v>0</v>
      </c>
      <c r="J293" s="44">
        <f t="shared" si="87"/>
        <v>1</v>
      </c>
      <c r="K293" s="44">
        <f t="shared" si="88"/>
        <v>0</v>
      </c>
      <c r="L293" s="44">
        <f t="shared" si="89"/>
        <v>0</v>
      </c>
      <c r="M293" s="51">
        <f t="shared" si="90"/>
        <v>0</v>
      </c>
      <c r="N293" s="51">
        <f t="shared" si="91"/>
        <v>9</v>
      </c>
      <c r="O293" s="51">
        <f t="shared" si="92"/>
        <v>0</v>
      </c>
      <c r="P293" s="54">
        <f t="shared" si="93"/>
        <v>0</v>
      </c>
      <c r="Q293" s="296">
        <f t="shared" si="94"/>
        <v>4</v>
      </c>
      <c r="R293" s="296">
        <f t="shared" si="95"/>
        <v>0</v>
      </c>
      <c r="S293" s="296">
        <f t="shared" si="96"/>
        <v>0</v>
      </c>
      <c r="T293" s="297">
        <f t="shared" si="97"/>
        <v>0</v>
      </c>
      <c r="U293" s="297">
        <f t="shared" si="98"/>
        <v>0</v>
      </c>
      <c r="V293">
        <f t="shared" si="99"/>
        <v>10</v>
      </c>
      <c r="W293" s="298">
        <v>4</v>
      </c>
      <c r="X293" s="33">
        <f t="shared" si="100"/>
        <v>1</v>
      </c>
      <c r="Y293">
        <f t="shared" si="101"/>
        <v>24</v>
      </c>
      <c r="Z293" s="299">
        <f t="shared" si="83"/>
        <v>4.1666666666666661</v>
      </c>
      <c r="AA293">
        <f t="shared" si="84"/>
        <v>10</v>
      </c>
      <c r="AB293" s="63">
        <f t="shared" si="85"/>
        <v>41.666666666666671</v>
      </c>
      <c r="AP293" s="307"/>
      <c r="AQ293" s="306"/>
      <c r="AR293" s="301"/>
      <c r="AS293" s="301"/>
      <c r="AT293" s="301"/>
      <c r="BC293" s="44">
        <v>1</v>
      </c>
      <c r="BJ293" s="51">
        <v>9</v>
      </c>
      <c r="BS293" s="55">
        <v>4</v>
      </c>
      <c r="CL293" s="36">
        <v>10</v>
      </c>
    </row>
    <row r="294" spans="7:90" x14ac:dyDescent="0.25">
      <c r="G294" s="36" t="s">
        <v>408</v>
      </c>
      <c r="H294" s="36">
        <v>1</v>
      </c>
      <c r="I294" s="44">
        <f t="shared" si="86"/>
        <v>0</v>
      </c>
      <c r="J294" s="44">
        <f t="shared" si="87"/>
        <v>1</v>
      </c>
      <c r="K294" s="44">
        <f t="shared" si="88"/>
        <v>1</v>
      </c>
      <c r="L294" s="44">
        <f t="shared" si="89"/>
        <v>0</v>
      </c>
      <c r="M294" s="51">
        <f t="shared" si="90"/>
        <v>0</v>
      </c>
      <c r="N294" s="51">
        <f t="shared" si="91"/>
        <v>15</v>
      </c>
      <c r="O294" s="51">
        <f t="shared" si="92"/>
        <v>0</v>
      </c>
      <c r="P294" s="54">
        <f t="shared" si="93"/>
        <v>0</v>
      </c>
      <c r="Q294" s="296">
        <f t="shared" si="94"/>
        <v>1</v>
      </c>
      <c r="R294" s="296">
        <f t="shared" si="95"/>
        <v>0</v>
      </c>
      <c r="S294" s="296">
        <f t="shared" si="96"/>
        <v>0</v>
      </c>
      <c r="T294" s="297">
        <f t="shared" si="97"/>
        <v>0</v>
      </c>
      <c r="U294" s="297">
        <f t="shared" si="98"/>
        <v>0</v>
      </c>
      <c r="V294">
        <f t="shared" si="99"/>
        <v>13</v>
      </c>
      <c r="W294" s="298">
        <v>5</v>
      </c>
      <c r="X294" s="33">
        <f t="shared" si="100"/>
        <v>2</v>
      </c>
      <c r="Y294">
        <f t="shared" si="101"/>
        <v>31</v>
      </c>
      <c r="Z294" s="299">
        <f t="shared" si="83"/>
        <v>6.4516129032258061</v>
      </c>
      <c r="AA294">
        <f t="shared" si="84"/>
        <v>17</v>
      </c>
      <c r="AB294" s="63">
        <f t="shared" si="85"/>
        <v>54.838709677419352</v>
      </c>
      <c r="AP294" s="307"/>
      <c r="AQ294" s="51"/>
      <c r="AR294" s="301"/>
      <c r="AS294" s="301"/>
      <c r="AT294" s="301"/>
      <c r="BC294" s="44">
        <v>1</v>
      </c>
      <c r="BF294" s="47">
        <v>1</v>
      </c>
      <c r="BJ294" s="51">
        <v>15</v>
      </c>
      <c r="BS294" s="55">
        <v>1</v>
      </c>
      <c r="CL294" s="36">
        <v>13</v>
      </c>
    </row>
    <row r="295" spans="7:90" x14ac:dyDescent="0.25">
      <c r="G295" s="36" t="s">
        <v>408</v>
      </c>
      <c r="H295" s="36">
        <v>1</v>
      </c>
      <c r="I295" s="44">
        <f t="shared" si="86"/>
        <v>1</v>
      </c>
      <c r="J295" s="44">
        <f t="shared" si="87"/>
        <v>2</v>
      </c>
      <c r="K295" s="44">
        <f t="shared" si="88"/>
        <v>0</v>
      </c>
      <c r="L295" s="44">
        <f t="shared" si="89"/>
        <v>0</v>
      </c>
      <c r="M295" s="51">
        <f t="shared" si="90"/>
        <v>0</v>
      </c>
      <c r="N295" s="51">
        <f t="shared" si="91"/>
        <v>0</v>
      </c>
      <c r="O295" s="51">
        <f t="shared" si="92"/>
        <v>0</v>
      </c>
      <c r="P295" s="54">
        <f t="shared" si="93"/>
        <v>0</v>
      </c>
      <c r="Q295" s="296">
        <f t="shared" si="94"/>
        <v>3</v>
      </c>
      <c r="R295" s="296">
        <f t="shared" si="95"/>
        <v>0</v>
      </c>
      <c r="S295" s="296">
        <f t="shared" si="96"/>
        <v>0</v>
      </c>
      <c r="T295" s="297">
        <f t="shared" si="97"/>
        <v>0</v>
      </c>
      <c r="U295" s="297">
        <f t="shared" si="98"/>
        <v>0</v>
      </c>
      <c r="V295">
        <f t="shared" si="99"/>
        <v>14</v>
      </c>
      <c r="W295" s="298">
        <v>4</v>
      </c>
      <c r="X295" s="33">
        <f t="shared" si="100"/>
        <v>3</v>
      </c>
      <c r="Y295">
        <f t="shared" si="101"/>
        <v>20</v>
      </c>
      <c r="Z295" s="299">
        <f t="shared" si="83"/>
        <v>15</v>
      </c>
      <c r="AA295">
        <f t="shared" si="84"/>
        <v>3</v>
      </c>
      <c r="AB295" s="63">
        <f t="shared" si="85"/>
        <v>15</v>
      </c>
      <c r="AP295" s="307"/>
      <c r="AQ295" s="306"/>
      <c r="AR295" s="301"/>
      <c r="AS295" s="301"/>
      <c r="AT295" s="301"/>
      <c r="AU295" s="42">
        <v>1</v>
      </c>
      <c r="BB295" s="44">
        <v>1</v>
      </c>
      <c r="BC295" s="44">
        <v>1</v>
      </c>
      <c r="BV295" s="55">
        <v>3</v>
      </c>
      <c r="CL295" s="36">
        <v>14</v>
      </c>
    </row>
    <row r="296" spans="7:90" x14ac:dyDescent="0.25">
      <c r="G296" s="36" t="s">
        <v>408</v>
      </c>
      <c r="H296" s="36">
        <v>1</v>
      </c>
      <c r="I296" s="44">
        <f t="shared" si="86"/>
        <v>0</v>
      </c>
      <c r="J296" s="44">
        <f t="shared" si="87"/>
        <v>0</v>
      </c>
      <c r="K296" s="44">
        <f t="shared" si="88"/>
        <v>0</v>
      </c>
      <c r="L296" s="44">
        <f t="shared" si="89"/>
        <v>0</v>
      </c>
      <c r="M296" s="51">
        <f t="shared" si="90"/>
        <v>0</v>
      </c>
      <c r="N296" s="51">
        <f t="shared" si="91"/>
        <v>10</v>
      </c>
      <c r="O296" s="51">
        <f t="shared" si="92"/>
        <v>1</v>
      </c>
      <c r="P296" s="54">
        <f t="shared" si="93"/>
        <v>0</v>
      </c>
      <c r="Q296" s="296">
        <f t="shared" si="94"/>
        <v>2</v>
      </c>
      <c r="R296" s="296">
        <f t="shared" si="95"/>
        <v>0</v>
      </c>
      <c r="S296" s="296">
        <f t="shared" si="96"/>
        <v>0</v>
      </c>
      <c r="T296" s="297">
        <f t="shared" si="97"/>
        <v>0</v>
      </c>
      <c r="U296" s="297">
        <f t="shared" si="98"/>
        <v>0</v>
      </c>
      <c r="V296">
        <f t="shared" si="99"/>
        <v>14</v>
      </c>
      <c r="W296" s="298">
        <v>4</v>
      </c>
      <c r="X296" s="33">
        <f t="shared" si="100"/>
        <v>0</v>
      </c>
      <c r="Y296">
        <f t="shared" si="101"/>
        <v>27</v>
      </c>
      <c r="Z296" s="299">
        <f t="shared" si="83"/>
        <v>0</v>
      </c>
      <c r="AA296">
        <f t="shared" si="84"/>
        <v>11</v>
      </c>
      <c r="AB296" s="63">
        <f t="shared" si="85"/>
        <v>40.74074074074074</v>
      </c>
      <c r="AP296" s="307"/>
      <c r="AQ296" s="306"/>
      <c r="AR296" s="301"/>
      <c r="AS296" s="301"/>
      <c r="AT296" s="301"/>
      <c r="BJ296" s="51">
        <v>10</v>
      </c>
      <c r="BN296" s="52">
        <v>1</v>
      </c>
      <c r="BS296" s="55">
        <v>1</v>
      </c>
      <c r="BT296" s="55">
        <v>1</v>
      </c>
      <c r="CL296" s="36">
        <v>14</v>
      </c>
    </row>
    <row r="297" spans="7:90" x14ac:dyDescent="0.25">
      <c r="G297" s="36" t="s">
        <v>408</v>
      </c>
      <c r="H297" s="36">
        <v>1</v>
      </c>
      <c r="I297" s="44">
        <f t="shared" si="86"/>
        <v>0</v>
      </c>
      <c r="J297" s="44">
        <f t="shared" si="87"/>
        <v>0</v>
      </c>
      <c r="K297" s="44">
        <f t="shared" si="88"/>
        <v>0</v>
      </c>
      <c r="L297" s="44">
        <f t="shared" si="89"/>
        <v>0</v>
      </c>
      <c r="M297" s="51">
        <f t="shared" si="90"/>
        <v>0</v>
      </c>
      <c r="N297" s="51">
        <f t="shared" si="91"/>
        <v>9</v>
      </c>
      <c r="O297" s="51">
        <f t="shared" si="92"/>
        <v>0</v>
      </c>
      <c r="P297" s="54">
        <f t="shared" si="93"/>
        <v>0</v>
      </c>
      <c r="Q297" s="296">
        <f t="shared" si="94"/>
        <v>2</v>
      </c>
      <c r="R297" s="296">
        <f t="shared" si="95"/>
        <v>0</v>
      </c>
      <c r="S297" s="296">
        <f t="shared" si="96"/>
        <v>0</v>
      </c>
      <c r="T297" s="297">
        <f t="shared" si="97"/>
        <v>1</v>
      </c>
      <c r="U297" s="297">
        <f t="shared" si="98"/>
        <v>1</v>
      </c>
      <c r="V297">
        <f t="shared" si="99"/>
        <v>14</v>
      </c>
      <c r="W297" s="298">
        <v>5</v>
      </c>
      <c r="X297" s="33">
        <f t="shared" si="100"/>
        <v>0</v>
      </c>
      <c r="Y297">
        <f t="shared" si="101"/>
        <v>27</v>
      </c>
      <c r="Z297" s="299">
        <f t="shared" si="83"/>
        <v>0</v>
      </c>
      <c r="AA297">
        <f t="shared" si="84"/>
        <v>9</v>
      </c>
      <c r="AB297" s="63">
        <f t="shared" si="85"/>
        <v>33.333333333333329</v>
      </c>
      <c r="AP297" s="307"/>
      <c r="AQ297" s="306"/>
      <c r="AR297" s="301"/>
      <c r="AS297" s="301"/>
      <c r="AT297" s="301"/>
      <c r="BJ297" s="51">
        <v>9</v>
      </c>
      <c r="BS297" s="55">
        <v>1</v>
      </c>
      <c r="BT297" s="55">
        <v>1</v>
      </c>
      <c r="CC297" s="58">
        <v>1</v>
      </c>
      <c r="CJ297" s="59">
        <v>1</v>
      </c>
      <c r="CL297" s="36">
        <v>14</v>
      </c>
    </row>
    <row r="298" spans="7:90" x14ac:dyDescent="0.25">
      <c r="G298" s="36" t="s">
        <v>408</v>
      </c>
      <c r="H298" s="36">
        <v>1</v>
      </c>
      <c r="I298" s="44">
        <f t="shared" si="86"/>
        <v>0</v>
      </c>
      <c r="J298" s="44">
        <f t="shared" si="87"/>
        <v>0</v>
      </c>
      <c r="K298" s="44">
        <f t="shared" si="88"/>
        <v>0</v>
      </c>
      <c r="L298" s="44">
        <f t="shared" si="89"/>
        <v>0</v>
      </c>
      <c r="M298" s="51">
        <f t="shared" si="90"/>
        <v>0</v>
      </c>
      <c r="N298" s="51">
        <f t="shared" si="91"/>
        <v>7</v>
      </c>
      <c r="O298" s="51">
        <f t="shared" si="92"/>
        <v>1</v>
      </c>
      <c r="P298" s="54">
        <f t="shared" si="93"/>
        <v>0</v>
      </c>
      <c r="Q298" s="296">
        <f t="shared" si="94"/>
        <v>2</v>
      </c>
      <c r="R298" s="296">
        <f t="shared" si="95"/>
        <v>0</v>
      </c>
      <c r="S298" s="296">
        <f t="shared" si="96"/>
        <v>1</v>
      </c>
      <c r="T298" s="297">
        <f t="shared" si="97"/>
        <v>1</v>
      </c>
      <c r="U298" s="297">
        <f t="shared" si="98"/>
        <v>1</v>
      </c>
      <c r="V298">
        <f t="shared" si="99"/>
        <v>14</v>
      </c>
      <c r="W298" s="298">
        <v>7</v>
      </c>
      <c r="X298" s="33">
        <f t="shared" si="100"/>
        <v>0</v>
      </c>
      <c r="Y298">
        <f t="shared" si="101"/>
        <v>27</v>
      </c>
      <c r="Z298" s="299">
        <f t="shared" si="83"/>
        <v>0</v>
      </c>
      <c r="AA298">
        <f t="shared" si="84"/>
        <v>8</v>
      </c>
      <c r="AB298" s="63">
        <f t="shared" si="85"/>
        <v>29.629629629629626</v>
      </c>
      <c r="AP298" s="307"/>
      <c r="AQ298" s="306"/>
      <c r="AR298" s="301"/>
      <c r="AS298" s="301"/>
      <c r="AT298" s="301"/>
      <c r="BJ298" s="51">
        <v>7</v>
      </c>
      <c r="BN298" s="52">
        <v>1</v>
      </c>
      <c r="BS298" s="55">
        <v>2</v>
      </c>
      <c r="BZ298" s="57">
        <v>1</v>
      </c>
      <c r="CE298" s="58">
        <v>1</v>
      </c>
      <c r="CG298" s="59">
        <v>1</v>
      </c>
      <c r="CL298" s="36">
        <v>14</v>
      </c>
    </row>
    <row r="299" spans="7:90" x14ac:dyDescent="0.25">
      <c r="G299" s="36" t="s">
        <v>408</v>
      </c>
      <c r="H299" s="36">
        <v>1</v>
      </c>
      <c r="I299" s="44">
        <f t="shared" si="86"/>
        <v>1</v>
      </c>
      <c r="J299" s="44">
        <f t="shared" si="87"/>
        <v>0</v>
      </c>
      <c r="K299" s="44">
        <f t="shared" si="88"/>
        <v>0</v>
      </c>
      <c r="L299" s="44">
        <f t="shared" si="89"/>
        <v>0</v>
      </c>
      <c r="M299" s="51">
        <f t="shared" si="90"/>
        <v>0</v>
      </c>
      <c r="N299" s="51">
        <f t="shared" si="91"/>
        <v>0</v>
      </c>
      <c r="O299" s="51">
        <f t="shared" si="92"/>
        <v>0</v>
      </c>
      <c r="P299" s="54">
        <f t="shared" si="93"/>
        <v>0</v>
      </c>
      <c r="Q299" s="296">
        <f t="shared" si="94"/>
        <v>0</v>
      </c>
      <c r="R299" s="296">
        <f t="shared" si="95"/>
        <v>0</v>
      </c>
      <c r="S299" s="296">
        <f t="shared" si="96"/>
        <v>0</v>
      </c>
      <c r="T299" s="297">
        <f t="shared" si="97"/>
        <v>0</v>
      </c>
      <c r="U299" s="297">
        <f t="shared" si="98"/>
        <v>0</v>
      </c>
      <c r="V299">
        <f t="shared" si="99"/>
        <v>13</v>
      </c>
      <c r="W299" s="298">
        <v>2</v>
      </c>
      <c r="X299" s="33">
        <f t="shared" si="100"/>
        <v>1</v>
      </c>
      <c r="Y299">
        <f t="shared" si="101"/>
        <v>14</v>
      </c>
      <c r="Z299" s="299">
        <f t="shared" si="83"/>
        <v>7.1428571428571423</v>
      </c>
      <c r="AA299">
        <f t="shared" si="84"/>
        <v>1</v>
      </c>
      <c r="AB299" s="63">
        <f t="shared" si="85"/>
        <v>7.1428571428571423</v>
      </c>
      <c r="AP299" s="307"/>
      <c r="AQ299" s="306"/>
      <c r="AR299" s="301"/>
      <c r="AS299" s="301"/>
      <c r="AT299" s="301"/>
      <c r="AU299" s="42">
        <v>1</v>
      </c>
      <c r="CL299" s="36">
        <v>13</v>
      </c>
    </row>
    <row r="300" spans="7:90" x14ac:dyDescent="0.25">
      <c r="G300" s="36" t="s">
        <v>408</v>
      </c>
      <c r="H300" s="36">
        <v>1</v>
      </c>
      <c r="I300" s="44">
        <f t="shared" si="86"/>
        <v>2</v>
      </c>
      <c r="J300" s="44">
        <f t="shared" si="87"/>
        <v>1</v>
      </c>
      <c r="K300" s="44">
        <f t="shared" si="88"/>
        <v>0</v>
      </c>
      <c r="L300" s="44">
        <f t="shared" si="89"/>
        <v>0</v>
      </c>
      <c r="M300" s="51">
        <f t="shared" si="90"/>
        <v>0</v>
      </c>
      <c r="N300" s="51">
        <f t="shared" si="91"/>
        <v>11</v>
      </c>
      <c r="O300" s="51">
        <f t="shared" si="92"/>
        <v>0</v>
      </c>
      <c r="P300" s="54">
        <f t="shared" si="93"/>
        <v>0</v>
      </c>
      <c r="Q300" s="296">
        <f t="shared" si="94"/>
        <v>5</v>
      </c>
      <c r="R300" s="296">
        <f t="shared" si="95"/>
        <v>0</v>
      </c>
      <c r="S300" s="296">
        <f t="shared" si="96"/>
        <v>0</v>
      </c>
      <c r="T300" s="297">
        <f t="shared" si="97"/>
        <v>0</v>
      </c>
      <c r="U300" s="297">
        <f t="shared" si="98"/>
        <v>0</v>
      </c>
      <c r="V300">
        <f t="shared" si="99"/>
        <v>11</v>
      </c>
      <c r="W300" s="298">
        <v>5</v>
      </c>
      <c r="X300" s="33">
        <f t="shared" si="100"/>
        <v>3</v>
      </c>
      <c r="Y300">
        <f t="shared" si="101"/>
        <v>30</v>
      </c>
      <c r="Z300" s="299">
        <f t="shared" si="83"/>
        <v>10</v>
      </c>
      <c r="AA300">
        <f t="shared" si="84"/>
        <v>14</v>
      </c>
      <c r="AB300" s="63">
        <f t="shared" si="85"/>
        <v>46.666666666666664</v>
      </c>
      <c r="AP300" s="307"/>
      <c r="AQ300" s="307"/>
      <c r="AR300" s="301"/>
      <c r="AS300" s="301"/>
      <c r="AT300" s="301"/>
      <c r="AV300" s="43">
        <v>1</v>
      </c>
      <c r="AW300" s="43">
        <v>1</v>
      </c>
      <c r="BB300" s="44">
        <v>1</v>
      </c>
      <c r="BJ300" s="51">
        <v>11</v>
      </c>
      <c r="BS300" s="55">
        <v>1</v>
      </c>
      <c r="BV300" s="55">
        <v>4</v>
      </c>
      <c r="CL300" s="36">
        <v>11</v>
      </c>
    </row>
    <row r="301" spans="7:90" x14ac:dyDescent="0.25">
      <c r="G301" s="152" t="s">
        <v>408</v>
      </c>
      <c r="H301" s="64">
        <v>1</v>
      </c>
      <c r="I301" s="44">
        <f t="shared" si="86"/>
        <v>0</v>
      </c>
      <c r="J301" s="44">
        <f t="shared" si="87"/>
        <v>0</v>
      </c>
      <c r="K301" s="44">
        <f t="shared" si="88"/>
        <v>0</v>
      </c>
      <c r="L301" s="44">
        <f t="shared" si="89"/>
        <v>0</v>
      </c>
      <c r="M301" s="51">
        <f t="shared" si="90"/>
        <v>0</v>
      </c>
      <c r="N301" s="51">
        <f t="shared" si="91"/>
        <v>5</v>
      </c>
      <c r="O301" s="51">
        <f t="shared" si="92"/>
        <v>0</v>
      </c>
      <c r="P301" s="54">
        <f t="shared" si="93"/>
        <v>0</v>
      </c>
      <c r="Q301" s="296">
        <f t="shared" si="94"/>
        <v>4</v>
      </c>
      <c r="R301" s="296">
        <f t="shared" si="95"/>
        <v>0</v>
      </c>
      <c r="S301" s="296">
        <f t="shared" si="96"/>
        <v>0</v>
      </c>
      <c r="T301" s="297">
        <f t="shared" si="97"/>
        <v>0</v>
      </c>
      <c r="U301" s="297">
        <f t="shared" si="98"/>
        <v>0</v>
      </c>
      <c r="V301">
        <f t="shared" si="99"/>
        <v>14</v>
      </c>
      <c r="W301" s="298">
        <v>3</v>
      </c>
      <c r="X301" s="33">
        <f t="shared" si="100"/>
        <v>0</v>
      </c>
      <c r="Y301">
        <f t="shared" si="101"/>
        <v>23</v>
      </c>
      <c r="Z301" s="299">
        <f t="shared" si="83"/>
        <v>0</v>
      </c>
      <c r="AA301">
        <f t="shared" si="84"/>
        <v>5</v>
      </c>
      <c r="AB301" s="63">
        <f t="shared" si="85"/>
        <v>21.739130434782609</v>
      </c>
      <c r="AP301" s="307"/>
      <c r="AQ301" s="306"/>
      <c r="AR301" s="323"/>
      <c r="AS301" s="323"/>
      <c r="AT301" s="323"/>
      <c r="AU301" s="65"/>
      <c r="AV301" s="66"/>
      <c r="AW301" s="66"/>
      <c r="AX301" s="66"/>
      <c r="AY301" s="66"/>
      <c r="AZ301" s="66"/>
      <c r="BA301" s="66"/>
      <c r="BB301" s="67"/>
      <c r="BC301" s="67"/>
      <c r="BD301" s="67"/>
      <c r="BE301" s="68"/>
      <c r="BF301" s="68"/>
      <c r="BG301" s="69"/>
      <c r="BH301" s="69"/>
      <c r="BI301" s="70"/>
      <c r="BJ301" s="71">
        <v>5</v>
      </c>
      <c r="BK301" s="71"/>
      <c r="BL301" s="71"/>
      <c r="BM301" s="72"/>
      <c r="BN301" s="72"/>
      <c r="BO301" s="72"/>
      <c r="BP301" s="73"/>
      <c r="BQ301" s="73"/>
      <c r="BR301" s="73"/>
      <c r="BS301" s="74">
        <v>4</v>
      </c>
      <c r="BT301" s="74"/>
      <c r="BU301" s="74"/>
      <c r="BV301" s="74"/>
      <c r="BW301" s="75"/>
      <c r="BX301" s="75"/>
      <c r="BY301" s="76"/>
      <c r="BZ301" s="76"/>
      <c r="CA301" s="76"/>
      <c r="CB301" s="76"/>
      <c r="CC301" s="77"/>
      <c r="CD301" s="77"/>
      <c r="CE301" s="77"/>
      <c r="CF301" s="78"/>
      <c r="CG301" s="78"/>
      <c r="CH301" s="78"/>
      <c r="CI301" s="78"/>
      <c r="CJ301" s="78"/>
      <c r="CK301" s="78"/>
      <c r="CL301" s="64">
        <v>14</v>
      </c>
    </row>
    <row r="302" spans="7:90" x14ac:dyDescent="0.25">
      <c r="G302" s="36" t="s">
        <v>429</v>
      </c>
      <c r="H302" s="36">
        <v>1</v>
      </c>
      <c r="I302" s="44">
        <f t="shared" si="86"/>
        <v>1</v>
      </c>
      <c r="J302" s="44">
        <f t="shared" si="87"/>
        <v>1</v>
      </c>
      <c r="K302" s="44">
        <f t="shared" si="88"/>
        <v>0</v>
      </c>
      <c r="L302" s="44">
        <f t="shared" si="89"/>
        <v>0</v>
      </c>
      <c r="M302" s="51">
        <f t="shared" si="90"/>
        <v>0</v>
      </c>
      <c r="N302" s="51">
        <f t="shared" si="91"/>
        <v>4</v>
      </c>
      <c r="O302" s="51">
        <f t="shared" si="92"/>
        <v>0</v>
      </c>
      <c r="P302" s="54">
        <f t="shared" si="93"/>
        <v>0</v>
      </c>
      <c r="Q302" s="296">
        <f t="shared" si="94"/>
        <v>0</v>
      </c>
      <c r="R302" s="296">
        <f t="shared" si="95"/>
        <v>0</v>
      </c>
      <c r="S302" s="296">
        <f t="shared" si="96"/>
        <v>0</v>
      </c>
      <c r="T302" s="297">
        <f t="shared" si="97"/>
        <v>0</v>
      </c>
      <c r="U302" s="297">
        <f t="shared" si="98"/>
        <v>2</v>
      </c>
      <c r="V302">
        <f t="shared" si="99"/>
        <v>6</v>
      </c>
      <c r="W302" s="298">
        <v>5</v>
      </c>
      <c r="X302" s="33">
        <f t="shared" si="100"/>
        <v>2</v>
      </c>
      <c r="Y302">
        <f t="shared" si="101"/>
        <v>14</v>
      </c>
      <c r="Z302" s="299">
        <f t="shared" si="83"/>
        <v>14.285714285714285</v>
      </c>
      <c r="AA302">
        <f t="shared" si="84"/>
        <v>6</v>
      </c>
      <c r="AB302" s="63">
        <f t="shared" si="85"/>
        <v>42.857142857142854</v>
      </c>
      <c r="AP302" s="307"/>
      <c r="AQ302" s="306"/>
      <c r="AR302" s="301"/>
      <c r="AS302" s="301"/>
      <c r="AT302" s="301"/>
      <c r="AU302" s="42">
        <v>1</v>
      </c>
      <c r="BC302" s="44">
        <v>1</v>
      </c>
      <c r="BJ302" s="51">
        <v>4</v>
      </c>
      <c r="CG302" s="59">
        <v>1</v>
      </c>
      <c r="CJ302" s="59">
        <v>1</v>
      </c>
      <c r="CL302" s="36">
        <v>6</v>
      </c>
    </row>
    <row r="303" spans="7:90" x14ac:dyDescent="0.25">
      <c r="G303" s="36" t="s">
        <v>429</v>
      </c>
      <c r="H303" s="36">
        <v>1</v>
      </c>
      <c r="I303" s="44">
        <f t="shared" si="86"/>
        <v>0</v>
      </c>
      <c r="J303" s="44">
        <f t="shared" si="87"/>
        <v>0</v>
      </c>
      <c r="K303" s="44">
        <f t="shared" si="88"/>
        <v>0</v>
      </c>
      <c r="L303" s="44">
        <f t="shared" si="89"/>
        <v>0</v>
      </c>
      <c r="M303" s="51">
        <f t="shared" si="90"/>
        <v>0</v>
      </c>
      <c r="N303" s="51">
        <f t="shared" si="91"/>
        <v>3</v>
      </c>
      <c r="O303" s="51">
        <f t="shared" si="92"/>
        <v>0</v>
      </c>
      <c r="P303" s="54">
        <f t="shared" si="93"/>
        <v>0</v>
      </c>
      <c r="Q303" s="296">
        <f t="shared" si="94"/>
        <v>1</v>
      </c>
      <c r="R303" s="296">
        <f t="shared" si="95"/>
        <v>0</v>
      </c>
      <c r="S303" s="296">
        <f t="shared" si="96"/>
        <v>0</v>
      </c>
      <c r="T303" s="297">
        <f t="shared" si="97"/>
        <v>0</v>
      </c>
      <c r="U303" s="297">
        <f t="shared" si="98"/>
        <v>1</v>
      </c>
      <c r="V303">
        <f t="shared" si="99"/>
        <v>2</v>
      </c>
      <c r="W303" s="298">
        <v>4</v>
      </c>
      <c r="X303" s="33">
        <f t="shared" si="100"/>
        <v>0</v>
      </c>
      <c r="Y303">
        <f t="shared" si="101"/>
        <v>7</v>
      </c>
      <c r="Z303" s="299">
        <f t="shared" si="83"/>
        <v>0</v>
      </c>
      <c r="AA303">
        <f t="shared" si="84"/>
        <v>3</v>
      </c>
      <c r="AB303" s="63">
        <f t="shared" si="85"/>
        <v>42.857142857142854</v>
      </c>
      <c r="AP303" s="307"/>
      <c r="AQ303" s="51"/>
      <c r="AR303" s="301"/>
      <c r="AS303" s="301"/>
      <c r="AT303" s="301"/>
      <c r="BJ303" s="51">
        <v>3</v>
      </c>
      <c r="BS303" s="55">
        <v>1</v>
      </c>
      <c r="CJ303" s="59">
        <v>1</v>
      </c>
      <c r="CL303" s="36">
        <v>2</v>
      </c>
    </row>
    <row r="304" spans="7:90" x14ac:dyDescent="0.25">
      <c r="G304" s="36" t="s">
        <v>429</v>
      </c>
      <c r="H304" s="36">
        <v>1</v>
      </c>
      <c r="I304" s="44">
        <f t="shared" si="86"/>
        <v>1</v>
      </c>
      <c r="J304" s="44">
        <f t="shared" si="87"/>
        <v>0</v>
      </c>
      <c r="K304" s="44">
        <f t="shared" si="88"/>
        <v>0</v>
      </c>
      <c r="L304" s="44">
        <f t="shared" si="89"/>
        <v>0</v>
      </c>
      <c r="M304" s="51">
        <f t="shared" si="90"/>
        <v>0</v>
      </c>
      <c r="N304" s="51">
        <f t="shared" si="91"/>
        <v>6</v>
      </c>
      <c r="O304" s="51">
        <f t="shared" si="92"/>
        <v>0</v>
      </c>
      <c r="P304" s="54">
        <f t="shared" si="93"/>
        <v>0</v>
      </c>
      <c r="Q304" s="296">
        <f t="shared" si="94"/>
        <v>1</v>
      </c>
      <c r="R304" s="296">
        <f t="shared" si="95"/>
        <v>0</v>
      </c>
      <c r="S304" s="296">
        <f t="shared" si="96"/>
        <v>0</v>
      </c>
      <c r="T304" s="297">
        <f t="shared" si="97"/>
        <v>0</v>
      </c>
      <c r="U304" s="297">
        <f t="shared" si="98"/>
        <v>0</v>
      </c>
      <c r="V304">
        <f t="shared" si="99"/>
        <v>0</v>
      </c>
      <c r="W304" s="298">
        <v>3</v>
      </c>
      <c r="X304" s="33">
        <f t="shared" si="100"/>
        <v>1</v>
      </c>
      <c r="Y304">
        <f t="shared" si="101"/>
        <v>8</v>
      </c>
      <c r="Z304" s="299">
        <f t="shared" si="83"/>
        <v>12.5</v>
      </c>
      <c r="AA304">
        <f t="shared" si="84"/>
        <v>7</v>
      </c>
      <c r="AB304" s="63">
        <f t="shared" si="85"/>
        <v>87.5</v>
      </c>
      <c r="AP304" s="307"/>
      <c r="AQ304" s="51"/>
      <c r="AR304" s="301"/>
      <c r="AS304" s="301"/>
      <c r="AT304" s="301"/>
      <c r="AU304" s="42">
        <v>1</v>
      </c>
      <c r="BJ304" s="51">
        <v>6</v>
      </c>
      <c r="BS304" s="55">
        <v>1</v>
      </c>
    </row>
    <row r="305" spans="7:90" x14ac:dyDescent="0.25">
      <c r="G305" s="36" t="s">
        <v>429</v>
      </c>
      <c r="H305" s="36">
        <v>1</v>
      </c>
      <c r="I305" s="44">
        <f t="shared" si="86"/>
        <v>1</v>
      </c>
      <c r="J305" s="44">
        <f t="shared" si="87"/>
        <v>0</v>
      </c>
      <c r="K305" s="44">
        <f t="shared" si="88"/>
        <v>0</v>
      </c>
      <c r="L305" s="44">
        <f t="shared" si="89"/>
        <v>0</v>
      </c>
      <c r="M305" s="51">
        <f t="shared" si="90"/>
        <v>0</v>
      </c>
      <c r="N305" s="51">
        <f t="shared" si="91"/>
        <v>0</v>
      </c>
      <c r="O305" s="51">
        <f t="shared" si="92"/>
        <v>0</v>
      </c>
      <c r="P305" s="54">
        <f t="shared" si="93"/>
        <v>0</v>
      </c>
      <c r="Q305" s="296">
        <f t="shared" si="94"/>
        <v>1</v>
      </c>
      <c r="R305" s="296">
        <f t="shared" si="95"/>
        <v>0</v>
      </c>
      <c r="S305" s="296">
        <f t="shared" si="96"/>
        <v>0</v>
      </c>
      <c r="T305" s="297">
        <f t="shared" si="97"/>
        <v>0</v>
      </c>
      <c r="U305" s="297">
        <f t="shared" si="98"/>
        <v>0</v>
      </c>
      <c r="V305">
        <f t="shared" si="99"/>
        <v>2</v>
      </c>
      <c r="W305" s="298">
        <v>3</v>
      </c>
      <c r="X305" s="33">
        <f t="shared" si="100"/>
        <v>1</v>
      </c>
      <c r="Y305">
        <f t="shared" si="101"/>
        <v>4</v>
      </c>
      <c r="Z305" s="299">
        <f t="shared" si="83"/>
        <v>25</v>
      </c>
      <c r="AA305">
        <f t="shared" si="84"/>
        <v>1</v>
      </c>
      <c r="AB305" s="63">
        <f t="shared" si="85"/>
        <v>25</v>
      </c>
      <c r="AP305" s="307"/>
      <c r="AQ305" s="306"/>
      <c r="AR305" s="301"/>
      <c r="AS305" s="301"/>
      <c r="AT305" s="301"/>
      <c r="AU305" s="42">
        <v>1</v>
      </c>
      <c r="BS305" s="55">
        <v>1</v>
      </c>
      <c r="CL305">
        <v>2</v>
      </c>
    </row>
    <row r="306" spans="7:90" x14ac:dyDescent="0.25">
      <c r="G306" s="36" t="s">
        <v>429</v>
      </c>
      <c r="H306" s="36">
        <v>1</v>
      </c>
      <c r="I306" s="44">
        <f t="shared" si="86"/>
        <v>0</v>
      </c>
      <c r="J306" s="44">
        <f t="shared" si="87"/>
        <v>0</v>
      </c>
      <c r="K306" s="44">
        <f t="shared" si="88"/>
        <v>0</v>
      </c>
      <c r="L306" s="44">
        <f t="shared" si="89"/>
        <v>0</v>
      </c>
      <c r="M306" s="51">
        <f t="shared" si="90"/>
        <v>0</v>
      </c>
      <c r="N306" s="51">
        <f t="shared" si="91"/>
        <v>3</v>
      </c>
      <c r="O306" s="51">
        <f t="shared" si="92"/>
        <v>0</v>
      </c>
      <c r="P306" s="54">
        <f t="shared" si="93"/>
        <v>0</v>
      </c>
      <c r="Q306" s="296">
        <f t="shared" si="94"/>
        <v>4</v>
      </c>
      <c r="R306" s="296">
        <f t="shared" si="95"/>
        <v>0</v>
      </c>
      <c r="S306" s="296">
        <f t="shared" si="96"/>
        <v>0</v>
      </c>
      <c r="T306" s="297">
        <f t="shared" si="97"/>
        <v>1</v>
      </c>
      <c r="U306" s="297">
        <f t="shared" si="98"/>
        <v>3</v>
      </c>
      <c r="V306">
        <f t="shared" si="99"/>
        <v>1</v>
      </c>
      <c r="W306" s="298">
        <v>5</v>
      </c>
      <c r="X306" s="33">
        <f t="shared" si="100"/>
        <v>0</v>
      </c>
      <c r="Y306">
        <f t="shared" si="101"/>
        <v>12</v>
      </c>
      <c r="Z306" s="299">
        <f t="shared" si="83"/>
        <v>0</v>
      </c>
      <c r="AA306">
        <f t="shared" si="84"/>
        <v>3</v>
      </c>
      <c r="AB306" s="63">
        <f t="shared" si="85"/>
        <v>25</v>
      </c>
      <c r="AP306" s="307"/>
      <c r="AR306" s="301"/>
      <c r="AS306" s="301"/>
      <c r="AT306" s="301"/>
      <c r="BJ306" s="51">
        <v>3</v>
      </c>
      <c r="BS306" s="55">
        <v>4</v>
      </c>
      <c r="CD306" s="58">
        <v>1</v>
      </c>
      <c r="CJ306" s="59">
        <v>3</v>
      </c>
      <c r="CL306">
        <v>1</v>
      </c>
    </row>
    <row r="307" spans="7:90" x14ac:dyDescent="0.25">
      <c r="G307" s="36" t="s">
        <v>429</v>
      </c>
      <c r="H307" s="36">
        <v>1</v>
      </c>
      <c r="I307" s="44">
        <f t="shared" si="86"/>
        <v>0</v>
      </c>
      <c r="J307" s="44">
        <f t="shared" si="87"/>
        <v>0</v>
      </c>
      <c r="K307" s="44">
        <f t="shared" si="88"/>
        <v>0</v>
      </c>
      <c r="L307" s="44">
        <f t="shared" si="89"/>
        <v>0</v>
      </c>
      <c r="M307" s="51">
        <f t="shared" si="90"/>
        <v>0</v>
      </c>
      <c r="N307" s="51">
        <f t="shared" si="91"/>
        <v>2</v>
      </c>
      <c r="O307" s="51">
        <f t="shared" si="92"/>
        <v>0</v>
      </c>
      <c r="P307" s="54">
        <f t="shared" si="93"/>
        <v>0</v>
      </c>
      <c r="Q307" s="296">
        <f t="shared" si="94"/>
        <v>2</v>
      </c>
      <c r="R307" s="296">
        <f t="shared" si="95"/>
        <v>0</v>
      </c>
      <c r="S307" s="296">
        <f t="shared" si="96"/>
        <v>0</v>
      </c>
      <c r="T307" s="297">
        <f t="shared" si="97"/>
        <v>0</v>
      </c>
      <c r="U307" s="297">
        <f t="shared" si="98"/>
        <v>1</v>
      </c>
      <c r="V307">
        <f t="shared" si="99"/>
        <v>1</v>
      </c>
      <c r="W307" s="298">
        <v>4</v>
      </c>
      <c r="X307" s="33">
        <f t="shared" si="100"/>
        <v>0</v>
      </c>
      <c r="Y307">
        <f t="shared" si="101"/>
        <v>6</v>
      </c>
      <c r="Z307" s="299">
        <f t="shared" si="83"/>
        <v>0</v>
      </c>
      <c r="AA307">
        <f t="shared" si="84"/>
        <v>2</v>
      </c>
      <c r="AB307" s="63">
        <f t="shared" si="85"/>
        <v>33.333333333333329</v>
      </c>
      <c r="AP307" s="307"/>
      <c r="AR307" s="301"/>
      <c r="AS307" s="301"/>
      <c r="AT307" s="301"/>
      <c r="BJ307" s="51">
        <v>2</v>
      </c>
      <c r="BS307" s="55">
        <v>2</v>
      </c>
      <c r="CJ307" s="59">
        <v>1</v>
      </c>
      <c r="CL307">
        <v>1</v>
      </c>
    </row>
    <row r="308" spans="7:90" x14ac:dyDescent="0.25">
      <c r="G308" s="36" t="s">
        <v>429</v>
      </c>
      <c r="H308" s="36">
        <v>1</v>
      </c>
      <c r="I308" s="44">
        <f t="shared" si="86"/>
        <v>1</v>
      </c>
      <c r="J308" s="44">
        <f t="shared" si="87"/>
        <v>3</v>
      </c>
      <c r="K308" s="44">
        <f t="shared" si="88"/>
        <v>0</v>
      </c>
      <c r="L308" s="44">
        <f t="shared" si="89"/>
        <v>0</v>
      </c>
      <c r="M308" s="51">
        <f t="shared" si="90"/>
        <v>0</v>
      </c>
      <c r="N308" s="51">
        <f t="shared" si="91"/>
        <v>0</v>
      </c>
      <c r="O308" s="51">
        <f t="shared" si="92"/>
        <v>0</v>
      </c>
      <c r="P308" s="54">
        <f t="shared" si="93"/>
        <v>0</v>
      </c>
      <c r="Q308" s="296">
        <f t="shared" si="94"/>
        <v>4</v>
      </c>
      <c r="R308" s="296">
        <f t="shared" si="95"/>
        <v>0</v>
      </c>
      <c r="S308" s="296">
        <f t="shared" si="96"/>
        <v>1</v>
      </c>
      <c r="T308" s="297">
        <f t="shared" si="97"/>
        <v>0</v>
      </c>
      <c r="U308" s="297">
        <f t="shared" si="98"/>
        <v>0</v>
      </c>
      <c r="V308">
        <f t="shared" si="99"/>
        <v>6</v>
      </c>
      <c r="W308" s="298">
        <v>5</v>
      </c>
      <c r="X308" s="33">
        <f t="shared" si="100"/>
        <v>4</v>
      </c>
      <c r="Y308">
        <f t="shared" si="101"/>
        <v>15</v>
      </c>
      <c r="Z308" s="299">
        <f t="shared" si="83"/>
        <v>26.666666666666668</v>
      </c>
      <c r="AA308">
        <f t="shared" si="84"/>
        <v>4</v>
      </c>
      <c r="AB308" s="63">
        <f t="shared" si="85"/>
        <v>26.666666666666668</v>
      </c>
      <c r="AP308" s="307"/>
      <c r="AQ308" s="306"/>
      <c r="AR308" s="301"/>
      <c r="AS308" s="301"/>
      <c r="AT308" s="301"/>
      <c r="AW308" s="43">
        <v>1</v>
      </c>
      <c r="BB308" s="44">
        <v>3</v>
      </c>
      <c r="BS308" s="55">
        <v>2</v>
      </c>
      <c r="BV308" s="55">
        <v>2</v>
      </c>
      <c r="BZ308" s="57">
        <v>1</v>
      </c>
      <c r="CL308">
        <v>6</v>
      </c>
    </row>
    <row r="309" spans="7:90" x14ac:dyDescent="0.25">
      <c r="G309" s="36" t="s">
        <v>429</v>
      </c>
      <c r="H309" s="36">
        <v>1</v>
      </c>
      <c r="I309" s="44">
        <f t="shared" si="86"/>
        <v>1</v>
      </c>
      <c r="J309" s="44">
        <f t="shared" si="87"/>
        <v>1</v>
      </c>
      <c r="K309" s="44">
        <f t="shared" si="88"/>
        <v>0</v>
      </c>
      <c r="L309" s="44">
        <f t="shared" si="89"/>
        <v>0</v>
      </c>
      <c r="M309" s="51">
        <f t="shared" si="90"/>
        <v>0</v>
      </c>
      <c r="N309" s="51">
        <f t="shared" si="91"/>
        <v>4</v>
      </c>
      <c r="O309" s="51">
        <f t="shared" si="92"/>
        <v>0</v>
      </c>
      <c r="P309" s="54">
        <f t="shared" si="93"/>
        <v>0</v>
      </c>
      <c r="Q309" s="296">
        <f t="shared" si="94"/>
        <v>1</v>
      </c>
      <c r="R309" s="296">
        <f t="shared" si="95"/>
        <v>0</v>
      </c>
      <c r="S309" s="296">
        <f t="shared" si="96"/>
        <v>0</v>
      </c>
      <c r="T309" s="297">
        <f t="shared" si="97"/>
        <v>0</v>
      </c>
      <c r="U309" s="297">
        <f t="shared" si="98"/>
        <v>4</v>
      </c>
      <c r="V309">
        <f t="shared" si="99"/>
        <v>1</v>
      </c>
      <c r="W309" s="298">
        <v>6</v>
      </c>
      <c r="X309" s="33">
        <f t="shared" si="100"/>
        <v>2</v>
      </c>
      <c r="Y309">
        <f t="shared" si="101"/>
        <v>12</v>
      </c>
      <c r="Z309" s="299">
        <f t="shared" si="83"/>
        <v>16.666666666666664</v>
      </c>
      <c r="AA309">
        <f t="shared" si="84"/>
        <v>6</v>
      </c>
      <c r="AB309" s="63">
        <f t="shared" si="85"/>
        <v>50</v>
      </c>
      <c r="AP309" s="307"/>
      <c r="AR309" s="301"/>
      <c r="AS309" s="301"/>
      <c r="AT309" s="301"/>
      <c r="AW309" s="43">
        <v>1</v>
      </c>
      <c r="BC309" s="44">
        <v>1</v>
      </c>
      <c r="BJ309" s="51">
        <v>4</v>
      </c>
      <c r="BS309" s="55">
        <v>1</v>
      </c>
      <c r="CJ309" s="59">
        <v>4</v>
      </c>
      <c r="CL309">
        <v>1</v>
      </c>
    </row>
    <row r="310" spans="7:90" x14ac:dyDescent="0.25">
      <c r="G310" s="36" t="s">
        <v>429</v>
      </c>
      <c r="H310" s="36">
        <v>1</v>
      </c>
      <c r="I310" s="44">
        <f t="shared" si="86"/>
        <v>0</v>
      </c>
      <c r="J310" s="44">
        <f t="shared" si="87"/>
        <v>0</v>
      </c>
      <c r="K310" s="44">
        <f t="shared" si="88"/>
        <v>0</v>
      </c>
      <c r="L310" s="44">
        <f t="shared" si="89"/>
        <v>0</v>
      </c>
      <c r="M310" s="51">
        <f t="shared" si="90"/>
        <v>0</v>
      </c>
      <c r="N310" s="51">
        <f t="shared" si="91"/>
        <v>3</v>
      </c>
      <c r="O310" s="51">
        <f t="shared" si="92"/>
        <v>0</v>
      </c>
      <c r="P310" s="54">
        <f t="shared" si="93"/>
        <v>0</v>
      </c>
      <c r="Q310" s="296">
        <f t="shared" si="94"/>
        <v>3</v>
      </c>
      <c r="R310" s="296">
        <f t="shared" si="95"/>
        <v>0</v>
      </c>
      <c r="S310" s="296">
        <f t="shared" si="96"/>
        <v>0</v>
      </c>
      <c r="T310" s="297">
        <f t="shared" si="97"/>
        <v>0</v>
      </c>
      <c r="U310" s="297">
        <f t="shared" si="98"/>
        <v>4</v>
      </c>
      <c r="V310">
        <f t="shared" si="99"/>
        <v>1</v>
      </c>
      <c r="W310" s="298">
        <v>4</v>
      </c>
      <c r="X310" s="33">
        <f t="shared" si="100"/>
        <v>0</v>
      </c>
      <c r="Y310">
        <f t="shared" si="101"/>
        <v>11</v>
      </c>
      <c r="Z310" s="299">
        <f t="shared" si="83"/>
        <v>0</v>
      </c>
      <c r="AA310">
        <f t="shared" si="84"/>
        <v>3</v>
      </c>
      <c r="AB310" s="63">
        <f t="shared" si="85"/>
        <v>27.27272727272727</v>
      </c>
      <c r="AP310" s="307"/>
      <c r="AQ310" s="297"/>
      <c r="AR310" s="301"/>
      <c r="AS310" s="301"/>
      <c r="AT310" s="301"/>
      <c r="BJ310" s="51">
        <v>3</v>
      </c>
      <c r="BS310" s="55">
        <v>3</v>
      </c>
      <c r="CJ310" s="59">
        <v>4</v>
      </c>
      <c r="CL310">
        <v>1</v>
      </c>
    </row>
    <row r="311" spans="7:90" x14ac:dyDescent="0.25">
      <c r="G311" s="36" t="s">
        <v>429</v>
      </c>
      <c r="H311" s="36">
        <v>1</v>
      </c>
      <c r="I311" s="44">
        <f t="shared" si="86"/>
        <v>0</v>
      </c>
      <c r="J311" s="44">
        <f t="shared" si="87"/>
        <v>1</v>
      </c>
      <c r="K311" s="44">
        <f t="shared" si="88"/>
        <v>0</v>
      </c>
      <c r="L311" s="44">
        <f t="shared" si="89"/>
        <v>0</v>
      </c>
      <c r="M311" s="51">
        <f t="shared" si="90"/>
        <v>0</v>
      </c>
      <c r="N311" s="51">
        <f t="shared" si="91"/>
        <v>2</v>
      </c>
      <c r="O311" s="51">
        <f t="shared" si="92"/>
        <v>0</v>
      </c>
      <c r="P311" s="54">
        <f t="shared" si="93"/>
        <v>0</v>
      </c>
      <c r="Q311" s="296">
        <f t="shared" si="94"/>
        <v>4</v>
      </c>
      <c r="R311" s="296">
        <f t="shared" si="95"/>
        <v>0</v>
      </c>
      <c r="S311" s="296">
        <f t="shared" si="96"/>
        <v>0</v>
      </c>
      <c r="T311" s="297">
        <f t="shared" si="97"/>
        <v>0</v>
      </c>
      <c r="U311" s="297">
        <f t="shared" si="98"/>
        <v>0</v>
      </c>
      <c r="V311">
        <f t="shared" si="99"/>
        <v>3</v>
      </c>
      <c r="W311" s="298">
        <v>4</v>
      </c>
      <c r="X311" s="33">
        <f t="shared" si="100"/>
        <v>1</v>
      </c>
      <c r="Y311">
        <f t="shared" si="101"/>
        <v>10</v>
      </c>
      <c r="Z311" s="299">
        <f t="shared" si="83"/>
        <v>10</v>
      </c>
      <c r="AA311">
        <f t="shared" si="84"/>
        <v>3</v>
      </c>
      <c r="AB311" s="63">
        <f t="shared" si="85"/>
        <v>30</v>
      </c>
      <c r="AP311" s="307"/>
      <c r="AQ311" s="296"/>
      <c r="AR311" s="301"/>
      <c r="AS311" s="301"/>
      <c r="AT311" s="301"/>
      <c r="BC311" s="44">
        <v>1</v>
      </c>
      <c r="BJ311" s="51">
        <v>2</v>
      </c>
      <c r="BS311" s="55">
        <v>4</v>
      </c>
      <c r="CL311">
        <v>3</v>
      </c>
    </row>
    <row r="312" spans="7:90" x14ac:dyDescent="0.25">
      <c r="G312" s="36" t="s">
        <v>429</v>
      </c>
      <c r="H312" s="36">
        <v>1</v>
      </c>
      <c r="I312" s="44">
        <f t="shared" si="86"/>
        <v>1</v>
      </c>
      <c r="J312" s="44">
        <f t="shared" si="87"/>
        <v>0</v>
      </c>
      <c r="K312" s="44">
        <f t="shared" si="88"/>
        <v>0</v>
      </c>
      <c r="L312" s="44">
        <f t="shared" si="89"/>
        <v>0</v>
      </c>
      <c r="M312" s="51">
        <f t="shared" si="90"/>
        <v>0</v>
      </c>
      <c r="N312" s="51">
        <f t="shared" si="91"/>
        <v>0</v>
      </c>
      <c r="O312" s="51">
        <f t="shared" si="92"/>
        <v>0</v>
      </c>
      <c r="P312" s="54">
        <f t="shared" si="93"/>
        <v>0</v>
      </c>
      <c r="Q312" s="296">
        <f t="shared" si="94"/>
        <v>1</v>
      </c>
      <c r="R312" s="296">
        <f t="shared" si="95"/>
        <v>0</v>
      </c>
      <c r="S312" s="296">
        <f t="shared" si="96"/>
        <v>0</v>
      </c>
      <c r="T312" s="297">
        <f t="shared" si="97"/>
        <v>0</v>
      </c>
      <c r="U312" s="297">
        <f t="shared" si="98"/>
        <v>1</v>
      </c>
      <c r="V312">
        <f t="shared" si="99"/>
        <v>3</v>
      </c>
      <c r="W312" s="298">
        <v>4</v>
      </c>
      <c r="X312" s="33">
        <f t="shared" si="100"/>
        <v>1</v>
      </c>
      <c r="Y312">
        <f t="shared" si="101"/>
        <v>6</v>
      </c>
      <c r="Z312" s="299">
        <f t="shared" si="83"/>
        <v>16.666666666666664</v>
      </c>
      <c r="AA312">
        <f t="shared" si="84"/>
        <v>1</v>
      </c>
      <c r="AB312" s="63">
        <f t="shared" si="85"/>
        <v>16.666666666666664</v>
      </c>
      <c r="AP312" s="307"/>
      <c r="AQ312" s="306"/>
      <c r="AR312" s="301"/>
      <c r="AS312" s="301"/>
      <c r="AT312" s="301"/>
      <c r="AU312" s="42">
        <v>1</v>
      </c>
      <c r="BS312" s="55">
        <v>1</v>
      </c>
      <c r="CG312" s="59">
        <v>1</v>
      </c>
      <c r="CL312">
        <v>3</v>
      </c>
    </row>
    <row r="313" spans="7:90" x14ac:dyDescent="0.25">
      <c r="G313" s="36" t="s">
        <v>429</v>
      </c>
      <c r="H313" s="36">
        <v>1</v>
      </c>
      <c r="I313" s="44">
        <f t="shared" si="86"/>
        <v>0</v>
      </c>
      <c r="J313" s="44">
        <f t="shared" si="87"/>
        <v>1</v>
      </c>
      <c r="K313" s="44">
        <f t="shared" si="88"/>
        <v>0</v>
      </c>
      <c r="L313" s="44">
        <f t="shared" si="89"/>
        <v>0</v>
      </c>
      <c r="M313" s="51">
        <f t="shared" si="90"/>
        <v>0</v>
      </c>
      <c r="N313" s="51">
        <f t="shared" si="91"/>
        <v>2</v>
      </c>
      <c r="O313" s="51">
        <f t="shared" si="92"/>
        <v>0</v>
      </c>
      <c r="P313" s="54">
        <f t="shared" si="93"/>
        <v>0</v>
      </c>
      <c r="Q313" s="296">
        <f t="shared" si="94"/>
        <v>4</v>
      </c>
      <c r="R313" s="296">
        <f t="shared" si="95"/>
        <v>0</v>
      </c>
      <c r="S313" s="296">
        <f t="shared" si="96"/>
        <v>0</v>
      </c>
      <c r="T313" s="297">
        <f t="shared" si="97"/>
        <v>0</v>
      </c>
      <c r="U313" s="297">
        <f t="shared" si="98"/>
        <v>0</v>
      </c>
      <c r="V313">
        <f t="shared" si="99"/>
        <v>1</v>
      </c>
      <c r="W313" s="298">
        <v>4</v>
      </c>
      <c r="X313" s="33">
        <f t="shared" si="100"/>
        <v>1</v>
      </c>
      <c r="Y313">
        <f t="shared" si="101"/>
        <v>8</v>
      </c>
      <c r="Z313" s="299">
        <f t="shared" si="83"/>
        <v>12.5</v>
      </c>
      <c r="AA313">
        <f t="shared" si="84"/>
        <v>3</v>
      </c>
      <c r="AB313" s="63">
        <f t="shared" si="85"/>
        <v>37.5</v>
      </c>
      <c r="AP313" s="307"/>
      <c r="AQ313" s="296"/>
      <c r="AR313" s="301"/>
      <c r="AS313" s="301"/>
      <c r="AT313" s="301"/>
      <c r="BB313" s="44">
        <v>1</v>
      </c>
      <c r="BJ313" s="51">
        <v>2</v>
      </c>
      <c r="BS313" s="55">
        <v>4</v>
      </c>
      <c r="CL313">
        <v>1</v>
      </c>
    </row>
    <row r="314" spans="7:90" x14ac:dyDescent="0.25">
      <c r="G314" s="36" t="s">
        <v>429</v>
      </c>
      <c r="H314" s="36">
        <v>1</v>
      </c>
      <c r="I314" s="44">
        <f t="shared" si="86"/>
        <v>0</v>
      </c>
      <c r="J314" s="44">
        <f t="shared" si="87"/>
        <v>0</v>
      </c>
      <c r="K314" s="44">
        <f t="shared" si="88"/>
        <v>0</v>
      </c>
      <c r="L314" s="44">
        <f t="shared" si="89"/>
        <v>0</v>
      </c>
      <c r="M314" s="51">
        <f t="shared" si="90"/>
        <v>0</v>
      </c>
      <c r="N314" s="51">
        <f t="shared" si="91"/>
        <v>6</v>
      </c>
      <c r="O314" s="51">
        <f t="shared" si="92"/>
        <v>0</v>
      </c>
      <c r="P314" s="54">
        <f t="shared" si="93"/>
        <v>0</v>
      </c>
      <c r="Q314" s="296">
        <f t="shared" si="94"/>
        <v>2</v>
      </c>
      <c r="R314" s="296">
        <f t="shared" si="95"/>
        <v>0</v>
      </c>
      <c r="S314" s="296">
        <f t="shared" si="96"/>
        <v>0</v>
      </c>
      <c r="T314" s="297">
        <f t="shared" si="97"/>
        <v>0</v>
      </c>
      <c r="U314" s="297">
        <f t="shared" si="98"/>
        <v>1</v>
      </c>
      <c r="V314">
        <f t="shared" si="99"/>
        <v>1</v>
      </c>
      <c r="W314" s="298">
        <v>4</v>
      </c>
      <c r="X314" s="33">
        <f t="shared" si="100"/>
        <v>0</v>
      </c>
      <c r="Y314">
        <f t="shared" si="101"/>
        <v>10</v>
      </c>
      <c r="Z314" s="299">
        <f t="shared" si="83"/>
        <v>0</v>
      </c>
      <c r="AA314">
        <f t="shared" si="84"/>
        <v>6</v>
      </c>
      <c r="AB314" s="63">
        <f t="shared" si="85"/>
        <v>60</v>
      </c>
      <c r="AP314" s="307"/>
      <c r="AQ314" s="51"/>
      <c r="AR314" s="301"/>
      <c r="AS314" s="301"/>
      <c r="AT314" s="301"/>
      <c r="BJ314" s="51">
        <v>5</v>
      </c>
      <c r="BL314" s="51">
        <v>1</v>
      </c>
      <c r="BS314" s="55">
        <v>2</v>
      </c>
      <c r="CG314" s="59">
        <v>1</v>
      </c>
      <c r="CL314">
        <v>1</v>
      </c>
    </row>
    <row r="315" spans="7:90" x14ac:dyDescent="0.25">
      <c r="G315" s="36" t="s">
        <v>429</v>
      </c>
      <c r="H315" s="36">
        <v>1</v>
      </c>
      <c r="I315" s="44">
        <f t="shared" si="86"/>
        <v>0</v>
      </c>
      <c r="J315" s="44">
        <f t="shared" si="87"/>
        <v>0</v>
      </c>
      <c r="K315" s="44">
        <f t="shared" si="88"/>
        <v>0</v>
      </c>
      <c r="L315" s="44">
        <f t="shared" si="89"/>
        <v>0</v>
      </c>
      <c r="M315" s="51">
        <f t="shared" si="90"/>
        <v>0</v>
      </c>
      <c r="N315" s="51">
        <f t="shared" si="91"/>
        <v>0</v>
      </c>
      <c r="O315" s="51">
        <f t="shared" si="92"/>
        <v>0</v>
      </c>
      <c r="P315" s="54">
        <f t="shared" si="93"/>
        <v>0</v>
      </c>
      <c r="Q315" s="296">
        <f t="shared" si="94"/>
        <v>4</v>
      </c>
      <c r="R315" s="296">
        <f t="shared" si="95"/>
        <v>0</v>
      </c>
      <c r="S315" s="296">
        <f t="shared" si="96"/>
        <v>0</v>
      </c>
      <c r="T315" s="297">
        <f t="shared" si="97"/>
        <v>1</v>
      </c>
      <c r="U315" s="297">
        <f t="shared" si="98"/>
        <v>1</v>
      </c>
      <c r="V315">
        <f t="shared" si="99"/>
        <v>6</v>
      </c>
      <c r="W315" s="298">
        <v>4</v>
      </c>
      <c r="X315" s="33">
        <f t="shared" si="100"/>
        <v>0</v>
      </c>
      <c r="Y315">
        <f t="shared" si="101"/>
        <v>12</v>
      </c>
      <c r="Z315" s="299">
        <f t="shared" si="83"/>
        <v>0</v>
      </c>
      <c r="AA315">
        <f t="shared" si="84"/>
        <v>0</v>
      </c>
      <c r="AB315" s="63">
        <f t="shared" si="85"/>
        <v>0</v>
      </c>
      <c r="AP315" s="307"/>
      <c r="AQ315" s="306"/>
      <c r="AR315" s="301"/>
      <c r="AS315" s="301"/>
      <c r="AT315" s="301"/>
      <c r="BS315" s="55">
        <v>4</v>
      </c>
      <c r="CE315" s="58">
        <v>1</v>
      </c>
      <c r="CJ315" s="59">
        <v>1</v>
      </c>
      <c r="CL315">
        <v>6</v>
      </c>
    </row>
    <row r="316" spans="7:90" x14ac:dyDescent="0.25">
      <c r="G316" s="36" t="s">
        <v>429</v>
      </c>
      <c r="H316" s="36">
        <v>1</v>
      </c>
      <c r="I316" s="44">
        <f t="shared" si="86"/>
        <v>0</v>
      </c>
      <c r="J316" s="44">
        <f t="shared" si="87"/>
        <v>1</v>
      </c>
      <c r="K316" s="44">
        <f t="shared" si="88"/>
        <v>0</v>
      </c>
      <c r="L316" s="44">
        <f t="shared" si="89"/>
        <v>0</v>
      </c>
      <c r="M316" s="51">
        <f t="shared" si="90"/>
        <v>0</v>
      </c>
      <c r="N316" s="51">
        <f t="shared" si="91"/>
        <v>2</v>
      </c>
      <c r="O316" s="51">
        <f t="shared" si="92"/>
        <v>0</v>
      </c>
      <c r="P316" s="54">
        <f t="shared" si="93"/>
        <v>0</v>
      </c>
      <c r="Q316" s="296">
        <f t="shared" si="94"/>
        <v>2</v>
      </c>
      <c r="R316" s="296">
        <f t="shared" si="95"/>
        <v>0</v>
      </c>
      <c r="S316" s="296">
        <f t="shared" si="96"/>
        <v>0</v>
      </c>
      <c r="T316" s="297">
        <f t="shared" si="97"/>
        <v>0</v>
      </c>
      <c r="U316" s="297">
        <f t="shared" si="98"/>
        <v>1</v>
      </c>
      <c r="V316">
        <f t="shared" si="99"/>
        <v>2</v>
      </c>
      <c r="W316" s="298">
        <v>4</v>
      </c>
      <c r="X316" s="33">
        <f t="shared" si="100"/>
        <v>1</v>
      </c>
      <c r="Y316">
        <f t="shared" si="101"/>
        <v>8</v>
      </c>
      <c r="Z316" s="299">
        <f t="shared" si="83"/>
        <v>12.5</v>
      </c>
      <c r="AA316">
        <f t="shared" si="84"/>
        <v>3</v>
      </c>
      <c r="AB316" s="63">
        <f t="shared" si="85"/>
        <v>37.5</v>
      </c>
      <c r="AP316" s="307"/>
      <c r="AR316" s="301"/>
      <c r="AS316" s="301"/>
      <c r="AT316" s="301"/>
      <c r="BB316" s="44">
        <v>1</v>
      </c>
      <c r="BJ316" s="51">
        <v>2</v>
      </c>
      <c r="BS316" s="55">
        <v>2</v>
      </c>
      <c r="CJ316" s="59">
        <v>1</v>
      </c>
      <c r="CL316">
        <v>2</v>
      </c>
    </row>
    <row r="317" spans="7:90" x14ac:dyDescent="0.25">
      <c r="G317" s="36" t="s">
        <v>429</v>
      </c>
      <c r="H317" s="36">
        <v>1</v>
      </c>
      <c r="I317" s="44">
        <f t="shared" si="86"/>
        <v>0</v>
      </c>
      <c r="J317" s="44">
        <f t="shared" si="87"/>
        <v>1</v>
      </c>
      <c r="K317" s="44">
        <f t="shared" si="88"/>
        <v>0</v>
      </c>
      <c r="L317" s="44">
        <f t="shared" si="89"/>
        <v>0</v>
      </c>
      <c r="M317" s="51">
        <f t="shared" si="90"/>
        <v>0</v>
      </c>
      <c r="N317" s="51">
        <f t="shared" si="91"/>
        <v>0</v>
      </c>
      <c r="O317" s="51">
        <f t="shared" si="92"/>
        <v>0</v>
      </c>
      <c r="P317" s="54">
        <f t="shared" si="93"/>
        <v>0</v>
      </c>
      <c r="Q317" s="296">
        <f t="shared" si="94"/>
        <v>2</v>
      </c>
      <c r="R317" s="296">
        <f t="shared" si="95"/>
        <v>0</v>
      </c>
      <c r="S317" s="296">
        <f t="shared" si="96"/>
        <v>0</v>
      </c>
      <c r="T317" s="297">
        <f t="shared" si="97"/>
        <v>0</v>
      </c>
      <c r="U317" s="297">
        <f t="shared" si="98"/>
        <v>1</v>
      </c>
      <c r="V317">
        <f t="shared" si="99"/>
        <v>2</v>
      </c>
      <c r="W317" s="298">
        <v>4</v>
      </c>
      <c r="X317" s="33">
        <f t="shared" si="100"/>
        <v>1</v>
      </c>
      <c r="Y317">
        <f t="shared" si="101"/>
        <v>6</v>
      </c>
      <c r="Z317" s="299">
        <f t="shared" si="83"/>
        <v>16.666666666666664</v>
      </c>
      <c r="AA317">
        <f t="shared" si="84"/>
        <v>1</v>
      </c>
      <c r="AB317" s="63">
        <f t="shared" si="85"/>
        <v>16.666666666666664</v>
      </c>
      <c r="AP317" s="307"/>
      <c r="AR317" s="301"/>
      <c r="AS317" s="301"/>
      <c r="AT317" s="301"/>
      <c r="BC317" s="44">
        <v>1</v>
      </c>
      <c r="BS317" s="55">
        <v>1</v>
      </c>
      <c r="BV317" s="55">
        <v>1</v>
      </c>
      <c r="CG317" s="59">
        <v>1</v>
      </c>
      <c r="CL317">
        <v>2</v>
      </c>
    </row>
    <row r="318" spans="7:90" x14ac:dyDescent="0.25">
      <c r="G318" s="36" t="s">
        <v>429</v>
      </c>
      <c r="H318" s="36">
        <v>1</v>
      </c>
      <c r="I318" s="44">
        <f t="shared" si="86"/>
        <v>0</v>
      </c>
      <c r="J318" s="44">
        <f t="shared" si="87"/>
        <v>1</v>
      </c>
      <c r="K318" s="44">
        <f t="shared" si="88"/>
        <v>0</v>
      </c>
      <c r="L318" s="44">
        <f t="shared" si="89"/>
        <v>0</v>
      </c>
      <c r="M318" s="51">
        <f t="shared" si="90"/>
        <v>0</v>
      </c>
      <c r="N318" s="51">
        <f t="shared" si="91"/>
        <v>2</v>
      </c>
      <c r="O318" s="51">
        <f t="shared" si="92"/>
        <v>0</v>
      </c>
      <c r="P318" s="54">
        <f t="shared" si="93"/>
        <v>0</v>
      </c>
      <c r="Q318" s="296">
        <f t="shared" si="94"/>
        <v>1</v>
      </c>
      <c r="R318" s="296">
        <f t="shared" si="95"/>
        <v>0</v>
      </c>
      <c r="S318" s="296">
        <f t="shared" si="96"/>
        <v>0</v>
      </c>
      <c r="T318" s="297">
        <f t="shared" si="97"/>
        <v>0</v>
      </c>
      <c r="U318" s="297">
        <f t="shared" si="98"/>
        <v>0</v>
      </c>
      <c r="V318">
        <f t="shared" si="99"/>
        <v>3</v>
      </c>
      <c r="W318" s="298">
        <v>4</v>
      </c>
      <c r="X318" s="33">
        <f t="shared" si="100"/>
        <v>1</v>
      </c>
      <c r="Y318">
        <f t="shared" si="101"/>
        <v>7</v>
      </c>
      <c r="Z318" s="299">
        <f t="shared" si="83"/>
        <v>14.285714285714285</v>
      </c>
      <c r="AA318">
        <f t="shared" si="84"/>
        <v>3</v>
      </c>
      <c r="AB318" s="63">
        <f t="shared" si="85"/>
        <v>42.857142857142854</v>
      </c>
      <c r="AP318" s="307"/>
      <c r="AQ318" s="306"/>
      <c r="AR318" s="301"/>
      <c r="AS318" s="301"/>
      <c r="AT318" s="301"/>
      <c r="BC318" s="44">
        <v>1</v>
      </c>
      <c r="BJ318" s="51">
        <v>2</v>
      </c>
      <c r="BS318" s="55">
        <v>1</v>
      </c>
      <c r="CL318">
        <v>3</v>
      </c>
    </row>
    <row r="319" spans="7:90" x14ac:dyDescent="0.25">
      <c r="G319" s="36" t="s">
        <v>429</v>
      </c>
      <c r="H319" s="36">
        <v>1</v>
      </c>
      <c r="I319" s="44">
        <f t="shared" si="86"/>
        <v>0</v>
      </c>
      <c r="J319" s="44">
        <f t="shared" si="87"/>
        <v>3</v>
      </c>
      <c r="K319" s="44">
        <f t="shared" si="88"/>
        <v>0</v>
      </c>
      <c r="L319" s="44">
        <f t="shared" si="89"/>
        <v>0</v>
      </c>
      <c r="M319" s="51">
        <f t="shared" si="90"/>
        <v>0</v>
      </c>
      <c r="N319" s="51">
        <f t="shared" si="91"/>
        <v>4</v>
      </c>
      <c r="O319" s="51">
        <f t="shared" si="92"/>
        <v>0</v>
      </c>
      <c r="P319" s="54">
        <f t="shared" si="93"/>
        <v>0</v>
      </c>
      <c r="Q319" s="296">
        <f t="shared" si="94"/>
        <v>1</v>
      </c>
      <c r="R319" s="296">
        <f t="shared" si="95"/>
        <v>0</v>
      </c>
      <c r="S319" s="296">
        <f t="shared" si="96"/>
        <v>0</v>
      </c>
      <c r="T319" s="297">
        <f t="shared" si="97"/>
        <v>0</v>
      </c>
      <c r="U319" s="297">
        <f t="shared" si="98"/>
        <v>1</v>
      </c>
      <c r="V319">
        <f t="shared" si="99"/>
        <v>0</v>
      </c>
      <c r="W319" s="298">
        <v>4</v>
      </c>
      <c r="X319" s="33">
        <f t="shared" si="100"/>
        <v>3</v>
      </c>
      <c r="Y319">
        <f t="shared" si="101"/>
        <v>9</v>
      </c>
      <c r="Z319" s="299">
        <f t="shared" si="83"/>
        <v>33.333333333333329</v>
      </c>
      <c r="AA319">
        <f t="shared" si="84"/>
        <v>7</v>
      </c>
      <c r="AB319" s="63">
        <f t="shared" si="85"/>
        <v>77.777777777777786</v>
      </c>
      <c r="AP319" s="307"/>
      <c r="AQ319" s="51"/>
      <c r="AR319" s="301"/>
      <c r="AS319" s="301"/>
      <c r="AT319" s="301"/>
      <c r="BC319" s="44">
        <v>3</v>
      </c>
      <c r="BJ319" s="51">
        <v>4</v>
      </c>
      <c r="BS319" s="55">
        <v>1</v>
      </c>
      <c r="CJ319" s="59">
        <v>1</v>
      </c>
    </row>
    <row r="320" spans="7:90" x14ac:dyDescent="0.25">
      <c r="G320" s="36" t="s">
        <v>429</v>
      </c>
      <c r="H320" s="36">
        <v>1</v>
      </c>
      <c r="I320" s="44">
        <f t="shared" si="86"/>
        <v>0</v>
      </c>
      <c r="J320" s="44">
        <f t="shared" si="87"/>
        <v>0</v>
      </c>
      <c r="K320" s="44">
        <f t="shared" si="88"/>
        <v>0</v>
      </c>
      <c r="L320" s="44">
        <f t="shared" si="89"/>
        <v>0</v>
      </c>
      <c r="M320" s="51">
        <f t="shared" si="90"/>
        <v>0</v>
      </c>
      <c r="N320" s="51">
        <f t="shared" si="91"/>
        <v>3</v>
      </c>
      <c r="O320" s="51">
        <f t="shared" si="92"/>
        <v>0</v>
      </c>
      <c r="P320" s="54">
        <f t="shared" si="93"/>
        <v>0</v>
      </c>
      <c r="Q320" s="296">
        <f t="shared" si="94"/>
        <v>1</v>
      </c>
      <c r="R320" s="296">
        <f t="shared" si="95"/>
        <v>0</v>
      </c>
      <c r="S320" s="296">
        <f t="shared" si="96"/>
        <v>1</v>
      </c>
      <c r="T320" s="297">
        <f t="shared" si="97"/>
        <v>0</v>
      </c>
      <c r="U320" s="297">
        <f t="shared" si="98"/>
        <v>1</v>
      </c>
      <c r="V320">
        <f t="shared" si="99"/>
        <v>1</v>
      </c>
      <c r="W320" s="298">
        <v>5</v>
      </c>
      <c r="X320" s="33">
        <f t="shared" si="100"/>
        <v>0</v>
      </c>
      <c r="Y320">
        <f t="shared" si="101"/>
        <v>7</v>
      </c>
      <c r="Z320" s="299">
        <f t="shared" si="83"/>
        <v>0</v>
      </c>
      <c r="AA320">
        <f t="shared" si="84"/>
        <v>3</v>
      </c>
      <c r="AB320" s="63">
        <f t="shared" si="85"/>
        <v>42.857142857142854</v>
      </c>
      <c r="AP320" s="307"/>
      <c r="AQ320" s="51"/>
      <c r="AR320" s="301"/>
      <c r="AS320" s="301"/>
      <c r="AT320" s="301"/>
      <c r="BJ320" s="51">
        <v>3</v>
      </c>
      <c r="BS320" s="55">
        <v>1</v>
      </c>
      <c r="BY320" s="57">
        <v>1</v>
      </c>
      <c r="CG320" s="59">
        <v>1</v>
      </c>
      <c r="CL320">
        <v>1</v>
      </c>
    </row>
    <row r="321" spans="7:94" x14ac:dyDescent="0.25">
      <c r="G321" s="152" t="s">
        <v>429</v>
      </c>
      <c r="H321" s="64">
        <v>1</v>
      </c>
      <c r="I321" s="44">
        <f t="shared" si="86"/>
        <v>0</v>
      </c>
      <c r="J321" s="44">
        <f t="shared" si="87"/>
        <v>0</v>
      </c>
      <c r="K321" s="44">
        <f t="shared" si="88"/>
        <v>0</v>
      </c>
      <c r="L321" s="44">
        <f t="shared" si="89"/>
        <v>0</v>
      </c>
      <c r="M321" s="51">
        <f t="shared" si="90"/>
        <v>0</v>
      </c>
      <c r="N321" s="51">
        <f t="shared" si="91"/>
        <v>5</v>
      </c>
      <c r="O321" s="51">
        <f t="shared" si="92"/>
        <v>0</v>
      </c>
      <c r="P321" s="54">
        <f t="shared" si="93"/>
        <v>0</v>
      </c>
      <c r="Q321" s="296">
        <f t="shared" si="94"/>
        <v>2</v>
      </c>
      <c r="R321" s="296">
        <f t="shared" si="95"/>
        <v>0</v>
      </c>
      <c r="S321" s="296">
        <f t="shared" si="96"/>
        <v>0</v>
      </c>
      <c r="T321" s="297">
        <f t="shared" si="97"/>
        <v>0</v>
      </c>
      <c r="U321" s="297">
        <f t="shared" si="98"/>
        <v>1</v>
      </c>
      <c r="V321">
        <f t="shared" si="99"/>
        <v>3</v>
      </c>
      <c r="W321" s="298">
        <v>4</v>
      </c>
      <c r="X321" s="33">
        <f t="shared" si="100"/>
        <v>0</v>
      </c>
      <c r="Y321">
        <f t="shared" si="101"/>
        <v>11</v>
      </c>
      <c r="Z321" s="299">
        <f t="shared" si="83"/>
        <v>0</v>
      </c>
      <c r="AA321">
        <f t="shared" si="84"/>
        <v>5</v>
      </c>
      <c r="AB321" s="63">
        <f t="shared" si="85"/>
        <v>45.454545454545453</v>
      </c>
      <c r="AP321" s="307"/>
      <c r="AQ321" s="51"/>
      <c r="AR321" s="323"/>
      <c r="AS321" s="323"/>
      <c r="AT321" s="323"/>
      <c r="AU321" s="65"/>
      <c r="AV321" s="66"/>
      <c r="AW321" s="66"/>
      <c r="AX321" s="66"/>
      <c r="AY321" s="66"/>
      <c r="AZ321" s="66"/>
      <c r="BA321" s="66"/>
      <c r="BB321" s="67"/>
      <c r="BC321" s="67"/>
      <c r="BD321" s="67"/>
      <c r="BE321" s="68"/>
      <c r="BF321" s="68"/>
      <c r="BG321" s="69"/>
      <c r="BH321" s="69"/>
      <c r="BI321" s="70"/>
      <c r="BJ321" s="71">
        <v>5</v>
      </c>
      <c r="BK321" s="71"/>
      <c r="BL321" s="71"/>
      <c r="BM321" s="72"/>
      <c r="BN321" s="72"/>
      <c r="BO321" s="72"/>
      <c r="BP321" s="73"/>
      <c r="BQ321" s="73"/>
      <c r="BR321" s="73"/>
      <c r="BS321" s="74">
        <v>1</v>
      </c>
      <c r="BT321" s="74">
        <v>1</v>
      </c>
      <c r="BU321" s="74"/>
      <c r="BV321" s="74"/>
      <c r="BW321" s="75"/>
      <c r="BX321" s="75"/>
      <c r="BY321" s="76"/>
      <c r="BZ321" s="76"/>
      <c r="CA321" s="76"/>
      <c r="CB321" s="76"/>
      <c r="CC321" s="77"/>
      <c r="CD321" s="77"/>
      <c r="CE321" s="77"/>
      <c r="CF321" s="78"/>
      <c r="CG321" s="78">
        <v>1</v>
      </c>
      <c r="CH321" s="78"/>
      <c r="CI321" s="78"/>
      <c r="CJ321" s="78"/>
      <c r="CK321" s="78"/>
      <c r="CL321" s="64">
        <v>3</v>
      </c>
    </row>
    <row r="322" spans="7:94" x14ac:dyDescent="0.25">
      <c r="G322" s="36" t="s">
        <v>450</v>
      </c>
      <c r="H322" s="36">
        <v>1</v>
      </c>
      <c r="I322" s="44">
        <f t="shared" si="86"/>
        <v>0</v>
      </c>
      <c r="J322" s="44">
        <f t="shared" si="87"/>
        <v>0</v>
      </c>
      <c r="K322" s="44">
        <f t="shared" si="88"/>
        <v>0</v>
      </c>
      <c r="L322" s="44">
        <f t="shared" si="89"/>
        <v>0</v>
      </c>
      <c r="M322" s="51">
        <f t="shared" si="90"/>
        <v>0</v>
      </c>
      <c r="N322" s="51">
        <f t="shared" si="91"/>
        <v>1</v>
      </c>
      <c r="O322" s="51">
        <f t="shared" si="92"/>
        <v>0</v>
      </c>
      <c r="P322" s="54">
        <f t="shared" si="93"/>
        <v>0</v>
      </c>
      <c r="Q322" s="296">
        <f t="shared" si="94"/>
        <v>2</v>
      </c>
      <c r="R322" s="296">
        <f t="shared" si="95"/>
        <v>0</v>
      </c>
      <c r="S322" s="296">
        <f t="shared" si="96"/>
        <v>0</v>
      </c>
      <c r="T322" s="297">
        <f t="shared" si="97"/>
        <v>0</v>
      </c>
      <c r="U322" s="297">
        <f t="shared" si="98"/>
        <v>3</v>
      </c>
      <c r="V322">
        <f t="shared" si="99"/>
        <v>3</v>
      </c>
      <c r="W322" s="298">
        <v>4</v>
      </c>
      <c r="X322" s="33">
        <f t="shared" si="100"/>
        <v>0</v>
      </c>
      <c r="Y322">
        <f t="shared" si="101"/>
        <v>9</v>
      </c>
      <c r="Z322" s="299">
        <f t="shared" ref="Z322:Z385" si="106">SUM(X322/Y322)*100</f>
        <v>0</v>
      </c>
      <c r="AA322">
        <f t="shared" ref="AA322:AA385" si="107">SUM(I322:P322)</f>
        <v>1</v>
      </c>
      <c r="AB322" s="63">
        <f t="shared" ref="AB322:AB385" si="108">SUM(AA322/Y322)*100</f>
        <v>11.111111111111111</v>
      </c>
      <c r="AP322" s="307"/>
      <c r="AR322" s="301"/>
      <c r="AS322" s="301"/>
      <c r="AT322" s="301"/>
      <c r="BJ322" s="51">
        <v>1</v>
      </c>
      <c r="BS322" s="55">
        <v>1</v>
      </c>
      <c r="BT322" s="55">
        <v>1</v>
      </c>
      <c r="CG322" s="59">
        <v>1</v>
      </c>
      <c r="CJ322" s="59">
        <v>2</v>
      </c>
      <c r="CL322" s="36">
        <v>3</v>
      </c>
    </row>
    <row r="323" spans="7:94" x14ac:dyDescent="0.25">
      <c r="G323" s="36" t="s">
        <v>450</v>
      </c>
      <c r="H323" s="36">
        <v>1</v>
      </c>
      <c r="I323" s="44">
        <f t="shared" ref="I323:I386" si="109">SUM(AU323:BA323)</f>
        <v>1</v>
      </c>
      <c r="J323" s="44">
        <f t="shared" ref="J323:J386" si="110">SUM(BB323:BD323)</f>
        <v>1</v>
      </c>
      <c r="K323" s="44">
        <f t="shared" ref="K323:K386" si="111">SUM(BE323:BF323)</f>
        <v>0</v>
      </c>
      <c r="L323" s="44">
        <f t="shared" ref="L323:L386" si="112">SUM(BG323:BH323)</f>
        <v>0</v>
      </c>
      <c r="M323" s="51">
        <f t="shared" ref="M323:M386" si="113">SUM(BI323)</f>
        <v>0</v>
      </c>
      <c r="N323" s="51">
        <f t="shared" ref="N323:N386" si="114">SUM(BJ323:BL323)</f>
        <v>0</v>
      </c>
      <c r="O323" s="51">
        <f t="shared" ref="O323:O386" si="115">SUM(BM323:BO323)</f>
        <v>0</v>
      </c>
      <c r="P323" s="54">
        <f t="shared" ref="P323:P386" si="116">SUM(BP323:BR323)</f>
        <v>0</v>
      </c>
      <c r="Q323" s="296">
        <f t="shared" ref="Q323:Q386" si="117">SUM(BS323:BV323)</f>
        <v>2</v>
      </c>
      <c r="R323" s="296">
        <f t="shared" ref="R323:R386" si="118">SUM(BW323:BX323)</f>
        <v>0</v>
      </c>
      <c r="S323" s="296">
        <f t="shared" ref="S323:S386" si="119">SUM(BY323:CB323)</f>
        <v>0</v>
      </c>
      <c r="T323" s="297">
        <f t="shared" ref="T323:T386" si="120">SUM(CC323:CE323)</f>
        <v>0</v>
      </c>
      <c r="U323" s="297">
        <f t="shared" ref="U323:U386" si="121">SUM(CF323:CK323)</f>
        <v>0</v>
      </c>
      <c r="V323">
        <f t="shared" ref="V323:V386" si="122">SUM(CL323)</f>
        <v>2</v>
      </c>
      <c r="W323" s="298">
        <v>4</v>
      </c>
      <c r="X323" s="33">
        <f t="shared" ref="X323:X386" si="123">SUM(I323:L323)</f>
        <v>2</v>
      </c>
      <c r="Y323">
        <f t="shared" ref="Y323:Y386" si="124">SUM(I323:V323)</f>
        <v>6</v>
      </c>
      <c r="Z323" s="299">
        <f t="shared" si="106"/>
        <v>33.333333333333329</v>
      </c>
      <c r="AA323">
        <f t="shared" si="107"/>
        <v>2</v>
      </c>
      <c r="AB323" s="63">
        <f t="shared" si="108"/>
        <v>33.333333333333329</v>
      </c>
      <c r="AP323" s="307"/>
      <c r="AR323" s="301"/>
      <c r="AS323" s="301"/>
      <c r="AT323" s="301"/>
      <c r="AU323" s="42">
        <v>1</v>
      </c>
      <c r="BC323" s="44">
        <v>1</v>
      </c>
      <c r="BS323" s="55">
        <v>2</v>
      </c>
      <c r="CL323" s="36">
        <v>2</v>
      </c>
    </row>
    <row r="324" spans="7:94" x14ac:dyDescent="0.25">
      <c r="G324" s="36" t="s">
        <v>450</v>
      </c>
      <c r="H324" s="36">
        <v>1</v>
      </c>
      <c r="I324" s="44">
        <f t="shared" si="109"/>
        <v>1</v>
      </c>
      <c r="J324" s="44">
        <f t="shared" si="110"/>
        <v>1</v>
      </c>
      <c r="K324" s="44">
        <f t="shared" si="111"/>
        <v>0</v>
      </c>
      <c r="L324" s="44">
        <f t="shared" si="112"/>
        <v>0</v>
      </c>
      <c r="M324" s="51">
        <f t="shared" si="113"/>
        <v>0</v>
      </c>
      <c r="N324" s="51">
        <f t="shared" si="114"/>
        <v>8</v>
      </c>
      <c r="O324" s="51">
        <f t="shared" si="115"/>
        <v>0</v>
      </c>
      <c r="P324" s="54">
        <f t="shared" si="116"/>
        <v>0</v>
      </c>
      <c r="Q324" s="296">
        <f t="shared" si="117"/>
        <v>5</v>
      </c>
      <c r="R324" s="296">
        <f t="shared" si="118"/>
        <v>0</v>
      </c>
      <c r="S324" s="296">
        <f t="shared" si="119"/>
        <v>0</v>
      </c>
      <c r="T324" s="297">
        <f t="shared" si="120"/>
        <v>0</v>
      </c>
      <c r="U324" s="297">
        <f t="shared" si="121"/>
        <v>0</v>
      </c>
      <c r="V324">
        <f t="shared" si="122"/>
        <v>3</v>
      </c>
      <c r="W324" s="298">
        <v>5</v>
      </c>
      <c r="X324" s="33">
        <f t="shared" si="123"/>
        <v>2</v>
      </c>
      <c r="Y324">
        <f t="shared" si="124"/>
        <v>18</v>
      </c>
      <c r="Z324" s="299">
        <f t="shared" si="106"/>
        <v>11.111111111111111</v>
      </c>
      <c r="AA324">
        <f t="shared" si="107"/>
        <v>10</v>
      </c>
      <c r="AB324" s="63">
        <f t="shared" si="108"/>
        <v>55.555555555555557</v>
      </c>
      <c r="AP324" s="307"/>
      <c r="AQ324" s="51"/>
      <c r="AR324" s="301"/>
      <c r="AS324" s="301"/>
      <c r="AT324" s="301"/>
      <c r="AU324" s="42">
        <v>1</v>
      </c>
      <c r="BB324" s="44">
        <v>1</v>
      </c>
      <c r="BJ324" s="51">
        <v>8</v>
      </c>
      <c r="BS324" s="55">
        <v>4</v>
      </c>
      <c r="BV324" s="55">
        <v>1</v>
      </c>
      <c r="CL324" s="36">
        <v>3</v>
      </c>
    </row>
    <row r="325" spans="7:94" x14ac:dyDescent="0.25">
      <c r="G325" s="36" t="s">
        <v>450</v>
      </c>
      <c r="H325" s="36">
        <v>1</v>
      </c>
      <c r="I325" s="44">
        <f t="shared" si="109"/>
        <v>0</v>
      </c>
      <c r="J325" s="44">
        <f t="shared" si="110"/>
        <v>0</v>
      </c>
      <c r="K325" s="44">
        <f t="shared" si="111"/>
        <v>0</v>
      </c>
      <c r="L325" s="44">
        <f t="shared" si="112"/>
        <v>0</v>
      </c>
      <c r="M325" s="51">
        <f t="shared" si="113"/>
        <v>0</v>
      </c>
      <c r="N325" s="51">
        <f t="shared" si="114"/>
        <v>4</v>
      </c>
      <c r="O325" s="51">
        <f t="shared" si="115"/>
        <v>0</v>
      </c>
      <c r="P325" s="54">
        <f t="shared" si="116"/>
        <v>0</v>
      </c>
      <c r="Q325" s="296">
        <f t="shared" si="117"/>
        <v>0</v>
      </c>
      <c r="R325" s="296">
        <f t="shared" si="118"/>
        <v>0</v>
      </c>
      <c r="S325" s="296">
        <f t="shared" si="119"/>
        <v>0</v>
      </c>
      <c r="T325" s="297">
        <f t="shared" si="120"/>
        <v>0</v>
      </c>
      <c r="U325" s="297">
        <f t="shared" si="121"/>
        <v>2</v>
      </c>
      <c r="V325">
        <f t="shared" si="122"/>
        <v>3</v>
      </c>
      <c r="W325" s="298">
        <v>3</v>
      </c>
      <c r="X325" s="33">
        <f t="shared" si="123"/>
        <v>0</v>
      </c>
      <c r="Y325">
        <f t="shared" si="124"/>
        <v>9</v>
      </c>
      <c r="Z325" s="299">
        <f t="shared" si="106"/>
        <v>0</v>
      </c>
      <c r="AA325">
        <f t="shared" si="107"/>
        <v>4</v>
      </c>
      <c r="AB325" s="63">
        <f t="shared" si="108"/>
        <v>44.444444444444443</v>
      </c>
      <c r="AP325" s="307"/>
      <c r="AQ325" s="51"/>
      <c r="AR325" s="301"/>
      <c r="AS325" s="297"/>
      <c r="AT325" s="301">
        <f>1/48</f>
        <v>2.0833333333333332E-2</v>
      </c>
      <c r="BJ325" s="51">
        <v>3</v>
      </c>
      <c r="BL325" s="51">
        <v>1</v>
      </c>
      <c r="CJ325" s="59">
        <v>2</v>
      </c>
      <c r="CL325" s="36">
        <v>3</v>
      </c>
    </row>
    <row r="326" spans="7:94" x14ac:dyDescent="0.25">
      <c r="G326" s="36" t="s">
        <v>450</v>
      </c>
      <c r="H326" s="36">
        <v>1</v>
      </c>
      <c r="I326" s="44">
        <f t="shared" si="109"/>
        <v>0</v>
      </c>
      <c r="J326" s="44">
        <f t="shared" si="110"/>
        <v>0</v>
      </c>
      <c r="K326" s="44">
        <f t="shared" si="111"/>
        <v>0</v>
      </c>
      <c r="L326" s="44">
        <f t="shared" si="112"/>
        <v>0</v>
      </c>
      <c r="M326" s="51">
        <f t="shared" si="113"/>
        <v>0</v>
      </c>
      <c r="N326" s="51">
        <f t="shared" si="114"/>
        <v>2</v>
      </c>
      <c r="O326" s="51">
        <f t="shared" si="115"/>
        <v>0</v>
      </c>
      <c r="P326" s="54">
        <f t="shared" si="116"/>
        <v>0</v>
      </c>
      <c r="Q326" s="296">
        <f t="shared" si="117"/>
        <v>3</v>
      </c>
      <c r="R326" s="296">
        <f t="shared" si="118"/>
        <v>0</v>
      </c>
      <c r="S326" s="296">
        <f t="shared" si="119"/>
        <v>0</v>
      </c>
      <c r="T326" s="297">
        <f t="shared" si="120"/>
        <v>0</v>
      </c>
      <c r="U326" s="297">
        <f t="shared" si="121"/>
        <v>4</v>
      </c>
      <c r="V326">
        <f t="shared" si="122"/>
        <v>4</v>
      </c>
      <c r="W326" s="298">
        <v>4</v>
      </c>
      <c r="X326" s="33">
        <f t="shared" si="123"/>
        <v>0</v>
      </c>
      <c r="Y326">
        <f t="shared" si="124"/>
        <v>13</v>
      </c>
      <c r="Z326" s="299">
        <f t="shared" si="106"/>
        <v>0</v>
      </c>
      <c r="AA326">
        <f t="shared" si="107"/>
        <v>2</v>
      </c>
      <c r="AB326" s="63">
        <f t="shared" si="108"/>
        <v>15.384615384615385</v>
      </c>
      <c r="AP326" s="307"/>
      <c r="AQ326" s="297"/>
      <c r="AR326" s="301"/>
      <c r="AS326" s="51"/>
      <c r="AT326" s="301">
        <f>15/48</f>
        <v>0.3125</v>
      </c>
      <c r="BJ326" s="51">
        <v>2</v>
      </c>
      <c r="BS326" s="55">
        <v>3</v>
      </c>
      <c r="CJ326" s="59">
        <v>4</v>
      </c>
      <c r="CL326" s="36">
        <v>4</v>
      </c>
    </row>
    <row r="327" spans="7:94" x14ac:dyDescent="0.25">
      <c r="G327" s="36" t="s">
        <v>450</v>
      </c>
      <c r="H327" s="36">
        <v>1</v>
      </c>
      <c r="I327" s="44">
        <f t="shared" si="109"/>
        <v>0</v>
      </c>
      <c r="J327" s="44">
        <f t="shared" si="110"/>
        <v>0</v>
      </c>
      <c r="K327" s="44">
        <f t="shared" si="111"/>
        <v>0</v>
      </c>
      <c r="L327" s="44">
        <f t="shared" si="112"/>
        <v>0</v>
      </c>
      <c r="M327" s="51">
        <f t="shared" si="113"/>
        <v>0</v>
      </c>
      <c r="N327" s="51">
        <f t="shared" si="114"/>
        <v>0</v>
      </c>
      <c r="O327" s="51">
        <f t="shared" si="115"/>
        <v>0</v>
      </c>
      <c r="P327" s="54">
        <f t="shared" si="116"/>
        <v>0</v>
      </c>
      <c r="Q327" s="296">
        <f t="shared" si="117"/>
        <v>4</v>
      </c>
      <c r="R327" s="296">
        <f t="shared" si="118"/>
        <v>0</v>
      </c>
      <c r="S327" s="296">
        <f t="shared" si="119"/>
        <v>0</v>
      </c>
      <c r="T327" s="297">
        <f t="shared" si="120"/>
        <v>0</v>
      </c>
      <c r="U327" s="297">
        <f t="shared" si="121"/>
        <v>2</v>
      </c>
      <c r="V327">
        <f t="shared" si="122"/>
        <v>5</v>
      </c>
      <c r="W327" s="298">
        <v>3</v>
      </c>
      <c r="X327" s="33">
        <f t="shared" si="123"/>
        <v>0</v>
      </c>
      <c r="Y327">
        <f t="shared" si="124"/>
        <v>11</v>
      </c>
      <c r="Z327" s="299">
        <f t="shared" si="106"/>
        <v>0</v>
      </c>
      <c r="AA327">
        <f t="shared" si="107"/>
        <v>0</v>
      </c>
      <c r="AB327" s="63">
        <f t="shared" si="108"/>
        <v>0</v>
      </c>
      <c r="AP327" s="307"/>
      <c r="AQ327" s="306"/>
      <c r="AR327" s="301"/>
      <c r="AS327" s="306"/>
      <c r="AT327" s="301">
        <f>21/48</f>
        <v>0.4375</v>
      </c>
      <c r="BS327" s="55">
        <v>3</v>
      </c>
      <c r="BV327" s="55">
        <v>1</v>
      </c>
      <c r="CJ327" s="59">
        <v>2</v>
      </c>
      <c r="CL327" s="36">
        <v>5</v>
      </c>
    </row>
    <row r="328" spans="7:94" x14ac:dyDescent="0.25">
      <c r="G328" s="36" t="s">
        <v>450</v>
      </c>
      <c r="H328" s="36">
        <v>1</v>
      </c>
      <c r="I328" s="44">
        <f t="shared" si="109"/>
        <v>0</v>
      </c>
      <c r="J328" s="44">
        <f t="shared" si="110"/>
        <v>0</v>
      </c>
      <c r="K328" s="44">
        <f t="shared" si="111"/>
        <v>0</v>
      </c>
      <c r="L328" s="44">
        <f t="shared" si="112"/>
        <v>0</v>
      </c>
      <c r="M328" s="51">
        <f t="shared" si="113"/>
        <v>0</v>
      </c>
      <c r="N328" s="51">
        <f t="shared" si="114"/>
        <v>0</v>
      </c>
      <c r="O328" s="51">
        <f t="shared" si="115"/>
        <v>0</v>
      </c>
      <c r="P328" s="54">
        <f t="shared" si="116"/>
        <v>0</v>
      </c>
      <c r="Q328" s="296">
        <f t="shared" si="117"/>
        <v>2</v>
      </c>
      <c r="R328" s="296">
        <f t="shared" si="118"/>
        <v>0</v>
      </c>
      <c r="S328" s="296">
        <f t="shared" si="119"/>
        <v>0</v>
      </c>
      <c r="T328" s="297">
        <f t="shared" si="120"/>
        <v>0</v>
      </c>
      <c r="U328" s="297">
        <f t="shared" si="121"/>
        <v>2</v>
      </c>
      <c r="V328">
        <f t="shared" si="122"/>
        <v>5</v>
      </c>
      <c r="W328" s="298">
        <v>3</v>
      </c>
      <c r="X328" s="33">
        <f t="shared" si="123"/>
        <v>0</v>
      </c>
      <c r="Y328">
        <f t="shared" si="124"/>
        <v>9</v>
      </c>
      <c r="Z328" s="299">
        <f t="shared" si="106"/>
        <v>0</v>
      </c>
      <c r="AA328">
        <f t="shared" si="107"/>
        <v>0</v>
      </c>
      <c r="AB328" s="63">
        <f t="shared" si="108"/>
        <v>0</v>
      </c>
      <c r="AP328" s="307"/>
      <c r="AQ328" s="306"/>
      <c r="AR328" s="301"/>
      <c r="AS328" s="296"/>
      <c r="AT328" s="301">
        <f>4/48</f>
        <v>8.3333333333333329E-2</v>
      </c>
      <c r="BS328" s="55">
        <v>2</v>
      </c>
      <c r="CG328" s="59">
        <v>1</v>
      </c>
      <c r="CJ328" s="59">
        <v>1</v>
      </c>
      <c r="CL328" s="36">
        <v>5</v>
      </c>
    </row>
    <row r="329" spans="7:94" x14ac:dyDescent="0.25">
      <c r="G329" s="36" t="s">
        <v>450</v>
      </c>
      <c r="H329" s="36">
        <v>1</v>
      </c>
      <c r="I329" s="44">
        <f t="shared" si="109"/>
        <v>0</v>
      </c>
      <c r="J329" s="44">
        <f t="shared" si="110"/>
        <v>0</v>
      </c>
      <c r="K329" s="44">
        <f t="shared" si="111"/>
        <v>0</v>
      </c>
      <c r="L329" s="44">
        <f t="shared" si="112"/>
        <v>0</v>
      </c>
      <c r="M329" s="51">
        <f t="shared" si="113"/>
        <v>0</v>
      </c>
      <c r="N329" s="51">
        <f t="shared" si="114"/>
        <v>0</v>
      </c>
      <c r="O329" s="51">
        <f t="shared" si="115"/>
        <v>0</v>
      </c>
      <c r="P329" s="54">
        <f t="shared" si="116"/>
        <v>0</v>
      </c>
      <c r="Q329" s="296">
        <f t="shared" si="117"/>
        <v>4</v>
      </c>
      <c r="R329" s="296">
        <f t="shared" si="118"/>
        <v>0</v>
      </c>
      <c r="S329" s="296">
        <f t="shared" si="119"/>
        <v>0</v>
      </c>
      <c r="T329" s="297">
        <f t="shared" si="120"/>
        <v>0</v>
      </c>
      <c r="U329" s="297">
        <f t="shared" si="121"/>
        <v>6</v>
      </c>
      <c r="V329">
        <f t="shared" si="122"/>
        <v>3</v>
      </c>
      <c r="W329" s="298">
        <v>3</v>
      </c>
      <c r="X329" s="33">
        <f t="shared" si="123"/>
        <v>0</v>
      </c>
      <c r="Y329">
        <f t="shared" si="124"/>
        <v>13</v>
      </c>
      <c r="Z329" s="299">
        <f t="shared" si="106"/>
        <v>0</v>
      </c>
      <c r="AA329">
        <f t="shared" si="107"/>
        <v>0</v>
      </c>
      <c r="AB329" s="63">
        <f t="shared" si="108"/>
        <v>0</v>
      </c>
      <c r="AF329" s="319">
        <f>SUM(AC330:AF330)</f>
        <v>45</v>
      </c>
      <c r="AI329" s="327">
        <f>SUM(AG330:AI330)</f>
        <v>311</v>
      </c>
      <c r="AJ329" s="54">
        <v>1</v>
      </c>
      <c r="AM329" s="296">
        <f>SUM(AK330:AM330)</f>
        <v>125</v>
      </c>
      <c r="AO329" s="297">
        <f>SUM(AN330:AO330)</f>
        <v>57</v>
      </c>
      <c r="AP329" s="320">
        <v>328</v>
      </c>
      <c r="AQ329" s="297"/>
      <c r="AR329" s="301">
        <f>STDEV(W282:W330)</f>
        <v>0.96318279076994207</v>
      </c>
      <c r="AS329" s="44"/>
      <c r="AT329" s="301"/>
      <c r="BS329" s="55">
        <v>3</v>
      </c>
      <c r="BV329" s="55">
        <v>1</v>
      </c>
      <c r="CF329" s="59">
        <v>1</v>
      </c>
      <c r="CG329" s="59">
        <v>1</v>
      </c>
      <c r="CJ329" s="59">
        <v>4</v>
      </c>
      <c r="CL329" s="36">
        <v>3</v>
      </c>
    </row>
    <row r="330" spans="7:94" x14ac:dyDescent="0.25">
      <c r="G330" s="86" t="s">
        <v>450</v>
      </c>
      <c r="H330" s="86">
        <v>1</v>
      </c>
      <c r="I330" s="95">
        <f t="shared" si="109"/>
        <v>1</v>
      </c>
      <c r="J330" s="95">
        <f t="shared" si="110"/>
        <v>0</v>
      </c>
      <c r="K330" s="95">
        <f t="shared" si="111"/>
        <v>0</v>
      </c>
      <c r="L330" s="95">
        <f t="shared" si="112"/>
        <v>0</v>
      </c>
      <c r="M330" s="99">
        <f t="shared" si="113"/>
        <v>0</v>
      </c>
      <c r="N330" s="99">
        <f t="shared" si="114"/>
        <v>0</v>
      </c>
      <c r="O330" s="99">
        <f t="shared" si="115"/>
        <v>0</v>
      </c>
      <c r="P330" s="101">
        <f t="shared" si="116"/>
        <v>0</v>
      </c>
      <c r="Q330" s="310">
        <f t="shared" si="117"/>
        <v>4</v>
      </c>
      <c r="R330" s="310">
        <f t="shared" si="118"/>
        <v>0</v>
      </c>
      <c r="S330" s="310">
        <f t="shared" si="119"/>
        <v>1</v>
      </c>
      <c r="T330" s="311">
        <f t="shared" si="120"/>
        <v>0</v>
      </c>
      <c r="U330" s="311">
        <f t="shared" si="121"/>
        <v>0</v>
      </c>
      <c r="V330" s="87">
        <f t="shared" si="122"/>
        <v>6</v>
      </c>
      <c r="W330" s="312">
        <v>4</v>
      </c>
      <c r="X330" s="92">
        <f t="shared" si="123"/>
        <v>1</v>
      </c>
      <c r="Y330" s="318">
        <f t="shared" si="124"/>
        <v>12</v>
      </c>
      <c r="Z330" s="313">
        <f t="shared" si="106"/>
        <v>8.3333333333333321</v>
      </c>
      <c r="AA330" s="87">
        <f t="shared" si="107"/>
        <v>1</v>
      </c>
      <c r="AB330" s="108">
        <f t="shared" si="108"/>
        <v>8.3333333333333321</v>
      </c>
      <c r="AC330" s="95">
        <f>SUM(I282:I330)</f>
        <v>16</v>
      </c>
      <c r="AD330" s="95">
        <f t="shared" ref="AD330:AF330" si="125">SUM(J282:J330)</f>
        <v>28</v>
      </c>
      <c r="AE330" s="95">
        <f t="shared" si="125"/>
        <v>1</v>
      </c>
      <c r="AF330" s="95">
        <f t="shared" si="125"/>
        <v>0</v>
      </c>
      <c r="AG330" s="99">
        <f>SUM(M282:M330)</f>
        <v>1</v>
      </c>
      <c r="AH330" s="99">
        <f t="shared" ref="AH330:AI330" si="126">SUM(N282:N330)</f>
        <v>308</v>
      </c>
      <c r="AI330" s="99">
        <f t="shared" si="126"/>
        <v>2</v>
      </c>
      <c r="AJ330" s="101">
        <f t="shared" ref="AJ330" si="127">SUM(P253:P330)</f>
        <v>1</v>
      </c>
      <c r="AK330" s="310">
        <f>SUM(Q282:Q330)</f>
        <v>118</v>
      </c>
      <c r="AL330" s="310">
        <f t="shared" ref="AL330:AM330" si="128">SUM(R282:R330)</f>
        <v>0</v>
      </c>
      <c r="AM330" s="310">
        <f t="shared" si="128"/>
        <v>7</v>
      </c>
      <c r="AN330" s="311">
        <f>SUM(T282:T330)</f>
        <v>6</v>
      </c>
      <c r="AO330" s="311">
        <f>SUM(U282:U330)</f>
        <v>51</v>
      </c>
      <c r="AP330" s="86">
        <f>SUM(V282:V330)</f>
        <v>328</v>
      </c>
      <c r="AQ330" s="322"/>
      <c r="AR330" s="316">
        <f>AVERAGE(W282:W330)</f>
        <v>4.2244897959183669</v>
      </c>
      <c r="AS330" s="316"/>
      <c r="AT330" s="316">
        <f>8/48</f>
        <v>0.16666666666666666</v>
      </c>
      <c r="AU330" s="93">
        <v>1</v>
      </c>
      <c r="AV330" s="94"/>
      <c r="AW330" s="94"/>
      <c r="AX330" s="94"/>
      <c r="AY330" s="94"/>
      <c r="AZ330" s="94"/>
      <c r="BA330" s="94"/>
      <c r="BB330" s="95"/>
      <c r="BC330" s="95"/>
      <c r="BD330" s="95"/>
      <c r="BE330" s="96"/>
      <c r="BF330" s="96"/>
      <c r="BG330" s="97"/>
      <c r="BH330" s="97"/>
      <c r="BI330" s="98"/>
      <c r="BJ330" s="99"/>
      <c r="BK330" s="99"/>
      <c r="BL330" s="99"/>
      <c r="BM330" s="100"/>
      <c r="BN330" s="100"/>
      <c r="BO330" s="100"/>
      <c r="BP330" s="101"/>
      <c r="BQ330" s="101"/>
      <c r="BR330" s="101"/>
      <c r="BS330" s="102">
        <v>2</v>
      </c>
      <c r="BT330" s="102"/>
      <c r="BU330" s="102"/>
      <c r="BV330" s="102">
        <v>2</v>
      </c>
      <c r="BW330" s="103"/>
      <c r="BX330" s="103"/>
      <c r="BY330" s="104"/>
      <c r="BZ330" s="104"/>
      <c r="CA330" s="104"/>
      <c r="CB330" s="104">
        <v>1</v>
      </c>
      <c r="CC330" s="105"/>
      <c r="CD330" s="105"/>
      <c r="CE330" s="105"/>
      <c r="CF330" s="106"/>
      <c r="CG330" s="106"/>
      <c r="CH330" s="106"/>
      <c r="CI330" s="106"/>
      <c r="CJ330" s="106"/>
      <c r="CK330" s="106"/>
      <c r="CL330" s="86">
        <v>6</v>
      </c>
    </row>
    <row r="331" spans="7:94" x14ac:dyDescent="0.25">
      <c r="G331" s="36" t="s">
        <v>460</v>
      </c>
      <c r="H331" s="36">
        <v>1</v>
      </c>
      <c r="I331" s="44">
        <f t="shared" si="109"/>
        <v>1</v>
      </c>
      <c r="J331" s="44">
        <f t="shared" si="110"/>
        <v>2</v>
      </c>
      <c r="K331" s="44">
        <f t="shared" si="111"/>
        <v>0</v>
      </c>
      <c r="L331" s="44">
        <f t="shared" si="112"/>
        <v>0</v>
      </c>
      <c r="M331" s="51">
        <f t="shared" si="113"/>
        <v>0</v>
      </c>
      <c r="N331" s="51">
        <f t="shared" si="114"/>
        <v>1</v>
      </c>
      <c r="O331" s="51">
        <f t="shared" si="115"/>
        <v>0</v>
      </c>
      <c r="P331" s="54">
        <f t="shared" si="116"/>
        <v>0</v>
      </c>
      <c r="Q331" s="296">
        <f t="shared" si="117"/>
        <v>5</v>
      </c>
      <c r="R331" s="296">
        <f t="shared" si="118"/>
        <v>0</v>
      </c>
      <c r="S331" s="296">
        <f t="shared" si="119"/>
        <v>0</v>
      </c>
      <c r="T331" s="297">
        <f t="shared" si="120"/>
        <v>0</v>
      </c>
      <c r="U331" s="297">
        <f t="shared" si="121"/>
        <v>1</v>
      </c>
      <c r="V331">
        <f t="shared" si="122"/>
        <v>1</v>
      </c>
      <c r="W331" s="298">
        <v>6</v>
      </c>
      <c r="X331" s="33">
        <f t="shared" si="123"/>
        <v>3</v>
      </c>
      <c r="Y331">
        <f t="shared" si="124"/>
        <v>11</v>
      </c>
      <c r="Z331" s="299">
        <f t="shared" si="106"/>
        <v>27.27272727272727</v>
      </c>
      <c r="AA331">
        <f t="shared" si="107"/>
        <v>4</v>
      </c>
      <c r="AB331" s="63">
        <f t="shared" si="108"/>
        <v>36.363636363636367</v>
      </c>
      <c r="AP331" s="307"/>
      <c r="AQ331" s="296"/>
      <c r="AR331" s="301"/>
      <c r="AS331" s="301"/>
      <c r="AT331" s="301"/>
      <c r="AU331" s="42">
        <v>1</v>
      </c>
      <c r="BC331" s="44">
        <v>2</v>
      </c>
      <c r="BJ331" s="51">
        <v>1</v>
      </c>
      <c r="BT331" s="55">
        <v>1</v>
      </c>
      <c r="BV331" s="55">
        <v>4</v>
      </c>
      <c r="CG331" s="59">
        <v>1</v>
      </c>
      <c r="CL331" s="36">
        <v>1</v>
      </c>
    </row>
    <row r="332" spans="7:94" x14ac:dyDescent="0.25">
      <c r="G332" s="36" t="s">
        <v>460</v>
      </c>
      <c r="H332" s="36">
        <v>1</v>
      </c>
      <c r="I332" s="44">
        <f t="shared" si="109"/>
        <v>1</v>
      </c>
      <c r="J332" s="44">
        <f t="shared" si="110"/>
        <v>4</v>
      </c>
      <c r="K332" s="44">
        <f t="shared" si="111"/>
        <v>0</v>
      </c>
      <c r="L332" s="44">
        <f t="shared" si="112"/>
        <v>0</v>
      </c>
      <c r="M332" s="51">
        <f t="shared" si="113"/>
        <v>0</v>
      </c>
      <c r="N332" s="51">
        <f t="shared" si="114"/>
        <v>0</v>
      </c>
      <c r="O332" s="51">
        <f t="shared" si="115"/>
        <v>0</v>
      </c>
      <c r="P332" s="54">
        <f t="shared" si="116"/>
        <v>0</v>
      </c>
      <c r="Q332" s="296">
        <f t="shared" si="117"/>
        <v>8</v>
      </c>
      <c r="R332" s="296">
        <f t="shared" si="118"/>
        <v>0</v>
      </c>
      <c r="S332" s="296">
        <f t="shared" si="119"/>
        <v>0</v>
      </c>
      <c r="T332" s="297">
        <f t="shared" si="120"/>
        <v>1</v>
      </c>
      <c r="U332" s="297">
        <f t="shared" si="121"/>
        <v>1</v>
      </c>
      <c r="V332">
        <f t="shared" si="122"/>
        <v>0</v>
      </c>
      <c r="W332" s="298">
        <v>5</v>
      </c>
      <c r="X332" s="33">
        <f t="shared" si="123"/>
        <v>5</v>
      </c>
      <c r="Y332">
        <f t="shared" si="124"/>
        <v>15</v>
      </c>
      <c r="Z332" s="299">
        <f t="shared" si="106"/>
        <v>33.333333333333329</v>
      </c>
      <c r="AA332">
        <f t="shared" si="107"/>
        <v>5</v>
      </c>
      <c r="AB332" s="63">
        <f t="shared" si="108"/>
        <v>33.333333333333329</v>
      </c>
      <c r="AP332" s="307"/>
      <c r="AQ332" s="296"/>
      <c r="AR332" s="301"/>
      <c r="AS332" s="301"/>
      <c r="AT332" s="301"/>
      <c r="AU332" s="42">
        <v>1</v>
      </c>
      <c r="BB332" s="44">
        <v>1</v>
      </c>
      <c r="BC332" s="44">
        <v>3</v>
      </c>
      <c r="BT332" s="55">
        <v>2</v>
      </c>
      <c r="BV332" s="55">
        <v>6</v>
      </c>
      <c r="CE332" s="58">
        <v>1</v>
      </c>
      <c r="CG332" s="59">
        <v>1</v>
      </c>
    </row>
    <row r="333" spans="7:94" x14ac:dyDescent="0.25">
      <c r="G333" s="152" t="s">
        <v>463</v>
      </c>
      <c r="H333" s="64">
        <v>1</v>
      </c>
      <c r="I333" s="44">
        <f t="shared" si="109"/>
        <v>0</v>
      </c>
      <c r="J333" s="44">
        <f t="shared" si="110"/>
        <v>2</v>
      </c>
      <c r="K333" s="44">
        <f t="shared" si="111"/>
        <v>0</v>
      </c>
      <c r="L333" s="44">
        <f t="shared" si="112"/>
        <v>0</v>
      </c>
      <c r="M333" s="51">
        <f t="shared" si="113"/>
        <v>0</v>
      </c>
      <c r="N333" s="51">
        <f t="shared" si="114"/>
        <v>1</v>
      </c>
      <c r="O333" s="51">
        <f t="shared" si="115"/>
        <v>0</v>
      </c>
      <c r="P333" s="54">
        <f t="shared" si="116"/>
        <v>0</v>
      </c>
      <c r="Q333" s="296">
        <f t="shared" si="117"/>
        <v>6</v>
      </c>
      <c r="R333" s="296">
        <f t="shared" si="118"/>
        <v>0</v>
      </c>
      <c r="S333" s="296">
        <f t="shared" si="119"/>
        <v>0</v>
      </c>
      <c r="T333" s="297">
        <f t="shared" si="120"/>
        <v>0</v>
      </c>
      <c r="U333" s="297">
        <f t="shared" si="121"/>
        <v>1</v>
      </c>
      <c r="V333">
        <f t="shared" si="122"/>
        <v>1</v>
      </c>
      <c r="W333" s="298">
        <v>5</v>
      </c>
      <c r="X333" s="33">
        <f t="shared" si="123"/>
        <v>2</v>
      </c>
      <c r="Y333">
        <f t="shared" si="124"/>
        <v>11</v>
      </c>
      <c r="Z333" s="299">
        <f t="shared" si="106"/>
        <v>18.181818181818183</v>
      </c>
      <c r="AA333">
        <f t="shared" si="107"/>
        <v>3</v>
      </c>
      <c r="AB333" s="63">
        <f t="shared" si="108"/>
        <v>27.27272727272727</v>
      </c>
      <c r="AP333" s="307"/>
      <c r="AQ333" s="296"/>
      <c r="AR333" s="181"/>
      <c r="AS333" s="181"/>
      <c r="AT333" s="181"/>
      <c r="AV333" s="112"/>
      <c r="AW333" s="112"/>
      <c r="AX333" s="112"/>
      <c r="AY333" s="112"/>
      <c r="AZ333" s="112"/>
      <c r="BA333" s="112"/>
      <c r="BB333" s="45"/>
      <c r="BC333" s="45">
        <v>2</v>
      </c>
      <c r="BE333" s="47"/>
      <c r="BH333" s="48"/>
      <c r="BI333" s="113"/>
      <c r="BJ333" s="114">
        <v>1</v>
      </c>
      <c r="BK333" s="114"/>
      <c r="BL333" s="114"/>
      <c r="BM333" s="115"/>
      <c r="BN333" s="115"/>
      <c r="BO333" s="115"/>
      <c r="BQ333" s="53"/>
      <c r="BR333" s="53"/>
      <c r="BS333" s="116"/>
      <c r="BT333" s="116">
        <v>1</v>
      </c>
      <c r="BU333" s="116"/>
      <c r="BV333" s="116">
        <v>5</v>
      </c>
      <c r="BW333" s="117"/>
      <c r="BX333" s="117"/>
      <c r="BY333" s="118"/>
      <c r="BZ333" s="118"/>
      <c r="CA333" s="118"/>
      <c r="CB333" s="118"/>
      <c r="CC333" s="119"/>
      <c r="CD333" s="119"/>
      <c r="CE333" s="119"/>
      <c r="CF333" s="120"/>
      <c r="CG333" s="120">
        <v>1</v>
      </c>
      <c r="CH333" s="120"/>
      <c r="CI333" s="120"/>
      <c r="CJ333" s="120"/>
      <c r="CK333" s="120"/>
      <c r="CL333" s="60">
        <v>1</v>
      </c>
      <c r="CM333" s="60"/>
      <c r="CN333" s="60"/>
      <c r="CO333" s="60"/>
      <c r="CP333" s="60"/>
    </row>
    <row r="334" spans="7:94" x14ac:dyDescent="0.25">
      <c r="G334" s="36" t="s">
        <v>463</v>
      </c>
      <c r="H334" s="36">
        <v>1</v>
      </c>
      <c r="I334" s="44">
        <f t="shared" si="109"/>
        <v>0</v>
      </c>
      <c r="J334" s="44">
        <f t="shared" si="110"/>
        <v>1</v>
      </c>
      <c r="K334" s="44">
        <f t="shared" si="111"/>
        <v>0</v>
      </c>
      <c r="L334" s="44">
        <f t="shared" si="112"/>
        <v>0</v>
      </c>
      <c r="M334" s="51">
        <f t="shared" si="113"/>
        <v>0</v>
      </c>
      <c r="N334" s="51">
        <f t="shared" si="114"/>
        <v>2</v>
      </c>
      <c r="O334" s="51">
        <f t="shared" si="115"/>
        <v>0</v>
      </c>
      <c r="P334" s="54">
        <f t="shared" si="116"/>
        <v>0</v>
      </c>
      <c r="Q334" s="296">
        <f t="shared" si="117"/>
        <v>9</v>
      </c>
      <c r="R334" s="296">
        <f t="shared" si="118"/>
        <v>0</v>
      </c>
      <c r="S334" s="296">
        <f t="shared" si="119"/>
        <v>0</v>
      </c>
      <c r="T334" s="297">
        <f t="shared" si="120"/>
        <v>1</v>
      </c>
      <c r="U334" s="297">
        <f t="shared" si="121"/>
        <v>1</v>
      </c>
      <c r="V334">
        <f t="shared" si="122"/>
        <v>0</v>
      </c>
      <c r="W334" s="298">
        <v>5</v>
      </c>
      <c r="X334" s="33">
        <f t="shared" si="123"/>
        <v>1</v>
      </c>
      <c r="Y334">
        <f t="shared" si="124"/>
        <v>14</v>
      </c>
      <c r="Z334" s="299">
        <f t="shared" si="106"/>
        <v>7.1428571428571423</v>
      </c>
      <c r="AA334">
        <f t="shared" si="107"/>
        <v>3</v>
      </c>
      <c r="AB334" s="63">
        <f t="shared" si="108"/>
        <v>21.428571428571427</v>
      </c>
      <c r="AP334" s="307"/>
      <c r="AQ334" s="296"/>
      <c r="AR334" s="301"/>
      <c r="AS334" s="301"/>
      <c r="AT334" s="301"/>
      <c r="AV334" s="112"/>
      <c r="AW334" s="112"/>
      <c r="AX334" s="112"/>
      <c r="AY334" s="112"/>
      <c r="AZ334" s="112"/>
      <c r="BA334" s="112"/>
      <c r="BB334" s="45">
        <v>1</v>
      </c>
      <c r="BC334" s="45"/>
      <c r="BE334" s="47"/>
      <c r="BH334" s="48"/>
      <c r="BI334" s="113"/>
      <c r="BJ334" s="114">
        <v>2</v>
      </c>
      <c r="BK334" s="114"/>
      <c r="BL334" s="114"/>
      <c r="BM334" s="115"/>
      <c r="BN334" s="115"/>
      <c r="BO334" s="115"/>
      <c r="BQ334" s="53"/>
      <c r="BR334" s="53"/>
      <c r="BS334" s="116"/>
      <c r="BT334" s="116"/>
      <c r="BU334" s="116"/>
      <c r="BV334" s="116">
        <v>9</v>
      </c>
      <c r="BW334" s="117"/>
      <c r="BX334" s="117"/>
      <c r="BY334" s="118"/>
      <c r="BZ334" s="118"/>
      <c r="CA334" s="118"/>
      <c r="CB334" s="118"/>
      <c r="CC334" s="119"/>
      <c r="CD334" s="119">
        <v>1</v>
      </c>
      <c r="CE334" s="119"/>
      <c r="CF334" s="120">
        <v>1</v>
      </c>
      <c r="CG334" s="120"/>
      <c r="CH334" s="120"/>
      <c r="CI334" s="120"/>
      <c r="CJ334" s="120"/>
      <c r="CK334" s="120"/>
      <c r="CL334" s="60"/>
      <c r="CM334" s="60"/>
      <c r="CN334" s="60"/>
      <c r="CO334" s="60"/>
      <c r="CP334" s="60"/>
    </row>
    <row r="335" spans="7:94" x14ac:dyDescent="0.25">
      <c r="G335" s="36" t="s">
        <v>463</v>
      </c>
      <c r="H335" s="36">
        <v>3</v>
      </c>
      <c r="I335" s="44">
        <f t="shared" si="109"/>
        <v>9</v>
      </c>
      <c r="J335" s="44">
        <f t="shared" si="110"/>
        <v>11</v>
      </c>
      <c r="K335" s="44">
        <f t="shared" si="111"/>
        <v>0</v>
      </c>
      <c r="L335" s="44">
        <f t="shared" si="112"/>
        <v>0</v>
      </c>
      <c r="M335" s="51">
        <f t="shared" si="113"/>
        <v>0</v>
      </c>
      <c r="N335" s="51">
        <f t="shared" si="114"/>
        <v>1</v>
      </c>
      <c r="O335" s="51">
        <f t="shared" si="115"/>
        <v>0</v>
      </c>
      <c r="P335" s="54">
        <f t="shared" si="116"/>
        <v>0</v>
      </c>
      <c r="Q335" s="296">
        <f t="shared" si="117"/>
        <v>6</v>
      </c>
      <c r="R335" s="296">
        <f t="shared" si="118"/>
        <v>1</v>
      </c>
      <c r="S335" s="296">
        <f t="shared" si="119"/>
        <v>0</v>
      </c>
      <c r="T335" s="297">
        <f t="shared" si="120"/>
        <v>0</v>
      </c>
      <c r="U335" s="297">
        <f t="shared" si="121"/>
        <v>1</v>
      </c>
      <c r="V335">
        <f t="shared" si="122"/>
        <v>4</v>
      </c>
      <c r="W335" s="298">
        <v>7</v>
      </c>
      <c r="X335" s="33">
        <f t="shared" si="123"/>
        <v>20</v>
      </c>
      <c r="Y335">
        <f t="shared" si="124"/>
        <v>33</v>
      </c>
      <c r="Z335" s="299">
        <f t="shared" si="106"/>
        <v>60.606060606060609</v>
      </c>
      <c r="AA335">
        <f t="shared" si="107"/>
        <v>21</v>
      </c>
      <c r="AB335" s="63">
        <f t="shared" si="108"/>
        <v>63.636363636363633</v>
      </c>
      <c r="AP335" s="307"/>
      <c r="AQ335" s="44"/>
      <c r="AR335" s="301"/>
      <c r="AS335" s="301"/>
      <c r="AT335" s="301"/>
      <c r="AU335" s="42">
        <v>4</v>
      </c>
      <c r="AV335" s="112"/>
      <c r="AW335" s="112">
        <v>2</v>
      </c>
      <c r="AX335" s="112"/>
      <c r="AY335" s="112">
        <v>2</v>
      </c>
      <c r="AZ335" s="112">
        <v>1</v>
      </c>
      <c r="BA335" s="112"/>
      <c r="BB335" s="45">
        <v>8</v>
      </c>
      <c r="BC335" s="45">
        <v>3</v>
      </c>
      <c r="BE335" s="47"/>
      <c r="BH335" s="48"/>
      <c r="BI335" s="113"/>
      <c r="BJ335" s="114">
        <v>1</v>
      </c>
      <c r="BK335" s="114"/>
      <c r="BL335" s="114"/>
      <c r="BM335" s="115"/>
      <c r="BN335" s="115"/>
      <c r="BO335" s="115"/>
      <c r="BQ335" s="53"/>
      <c r="BR335" s="53"/>
      <c r="BS335" s="116"/>
      <c r="BT335" s="116">
        <v>2</v>
      </c>
      <c r="BU335" s="116"/>
      <c r="BV335" s="116">
        <v>4</v>
      </c>
      <c r="BW335" s="117">
        <v>1</v>
      </c>
      <c r="BX335" s="117"/>
      <c r="BY335" s="118"/>
      <c r="BZ335" s="118"/>
      <c r="CA335" s="118"/>
      <c r="CB335" s="118"/>
      <c r="CC335" s="119"/>
      <c r="CD335" s="119"/>
      <c r="CE335" s="119"/>
      <c r="CF335" s="120">
        <v>1</v>
      </c>
      <c r="CG335" s="120"/>
      <c r="CH335" s="120"/>
      <c r="CI335" s="120"/>
      <c r="CJ335" s="120"/>
      <c r="CK335" s="120"/>
      <c r="CL335" s="60">
        <v>4</v>
      </c>
      <c r="CM335" s="60"/>
      <c r="CN335" s="60"/>
      <c r="CO335" s="60"/>
      <c r="CP335" s="60"/>
    </row>
    <row r="336" spans="7:94" x14ac:dyDescent="0.25">
      <c r="G336" s="36" t="s">
        <v>463</v>
      </c>
      <c r="H336" s="36">
        <v>1</v>
      </c>
      <c r="I336" s="44">
        <f t="shared" si="109"/>
        <v>0</v>
      </c>
      <c r="J336" s="44">
        <f t="shared" si="110"/>
        <v>0</v>
      </c>
      <c r="K336" s="44">
        <f t="shared" si="111"/>
        <v>0</v>
      </c>
      <c r="L336" s="44">
        <f t="shared" si="112"/>
        <v>0</v>
      </c>
      <c r="M336" s="51">
        <f t="shared" si="113"/>
        <v>0</v>
      </c>
      <c r="N336" s="51">
        <f t="shared" si="114"/>
        <v>3</v>
      </c>
      <c r="O336" s="51">
        <f t="shared" si="115"/>
        <v>0</v>
      </c>
      <c r="P336" s="54">
        <f t="shared" si="116"/>
        <v>0</v>
      </c>
      <c r="Q336" s="296">
        <f t="shared" si="117"/>
        <v>2</v>
      </c>
      <c r="R336" s="296">
        <f t="shared" si="118"/>
        <v>0</v>
      </c>
      <c r="S336" s="296">
        <f t="shared" si="119"/>
        <v>0</v>
      </c>
      <c r="T336" s="297">
        <f t="shared" si="120"/>
        <v>0</v>
      </c>
      <c r="U336" s="297">
        <f t="shared" si="121"/>
        <v>0</v>
      </c>
      <c r="V336">
        <f t="shared" si="122"/>
        <v>0</v>
      </c>
      <c r="W336" s="298">
        <v>2</v>
      </c>
      <c r="X336" s="33">
        <f t="shared" si="123"/>
        <v>0</v>
      </c>
      <c r="Y336">
        <f t="shared" si="124"/>
        <v>5</v>
      </c>
      <c r="Z336" s="299">
        <f t="shared" si="106"/>
        <v>0</v>
      </c>
      <c r="AA336">
        <f t="shared" si="107"/>
        <v>3</v>
      </c>
      <c r="AB336" s="63">
        <f t="shared" si="108"/>
        <v>60</v>
      </c>
      <c r="AP336" s="307"/>
      <c r="AQ336" s="51"/>
      <c r="AR336" s="301"/>
      <c r="AS336" s="301"/>
      <c r="AT336" s="301"/>
      <c r="AV336" s="112"/>
      <c r="AW336" s="112"/>
      <c r="AX336" s="112"/>
      <c r="AY336" s="112"/>
      <c r="AZ336" s="112"/>
      <c r="BA336" s="112"/>
      <c r="BB336" s="45"/>
      <c r="BC336" s="45"/>
      <c r="BE336" s="47"/>
      <c r="BH336" s="48"/>
      <c r="BI336" s="113"/>
      <c r="BJ336" s="114">
        <v>3</v>
      </c>
      <c r="BK336" s="114"/>
      <c r="BL336" s="114"/>
      <c r="BM336" s="115"/>
      <c r="BN336" s="115"/>
      <c r="BO336" s="115"/>
      <c r="BQ336" s="53"/>
      <c r="BR336" s="53"/>
      <c r="BS336" s="116"/>
      <c r="BT336" s="116"/>
      <c r="BU336" s="116"/>
      <c r="BV336" s="116">
        <v>2</v>
      </c>
      <c r="BW336" s="117"/>
      <c r="BX336" s="117"/>
      <c r="BY336" s="118"/>
      <c r="BZ336" s="118"/>
      <c r="CA336" s="118"/>
      <c r="CB336" s="118"/>
      <c r="CC336" s="119"/>
      <c r="CD336" s="119"/>
      <c r="CE336" s="119"/>
      <c r="CF336" s="120"/>
      <c r="CG336" s="120"/>
      <c r="CH336" s="120"/>
      <c r="CI336" s="120"/>
      <c r="CJ336" s="120"/>
      <c r="CK336" s="120"/>
      <c r="CL336" s="60"/>
      <c r="CM336" s="60"/>
      <c r="CN336" s="60"/>
      <c r="CO336" s="60"/>
      <c r="CP336" s="60"/>
    </row>
    <row r="337" spans="7:94" x14ac:dyDescent="0.25">
      <c r="G337" s="36" t="s">
        <v>463</v>
      </c>
      <c r="H337" s="36">
        <v>1</v>
      </c>
      <c r="I337" s="44">
        <f t="shared" si="109"/>
        <v>2</v>
      </c>
      <c r="J337" s="44">
        <f t="shared" si="110"/>
        <v>1</v>
      </c>
      <c r="K337" s="44">
        <f t="shared" si="111"/>
        <v>0</v>
      </c>
      <c r="L337" s="44">
        <f t="shared" si="112"/>
        <v>0</v>
      </c>
      <c r="M337" s="51">
        <f t="shared" si="113"/>
        <v>0</v>
      </c>
      <c r="N337" s="51">
        <f t="shared" si="114"/>
        <v>3</v>
      </c>
      <c r="O337" s="51">
        <f t="shared" si="115"/>
        <v>0</v>
      </c>
      <c r="P337" s="54">
        <f t="shared" si="116"/>
        <v>0</v>
      </c>
      <c r="Q337" s="296">
        <f t="shared" si="117"/>
        <v>0</v>
      </c>
      <c r="R337" s="296">
        <f t="shared" si="118"/>
        <v>0</v>
      </c>
      <c r="S337" s="296">
        <f t="shared" si="119"/>
        <v>0</v>
      </c>
      <c r="T337" s="297">
        <f t="shared" si="120"/>
        <v>0</v>
      </c>
      <c r="U337" s="297">
        <f t="shared" si="121"/>
        <v>0</v>
      </c>
      <c r="V337">
        <f t="shared" si="122"/>
        <v>2</v>
      </c>
      <c r="W337" s="298">
        <v>4</v>
      </c>
      <c r="X337" s="33">
        <f t="shared" si="123"/>
        <v>3</v>
      </c>
      <c r="Y337">
        <f t="shared" si="124"/>
        <v>8</v>
      </c>
      <c r="Z337" s="299">
        <f t="shared" si="106"/>
        <v>37.5</v>
      </c>
      <c r="AA337">
        <f t="shared" si="107"/>
        <v>6</v>
      </c>
      <c r="AB337" s="63">
        <f t="shared" si="108"/>
        <v>75</v>
      </c>
      <c r="AP337" s="307"/>
      <c r="AR337" s="301"/>
      <c r="AS337" s="301"/>
      <c r="AT337" s="301"/>
      <c r="AU337" s="42">
        <v>2</v>
      </c>
      <c r="AV337" s="112"/>
      <c r="AW337" s="112"/>
      <c r="AX337" s="112"/>
      <c r="AY337" s="112"/>
      <c r="AZ337" s="112"/>
      <c r="BA337" s="112"/>
      <c r="BB337" s="45">
        <v>1</v>
      </c>
      <c r="BC337" s="45"/>
      <c r="BE337" s="47"/>
      <c r="BH337" s="48"/>
      <c r="BI337" s="113"/>
      <c r="BJ337" s="114">
        <v>3</v>
      </c>
      <c r="BK337" s="114"/>
      <c r="BL337" s="114"/>
      <c r="BM337" s="115"/>
      <c r="BN337" s="115"/>
      <c r="BO337" s="115"/>
      <c r="BQ337" s="53"/>
      <c r="BR337" s="53"/>
      <c r="BS337" s="116"/>
      <c r="BT337" s="116"/>
      <c r="BU337" s="116"/>
      <c r="BV337" s="116"/>
      <c r="BW337" s="117"/>
      <c r="BX337" s="117"/>
      <c r="BY337" s="118"/>
      <c r="BZ337" s="118"/>
      <c r="CA337" s="118"/>
      <c r="CB337" s="118"/>
      <c r="CC337" s="119"/>
      <c r="CD337" s="119"/>
      <c r="CE337" s="119"/>
      <c r="CF337" s="120"/>
      <c r="CG337" s="120"/>
      <c r="CH337" s="120"/>
      <c r="CI337" s="120"/>
      <c r="CJ337" s="120"/>
      <c r="CK337" s="120"/>
      <c r="CL337" s="60">
        <v>2</v>
      </c>
      <c r="CM337" s="60"/>
      <c r="CN337" s="60"/>
      <c r="CO337" s="60"/>
      <c r="CP337" s="60"/>
    </row>
    <row r="338" spans="7:94" x14ac:dyDescent="0.25">
      <c r="G338" s="36" t="s">
        <v>463</v>
      </c>
      <c r="H338" s="36">
        <v>1</v>
      </c>
      <c r="I338" s="44">
        <f t="shared" si="109"/>
        <v>0</v>
      </c>
      <c r="J338" s="44">
        <f t="shared" si="110"/>
        <v>6</v>
      </c>
      <c r="K338" s="44">
        <f t="shared" si="111"/>
        <v>0</v>
      </c>
      <c r="L338" s="44">
        <f t="shared" si="112"/>
        <v>0</v>
      </c>
      <c r="M338" s="51">
        <f t="shared" si="113"/>
        <v>0</v>
      </c>
      <c r="N338" s="51">
        <f t="shared" si="114"/>
        <v>1</v>
      </c>
      <c r="O338" s="51">
        <f t="shared" si="115"/>
        <v>0</v>
      </c>
      <c r="P338" s="54">
        <f t="shared" si="116"/>
        <v>0</v>
      </c>
      <c r="Q338" s="296">
        <f t="shared" si="117"/>
        <v>3</v>
      </c>
      <c r="R338" s="296">
        <f t="shared" si="118"/>
        <v>0</v>
      </c>
      <c r="S338" s="296">
        <f t="shared" si="119"/>
        <v>0</v>
      </c>
      <c r="T338" s="297">
        <f t="shared" si="120"/>
        <v>0</v>
      </c>
      <c r="U338" s="297">
        <f t="shared" si="121"/>
        <v>1</v>
      </c>
      <c r="V338">
        <f t="shared" si="122"/>
        <v>2</v>
      </c>
      <c r="W338" s="298">
        <v>5</v>
      </c>
      <c r="X338" s="33">
        <f t="shared" si="123"/>
        <v>6</v>
      </c>
      <c r="Y338">
        <f t="shared" si="124"/>
        <v>13</v>
      </c>
      <c r="Z338" s="299">
        <f t="shared" si="106"/>
        <v>46.153846153846153</v>
      </c>
      <c r="AA338">
        <f t="shared" si="107"/>
        <v>7</v>
      </c>
      <c r="AB338" s="63">
        <f t="shared" si="108"/>
        <v>53.846153846153847</v>
      </c>
      <c r="AP338" s="307"/>
      <c r="AQ338" s="44"/>
      <c r="AR338" s="301"/>
      <c r="AS338" s="301"/>
      <c r="AT338" s="301"/>
      <c r="AV338" s="112"/>
      <c r="AW338" s="112"/>
      <c r="AX338" s="112"/>
      <c r="AY338" s="112"/>
      <c r="AZ338" s="112"/>
      <c r="BA338" s="112"/>
      <c r="BB338" s="45">
        <v>6</v>
      </c>
      <c r="BC338" s="45"/>
      <c r="BE338" s="47"/>
      <c r="BH338" s="48"/>
      <c r="BI338" s="113"/>
      <c r="BJ338" s="114"/>
      <c r="BK338" s="114"/>
      <c r="BL338" s="114">
        <v>1</v>
      </c>
      <c r="BM338" s="115"/>
      <c r="BN338" s="115"/>
      <c r="BO338" s="115"/>
      <c r="BQ338" s="53"/>
      <c r="BR338" s="53"/>
      <c r="BS338" s="116"/>
      <c r="BT338" s="116"/>
      <c r="BU338" s="116"/>
      <c r="BV338" s="116">
        <v>3</v>
      </c>
      <c r="BW338" s="117"/>
      <c r="BX338" s="117"/>
      <c r="BY338" s="118"/>
      <c r="BZ338" s="118"/>
      <c r="CA338" s="118"/>
      <c r="CB338" s="118"/>
      <c r="CC338" s="119"/>
      <c r="CD338" s="119"/>
      <c r="CE338" s="119"/>
      <c r="CF338" s="120">
        <v>1</v>
      </c>
      <c r="CG338" s="120"/>
      <c r="CH338" s="120"/>
      <c r="CI338" s="120"/>
      <c r="CJ338" s="120"/>
      <c r="CK338" s="120"/>
      <c r="CL338" s="60">
        <v>2</v>
      </c>
      <c r="CM338" s="60"/>
      <c r="CN338" s="60"/>
      <c r="CO338" s="60"/>
      <c r="CP338" s="60"/>
    </row>
    <row r="339" spans="7:94" x14ac:dyDescent="0.25">
      <c r="G339" s="36" t="s">
        <v>463</v>
      </c>
      <c r="H339" s="36">
        <v>1</v>
      </c>
      <c r="I339" s="44">
        <f t="shared" si="109"/>
        <v>0</v>
      </c>
      <c r="J339" s="44">
        <f t="shared" si="110"/>
        <v>0</v>
      </c>
      <c r="K339" s="44">
        <f t="shared" si="111"/>
        <v>0</v>
      </c>
      <c r="L339" s="44">
        <f t="shared" si="112"/>
        <v>0</v>
      </c>
      <c r="M339" s="51">
        <f t="shared" si="113"/>
        <v>0</v>
      </c>
      <c r="N339" s="51">
        <f t="shared" si="114"/>
        <v>0</v>
      </c>
      <c r="O339" s="51">
        <f t="shared" si="115"/>
        <v>0</v>
      </c>
      <c r="P339" s="54">
        <f t="shared" si="116"/>
        <v>0</v>
      </c>
      <c r="Q339" s="296">
        <f t="shared" si="117"/>
        <v>4</v>
      </c>
      <c r="R339" s="296">
        <f t="shared" si="118"/>
        <v>0</v>
      </c>
      <c r="S339" s="296">
        <f t="shared" si="119"/>
        <v>0</v>
      </c>
      <c r="T339" s="297">
        <f t="shared" si="120"/>
        <v>0</v>
      </c>
      <c r="U339" s="297">
        <f t="shared" si="121"/>
        <v>0</v>
      </c>
      <c r="V339">
        <f t="shared" si="122"/>
        <v>1</v>
      </c>
      <c r="W339" s="298">
        <v>2</v>
      </c>
      <c r="X339" s="33">
        <f t="shared" si="123"/>
        <v>0</v>
      </c>
      <c r="Y339">
        <f t="shared" si="124"/>
        <v>5</v>
      </c>
      <c r="Z339" s="299">
        <f t="shared" si="106"/>
        <v>0</v>
      </c>
      <c r="AA339">
        <f t="shared" si="107"/>
        <v>0</v>
      </c>
      <c r="AB339" s="63">
        <f t="shared" si="108"/>
        <v>0</v>
      </c>
      <c r="AP339" s="307"/>
      <c r="AQ339" s="296"/>
      <c r="AR339" s="301"/>
      <c r="AS339" s="301"/>
      <c r="AT339" s="301"/>
      <c r="AV339" s="112"/>
      <c r="AW339" s="112"/>
      <c r="AX339" s="112"/>
      <c r="AY339" s="112"/>
      <c r="AZ339" s="112"/>
      <c r="BA339" s="112"/>
      <c r="BB339" s="45"/>
      <c r="BC339" s="45"/>
      <c r="BE339" s="47"/>
      <c r="BH339" s="48"/>
      <c r="BI339" s="113"/>
      <c r="BJ339" s="114"/>
      <c r="BK339" s="114"/>
      <c r="BL339" s="114"/>
      <c r="BM339" s="115"/>
      <c r="BN339" s="115"/>
      <c r="BO339" s="115"/>
      <c r="BQ339" s="53"/>
      <c r="BR339" s="53"/>
      <c r="BS339" s="116"/>
      <c r="BT339" s="116">
        <v>1</v>
      </c>
      <c r="BU339" s="116"/>
      <c r="BV339" s="116">
        <v>3</v>
      </c>
      <c r="BW339" s="117"/>
      <c r="BX339" s="117"/>
      <c r="BY339" s="118"/>
      <c r="BZ339" s="118"/>
      <c r="CA339" s="118"/>
      <c r="CB339" s="118"/>
      <c r="CC339" s="119"/>
      <c r="CD339" s="119"/>
      <c r="CE339" s="119"/>
      <c r="CF339" s="120"/>
      <c r="CG339" s="120"/>
      <c r="CH339" s="120"/>
      <c r="CI339" s="120"/>
      <c r="CJ339" s="120"/>
      <c r="CK339" s="120"/>
      <c r="CL339" s="60">
        <v>1</v>
      </c>
      <c r="CM339" s="60"/>
      <c r="CN339" s="60"/>
      <c r="CO339" s="60"/>
      <c r="CP339" s="60"/>
    </row>
    <row r="340" spans="7:94" x14ac:dyDescent="0.25">
      <c r="G340" s="36" t="s">
        <v>463</v>
      </c>
      <c r="H340" s="36">
        <v>1</v>
      </c>
      <c r="I340" s="44">
        <f t="shared" si="109"/>
        <v>0</v>
      </c>
      <c r="J340" s="44">
        <f t="shared" si="110"/>
        <v>0</v>
      </c>
      <c r="K340" s="44">
        <f t="shared" si="111"/>
        <v>0</v>
      </c>
      <c r="L340" s="44">
        <f t="shared" si="112"/>
        <v>0</v>
      </c>
      <c r="M340" s="51">
        <f t="shared" si="113"/>
        <v>0</v>
      </c>
      <c r="N340" s="51">
        <f t="shared" si="114"/>
        <v>2</v>
      </c>
      <c r="O340" s="51">
        <f t="shared" si="115"/>
        <v>0</v>
      </c>
      <c r="P340" s="54">
        <f t="shared" si="116"/>
        <v>0</v>
      </c>
      <c r="Q340" s="296">
        <f t="shared" si="117"/>
        <v>4</v>
      </c>
      <c r="R340" s="296">
        <f t="shared" si="118"/>
        <v>0</v>
      </c>
      <c r="S340" s="296">
        <f t="shared" si="119"/>
        <v>0</v>
      </c>
      <c r="T340" s="297">
        <f t="shared" si="120"/>
        <v>0</v>
      </c>
      <c r="U340" s="297">
        <f t="shared" si="121"/>
        <v>0</v>
      </c>
      <c r="V340">
        <f t="shared" si="122"/>
        <v>1</v>
      </c>
      <c r="W340" s="298">
        <v>3</v>
      </c>
      <c r="X340" s="33">
        <f t="shared" si="123"/>
        <v>0</v>
      </c>
      <c r="Y340">
        <f t="shared" si="124"/>
        <v>7</v>
      </c>
      <c r="Z340" s="299">
        <f t="shared" si="106"/>
        <v>0</v>
      </c>
      <c r="AA340">
        <f t="shared" si="107"/>
        <v>2</v>
      </c>
      <c r="AB340" s="63">
        <f t="shared" si="108"/>
        <v>28.571428571428569</v>
      </c>
      <c r="AP340" s="307"/>
      <c r="AQ340" s="296"/>
      <c r="AR340" s="301"/>
      <c r="AS340" s="301"/>
      <c r="AT340" s="301"/>
      <c r="AV340" s="112"/>
      <c r="AW340" s="112"/>
      <c r="AX340" s="112"/>
      <c r="AY340" s="112"/>
      <c r="AZ340" s="112"/>
      <c r="BA340" s="112"/>
      <c r="BB340" s="45"/>
      <c r="BC340" s="45"/>
      <c r="BE340" s="47"/>
      <c r="BH340" s="48"/>
      <c r="BI340" s="113"/>
      <c r="BJ340" s="114">
        <v>2</v>
      </c>
      <c r="BK340" s="114"/>
      <c r="BL340" s="114"/>
      <c r="BM340" s="115"/>
      <c r="BN340" s="115"/>
      <c r="BO340" s="115"/>
      <c r="BQ340" s="53"/>
      <c r="BR340" s="53"/>
      <c r="BS340" s="116"/>
      <c r="BT340" s="116">
        <v>1</v>
      </c>
      <c r="BU340" s="116"/>
      <c r="BV340" s="116">
        <v>3</v>
      </c>
      <c r="BW340" s="117"/>
      <c r="BX340" s="117"/>
      <c r="BY340" s="118"/>
      <c r="BZ340" s="118"/>
      <c r="CA340" s="118"/>
      <c r="CB340" s="118"/>
      <c r="CC340" s="119"/>
      <c r="CD340" s="119"/>
      <c r="CE340" s="119"/>
      <c r="CF340" s="120"/>
      <c r="CG340" s="120"/>
      <c r="CH340" s="120"/>
      <c r="CI340" s="120"/>
      <c r="CJ340" s="120"/>
      <c r="CK340" s="120"/>
      <c r="CL340" s="60">
        <v>1</v>
      </c>
      <c r="CM340" s="60"/>
      <c r="CN340" s="60"/>
      <c r="CO340" s="60"/>
      <c r="CP340" s="60"/>
    </row>
    <row r="341" spans="7:94" x14ac:dyDescent="0.25">
      <c r="G341" s="36" t="s">
        <v>463</v>
      </c>
      <c r="H341" s="36">
        <v>1</v>
      </c>
      <c r="I341" s="44">
        <f t="shared" si="109"/>
        <v>2</v>
      </c>
      <c r="J341" s="44">
        <f t="shared" si="110"/>
        <v>4</v>
      </c>
      <c r="K341" s="44">
        <f t="shared" si="111"/>
        <v>0</v>
      </c>
      <c r="L341" s="44">
        <f t="shared" si="112"/>
        <v>0</v>
      </c>
      <c r="M341" s="51">
        <f t="shared" si="113"/>
        <v>0</v>
      </c>
      <c r="N341" s="51">
        <f t="shared" si="114"/>
        <v>0</v>
      </c>
      <c r="O341" s="51">
        <f t="shared" si="115"/>
        <v>0</v>
      </c>
      <c r="P341" s="54">
        <f t="shared" si="116"/>
        <v>0</v>
      </c>
      <c r="Q341" s="296">
        <f t="shared" si="117"/>
        <v>4</v>
      </c>
      <c r="R341" s="296">
        <f t="shared" si="118"/>
        <v>0</v>
      </c>
      <c r="S341" s="296">
        <f t="shared" si="119"/>
        <v>0</v>
      </c>
      <c r="T341" s="297">
        <f t="shared" si="120"/>
        <v>1</v>
      </c>
      <c r="U341" s="297">
        <f t="shared" si="121"/>
        <v>0</v>
      </c>
      <c r="V341">
        <f t="shared" si="122"/>
        <v>2</v>
      </c>
      <c r="W341" s="298">
        <v>5</v>
      </c>
      <c r="X341" s="33">
        <f t="shared" si="123"/>
        <v>6</v>
      </c>
      <c r="Y341">
        <f t="shared" si="124"/>
        <v>13</v>
      </c>
      <c r="Z341" s="299">
        <f t="shared" si="106"/>
        <v>46.153846153846153</v>
      </c>
      <c r="AA341">
        <f t="shared" si="107"/>
        <v>6</v>
      </c>
      <c r="AB341" s="63">
        <f t="shared" si="108"/>
        <v>46.153846153846153</v>
      </c>
      <c r="AP341" s="307"/>
      <c r="AQ341" s="44"/>
      <c r="AR341" s="301"/>
      <c r="AS341" s="301"/>
      <c r="AT341" s="301"/>
      <c r="AU341" s="42">
        <v>2</v>
      </c>
      <c r="AV341" s="112"/>
      <c r="AW341" s="112"/>
      <c r="AX341" s="112"/>
      <c r="AY341" s="112"/>
      <c r="AZ341" s="112"/>
      <c r="BA341" s="112"/>
      <c r="BB341" s="45">
        <v>4</v>
      </c>
      <c r="BC341" s="45"/>
      <c r="BE341" s="47"/>
      <c r="BH341" s="48"/>
      <c r="BI341" s="113"/>
      <c r="BJ341" s="114"/>
      <c r="BK341" s="114"/>
      <c r="BL341" s="114"/>
      <c r="BM341" s="115"/>
      <c r="BN341" s="115"/>
      <c r="BO341" s="115"/>
      <c r="BQ341" s="53"/>
      <c r="BR341" s="53"/>
      <c r="BS341" s="116"/>
      <c r="BT341" s="116"/>
      <c r="BU341" s="116"/>
      <c r="BV341" s="116">
        <v>4</v>
      </c>
      <c r="BW341" s="117"/>
      <c r="BX341" s="117"/>
      <c r="BY341" s="118"/>
      <c r="BZ341" s="118"/>
      <c r="CA341" s="118"/>
      <c r="CB341" s="118"/>
      <c r="CC341" s="119"/>
      <c r="CD341" s="119">
        <v>1</v>
      </c>
      <c r="CE341" s="119"/>
      <c r="CF341" s="120"/>
      <c r="CG341" s="120"/>
      <c r="CH341" s="120"/>
      <c r="CI341" s="120"/>
      <c r="CJ341" s="120"/>
      <c r="CK341" s="120"/>
      <c r="CL341" s="60">
        <v>2</v>
      </c>
      <c r="CM341" s="60"/>
      <c r="CN341" s="60"/>
      <c r="CO341" s="60"/>
      <c r="CP341" s="60"/>
    </row>
    <row r="342" spans="7:94" x14ac:dyDescent="0.25">
      <c r="G342" s="36" t="s">
        <v>463</v>
      </c>
      <c r="H342" s="36">
        <v>1</v>
      </c>
      <c r="I342" s="44">
        <f t="shared" si="109"/>
        <v>0</v>
      </c>
      <c r="J342" s="44">
        <f t="shared" si="110"/>
        <v>1</v>
      </c>
      <c r="K342" s="44">
        <f t="shared" si="111"/>
        <v>0</v>
      </c>
      <c r="L342" s="44">
        <f t="shared" si="112"/>
        <v>0</v>
      </c>
      <c r="M342" s="51">
        <f t="shared" si="113"/>
        <v>0</v>
      </c>
      <c r="N342" s="51">
        <f t="shared" si="114"/>
        <v>1</v>
      </c>
      <c r="O342" s="51">
        <f t="shared" si="115"/>
        <v>0</v>
      </c>
      <c r="P342" s="54">
        <f t="shared" si="116"/>
        <v>0</v>
      </c>
      <c r="Q342" s="296">
        <f t="shared" si="117"/>
        <v>0</v>
      </c>
      <c r="R342" s="296">
        <f t="shared" si="118"/>
        <v>0</v>
      </c>
      <c r="S342" s="296">
        <f t="shared" si="119"/>
        <v>0</v>
      </c>
      <c r="T342" s="297">
        <f t="shared" si="120"/>
        <v>0</v>
      </c>
      <c r="U342" s="297">
        <f t="shared" si="121"/>
        <v>2</v>
      </c>
      <c r="V342">
        <f t="shared" si="122"/>
        <v>1</v>
      </c>
      <c r="W342" s="298">
        <v>3</v>
      </c>
      <c r="X342" s="33">
        <f t="shared" si="123"/>
        <v>1</v>
      </c>
      <c r="Y342">
        <f t="shared" si="124"/>
        <v>5</v>
      </c>
      <c r="Z342" s="299">
        <f t="shared" si="106"/>
        <v>20</v>
      </c>
      <c r="AA342">
        <f t="shared" si="107"/>
        <v>2</v>
      </c>
      <c r="AB342" s="63">
        <f t="shared" si="108"/>
        <v>40</v>
      </c>
      <c r="AP342" s="307"/>
      <c r="AQ342" s="297"/>
      <c r="AR342" s="301"/>
      <c r="AS342" s="301"/>
      <c r="AT342" s="301"/>
      <c r="AV342" s="112"/>
      <c r="AW342" s="112"/>
      <c r="AX342" s="112"/>
      <c r="AY342" s="112"/>
      <c r="AZ342" s="112"/>
      <c r="BA342" s="112"/>
      <c r="BB342" s="45">
        <v>1</v>
      </c>
      <c r="BC342" s="45"/>
      <c r="BE342" s="47"/>
      <c r="BH342" s="48"/>
      <c r="BI342" s="113"/>
      <c r="BJ342" s="114">
        <v>1</v>
      </c>
      <c r="BK342" s="114"/>
      <c r="BL342" s="114"/>
      <c r="BM342" s="115"/>
      <c r="BN342" s="115"/>
      <c r="BO342" s="115"/>
      <c r="BQ342" s="53"/>
      <c r="BR342" s="53"/>
      <c r="BS342" s="116"/>
      <c r="BT342" s="116"/>
      <c r="BU342" s="116"/>
      <c r="BV342" s="116"/>
      <c r="BW342" s="117"/>
      <c r="BX342" s="117"/>
      <c r="BY342" s="118"/>
      <c r="BZ342" s="118"/>
      <c r="CA342" s="118"/>
      <c r="CB342" s="118"/>
      <c r="CC342" s="119"/>
      <c r="CD342" s="119"/>
      <c r="CE342" s="119"/>
      <c r="CF342" s="120"/>
      <c r="CG342" s="120">
        <v>1</v>
      </c>
      <c r="CH342" s="120"/>
      <c r="CI342" s="120"/>
      <c r="CJ342" s="120">
        <v>1</v>
      </c>
      <c r="CK342" s="120"/>
      <c r="CL342" s="60">
        <v>1</v>
      </c>
      <c r="CM342" s="60"/>
      <c r="CN342" s="60"/>
      <c r="CO342" s="60"/>
      <c r="CP342" s="60"/>
    </row>
    <row r="343" spans="7:94" x14ac:dyDescent="0.25">
      <c r="G343" s="152" t="s">
        <v>463</v>
      </c>
      <c r="H343" s="64">
        <v>1</v>
      </c>
      <c r="I343" s="44">
        <f t="shared" si="109"/>
        <v>1</v>
      </c>
      <c r="J343" s="44">
        <f t="shared" si="110"/>
        <v>1</v>
      </c>
      <c r="K343" s="44">
        <f t="shared" si="111"/>
        <v>0</v>
      </c>
      <c r="L343" s="44">
        <f t="shared" si="112"/>
        <v>0</v>
      </c>
      <c r="M343" s="51">
        <f t="shared" si="113"/>
        <v>0</v>
      </c>
      <c r="N343" s="51">
        <f t="shared" si="114"/>
        <v>1</v>
      </c>
      <c r="O343" s="51">
        <f t="shared" si="115"/>
        <v>0</v>
      </c>
      <c r="P343" s="54">
        <f t="shared" si="116"/>
        <v>0</v>
      </c>
      <c r="Q343" s="296">
        <f t="shared" si="117"/>
        <v>3</v>
      </c>
      <c r="R343" s="296">
        <f t="shared" si="118"/>
        <v>0</v>
      </c>
      <c r="S343" s="296">
        <f t="shared" si="119"/>
        <v>0</v>
      </c>
      <c r="T343" s="297">
        <f t="shared" si="120"/>
        <v>0</v>
      </c>
      <c r="U343" s="297">
        <f t="shared" si="121"/>
        <v>2</v>
      </c>
      <c r="V343">
        <f t="shared" si="122"/>
        <v>0</v>
      </c>
      <c r="W343" s="298">
        <v>5</v>
      </c>
      <c r="X343" s="33">
        <f t="shared" si="123"/>
        <v>2</v>
      </c>
      <c r="Y343">
        <f t="shared" si="124"/>
        <v>8</v>
      </c>
      <c r="Z343" s="299">
        <f t="shared" si="106"/>
        <v>25</v>
      </c>
      <c r="AA343">
        <f t="shared" si="107"/>
        <v>3</v>
      </c>
      <c r="AB343" s="63">
        <f t="shared" si="108"/>
        <v>37.5</v>
      </c>
      <c r="AP343" s="307"/>
      <c r="AQ343" s="296"/>
      <c r="AR343" s="181"/>
      <c r="AS343" s="181"/>
      <c r="AT343" s="181"/>
      <c r="AU343" s="42">
        <v>1</v>
      </c>
      <c r="AV343" s="112"/>
      <c r="AW343" s="112"/>
      <c r="AX343" s="112"/>
      <c r="AY343" s="112"/>
      <c r="AZ343" s="112"/>
      <c r="BA343" s="112"/>
      <c r="BB343" s="45">
        <v>1</v>
      </c>
      <c r="BC343" s="45"/>
      <c r="BE343" s="47"/>
      <c r="BH343" s="48"/>
      <c r="BI343" s="113"/>
      <c r="BJ343" s="114">
        <v>1</v>
      </c>
      <c r="BK343" s="114"/>
      <c r="BL343" s="114"/>
      <c r="BM343" s="115"/>
      <c r="BN343" s="115"/>
      <c r="BO343" s="115"/>
      <c r="BQ343" s="53"/>
      <c r="BR343" s="53"/>
      <c r="BS343" s="116"/>
      <c r="BT343" s="116"/>
      <c r="BU343" s="116"/>
      <c r="BV343" s="116">
        <v>3</v>
      </c>
      <c r="BW343" s="117"/>
      <c r="BX343" s="117"/>
      <c r="BY343" s="118"/>
      <c r="BZ343" s="118"/>
      <c r="CA343" s="118"/>
      <c r="CB343" s="118"/>
      <c r="CC343" s="119"/>
      <c r="CD343" s="119"/>
      <c r="CE343" s="119"/>
      <c r="CF343" s="120"/>
      <c r="CG343" s="120">
        <v>2</v>
      </c>
      <c r="CH343" s="120"/>
      <c r="CI343" s="120"/>
      <c r="CJ343" s="120"/>
      <c r="CK343" s="120"/>
      <c r="CL343" s="60"/>
      <c r="CM343" s="60"/>
      <c r="CN343" s="60"/>
      <c r="CO343" s="60"/>
      <c r="CP343" s="60"/>
    </row>
    <row r="344" spans="7:94" x14ac:dyDescent="0.25">
      <c r="G344" s="36" t="s">
        <v>475</v>
      </c>
      <c r="H344" s="36">
        <v>2</v>
      </c>
      <c r="I344" s="44">
        <f t="shared" si="109"/>
        <v>2</v>
      </c>
      <c r="J344" s="44">
        <f t="shared" si="110"/>
        <v>2</v>
      </c>
      <c r="K344" s="44">
        <f t="shared" si="111"/>
        <v>0</v>
      </c>
      <c r="L344" s="44">
        <f t="shared" si="112"/>
        <v>0</v>
      </c>
      <c r="M344" s="51">
        <f t="shared" si="113"/>
        <v>0</v>
      </c>
      <c r="N344" s="51">
        <f t="shared" si="114"/>
        <v>9</v>
      </c>
      <c r="O344" s="51">
        <f t="shared" si="115"/>
        <v>0</v>
      </c>
      <c r="P344" s="54">
        <f t="shared" si="116"/>
        <v>0</v>
      </c>
      <c r="Q344" s="296">
        <f t="shared" si="117"/>
        <v>1</v>
      </c>
      <c r="R344" s="296">
        <f t="shared" si="118"/>
        <v>0</v>
      </c>
      <c r="S344" s="296">
        <f t="shared" si="119"/>
        <v>0</v>
      </c>
      <c r="T344" s="297">
        <f t="shared" si="120"/>
        <v>0</v>
      </c>
      <c r="U344" s="297">
        <f t="shared" si="121"/>
        <v>1</v>
      </c>
      <c r="V344">
        <f t="shared" si="122"/>
        <v>1</v>
      </c>
      <c r="W344" s="298">
        <v>6</v>
      </c>
      <c r="X344" s="33">
        <f t="shared" si="123"/>
        <v>4</v>
      </c>
      <c r="Y344">
        <f t="shared" si="124"/>
        <v>16</v>
      </c>
      <c r="Z344" s="299">
        <f t="shared" si="106"/>
        <v>25</v>
      </c>
      <c r="AA344">
        <f t="shared" si="107"/>
        <v>13</v>
      </c>
      <c r="AB344" s="63">
        <f t="shared" si="108"/>
        <v>81.25</v>
      </c>
      <c r="AP344" s="307"/>
      <c r="AQ344" s="51"/>
      <c r="AR344" s="301"/>
      <c r="AS344" s="301"/>
      <c r="AT344" s="301"/>
      <c r="AU344" s="42">
        <v>1</v>
      </c>
      <c r="AV344" s="112"/>
      <c r="AW344" s="112"/>
      <c r="AX344" s="112"/>
      <c r="AY344" s="112">
        <v>1</v>
      </c>
      <c r="AZ344" s="112"/>
      <c r="BA344" s="112"/>
      <c r="BB344" s="45">
        <v>2</v>
      </c>
      <c r="BC344" s="45"/>
      <c r="BE344" s="47"/>
      <c r="BH344" s="48"/>
      <c r="BI344" s="113"/>
      <c r="BJ344" s="114">
        <v>2</v>
      </c>
      <c r="BK344" s="114"/>
      <c r="BL344" s="114">
        <v>7</v>
      </c>
      <c r="BM344" s="115"/>
      <c r="BN344" s="115"/>
      <c r="BO344" s="115"/>
      <c r="BQ344" s="53"/>
      <c r="BR344" s="53"/>
      <c r="BS344" s="116"/>
      <c r="BT344" s="116">
        <v>1</v>
      </c>
      <c r="BU344" s="116"/>
      <c r="BV344" s="116"/>
      <c r="BW344" s="117"/>
      <c r="BX344" s="117"/>
      <c r="BY344" s="118"/>
      <c r="BZ344" s="118"/>
      <c r="CA344" s="118"/>
      <c r="CB344" s="118"/>
      <c r="CC344" s="119"/>
      <c r="CD344" s="119"/>
      <c r="CE344" s="119"/>
      <c r="CF344" s="120"/>
      <c r="CG344" s="120"/>
      <c r="CH344" s="120"/>
      <c r="CI344" s="120"/>
      <c r="CJ344" s="120">
        <v>1</v>
      </c>
      <c r="CK344" s="120"/>
      <c r="CL344" s="36">
        <v>1</v>
      </c>
      <c r="CM344" s="60"/>
      <c r="CN344" s="60"/>
      <c r="CO344" s="60"/>
      <c r="CP344" s="60"/>
    </row>
    <row r="345" spans="7:94" x14ac:dyDescent="0.25">
      <c r="G345" s="36" t="s">
        <v>475</v>
      </c>
      <c r="H345" s="36">
        <v>1</v>
      </c>
      <c r="I345" s="44">
        <f t="shared" si="109"/>
        <v>2</v>
      </c>
      <c r="J345" s="44">
        <f t="shared" si="110"/>
        <v>0</v>
      </c>
      <c r="K345" s="44">
        <f t="shared" si="111"/>
        <v>0</v>
      </c>
      <c r="L345" s="44">
        <f t="shared" si="112"/>
        <v>0</v>
      </c>
      <c r="M345" s="51">
        <f t="shared" si="113"/>
        <v>0</v>
      </c>
      <c r="N345" s="51">
        <f t="shared" si="114"/>
        <v>1</v>
      </c>
      <c r="O345" s="51">
        <f t="shared" si="115"/>
        <v>1</v>
      </c>
      <c r="P345" s="54">
        <f t="shared" si="116"/>
        <v>0</v>
      </c>
      <c r="Q345" s="296">
        <f t="shared" si="117"/>
        <v>4</v>
      </c>
      <c r="R345" s="296">
        <f t="shared" si="118"/>
        <v>0</v>
      </c>
      <c r="S345" s="296">
        <f t="shared" si="119"/>
        <v>0</v>
      </c>
      <c r="T345" s="297">
        <f t="shared" si="120"/>
        <v>0</v>
      </c>
      <c r="U345" s="297">
        <f t="shared" si="121"/>
        <v>0</v>
      </c>
      <c r="V345">
        <f t="shared" si="122"/>
        <v>0</v>
      </c>
      <c r="W345" s="298">
        <v>4</v>
      </c>
      <c r="X345" s="33">
        <f t="shared" si="123"/>
        <v>2</v>
      </c>
      <c r="Y345">
        <f t="shared" si="124"/>
        <v>8</v>
      </c>
      <c r="Z345" s="299">
        <f t="shared" si="106"/>
        <v>25</v>
      </c>
      <c r="AA345">
        <f t="shared" si="107"/>
        <v>4</v>
      </c>
      <c r="AB345" s="63">
        <f t="shared" si="108"/>
        <v>50</v>
      </c>
      <c r="AP345" s="307"/>
      <c r="AQ345" s="296"/>
      <c r="AR345" s="301"/>
      <c r="AS345" s="301"/>
      <c r="AT345" s="301"/>
      <c r="AU345" s="42">
        <v>2</v>
      </c>
      <c r="BJ345" s="51">
        <v>1</v>
      </c>
      <c r="BN345" s="52">
        <v>1</v>
      </c>
      <c r="BT345" s="55">
        <v>3</v>
      </c>
      <c r="BV345" s="55">
        <v>1</v>
      </c>
    </row>
    <row r="346" spans="7:94" x14ac:dyDescent="0.25">
      <c r="G346" s="36" t="s">
        <v>475</v>
      </c>
      <c r="H346" s="36">
        <v>1</v>
      </c>
      <c r="I346" s="44">
        <f t="shared" si="109"/>
        <v>0</v>
      </c>
      <c r="J346" s="44">
        <f t="shared" si="110"/>
        <v>2</v>
      </c>
      <c r="K346" s="44">
        <f t="shared" si="111"/>
        <v>0</v>
      </c>
      <c r="L346" s="44">
        <f t="shared" si="112"/>
        <v>0</v>
      </c>
      <c r="M346" s="51">
        <f t="shared" si="113"/>
        <v>0</v>
      </c>
      <c r="N346" s="51">
        <f t="shared" si="114"/>
        <v>3</v>
      </c>
      <c r="O346" s="51">
        <f t="shared" si="115"/>
        <v>0</v>
      </c>
      <c r="P346" s="54">
        <f t="shared" si="116"/>
        <v>0</v>
      </c>
      <c r="Q346" s="296">
        <f t="shared" si="117"/>
        <v>4</v>
      </c>
      <c r="R346" s="296">
        <f t="shared" si="118"/>
        <v>0</v>
      </c>
      <c r="S346" s="296">
        <f t="shared" si="119"/>
        <v>0</v>
      </c>
      <c r="T346" s="297">
        <f t="shared" si="120"/>
        <v>0</v>
      </c>
      <c r="U346" s="297">
        <f t="shared" si="121"/>
        <v>0</v>
      </c>
      <c r="V346">
        <f t="shared" si="122"/>
        <v>1</v>
      </c>
      <c r="W346" s="298">
        <v>4</v>
      </c>
      <c r="X346" s="33">
        <f t="shared" si="123"/>
        <v>2</v>
      </c>
      <c r="Y346">
        <f t="shared" si="124"/>
        <v>10</v>
      </c>
      <c r="Z346" s="299">
        <f t="shared" si="106"/>
        <v>20</v>
      </c>
      <c r="AA346">
        <f t="shared" si="107"/>
        <v>5</v>
      </c>
      <c r="AB346" s="63">
        <f t="shared" si="108"/>
        <v>50</v>
      </c>
      <c r="AP346" s="307"/>
      <c r="AQ346" s="296"/>
      <c r="AR346" s="301"/>
      <c r="AS346" s="301"/>
      <c r="AT346" s="301"/>
      <c r="BB346" s="44">
        <v>1</v>
      </c>
      <c r="BC346" s="44">
        <v>1</v>
      </c>
      <c r="BJ346" s="51">
        <v>3</v>
      </c>
      <c r="BV346" s="55">
        <v>4</v>
      </c>
      <c r="CL346">
        <v>1</v>
      </c>
    </row>
    <row r="347" spans="7:94" x14ac:dyDescent="0.25">
      <c r="G347" s="36" t="s">
        <v>475</v>
      </c>
      <c r="H347" s="36">
        <v>1</v>
      </c>
      <c r="I347" s="44">
        <f t="shared" si="109"/>
        <v>0</v>
      </c>
      <c r="J347" s="44">
        <f t="shared" si="110"/>
        <v>1</v>
      </c>
      <c r="K347" s="44">
        <f t="shared" si="111"/>
        <v>0</v>
      </c>
      <c r="L347" s="44">
        <f t="shared" si="112"/>
        <v>0</v>
      </c>
      <c r="M347" s="51">
        <f t="shared" si="113"/>
        <v>0</v>
      </c>
      <c r="N347" s="51">
        <f t="shared" si="114"/>
        <v>2</v>
      </c>
      <c r="O347" s="51">
        <f t="shared" si="115"/>
        <v>0</v>
      </c>
      <c r="P347" s="54">
        <f t="shared" si="116"/>
        <v>0</v>
      </c>
      <c r="Q347" s="296">
        <f t="shared" si="117"/>
        <v>2</v>
      </c>
      <c r="R347" s="296">
        <f t="shared" si="118"/>
        <v>0</v>
      </c>
      <c r="S347" s="296">
        <f t="shared" si="119"/>
        <v>0</v>
      </c>
      <c r="T347" s="297">
        <f t="shared" si="120"/>
        <v>1</v>
      </c>
      <c r="U347" s="297">
        <f t="shared" si="121"/>
        <v>1</v>
      </c>
      <c r="V347">
        <f t="shared" si="122"/>
        <v>2</v>
      </c>
      <c r="W347" s="298">
        <v>6</v>
      </c>
      <c r="X347" s="33">
        <f t="shared" si="123"/>
        <v>1</v>
      </c>
      <c r="Y347">
        <f t="shared" si="124"/>
        <v>9</v>
      </c>
      <c r="Z347" s="299">
        <f t="shared" si="106"/>
        <v>11.111111111111111</v>
      </c>
      <c r="AA347">
        <f t="shared" si="107"/>
        <v>3</v>
      </c>
      <c r="AB347" s="63">
        <f t="shared" si="108"/>
        <v>33.333333333333329</v>
      </c>
      <c r="AP347" s="307"/>
      <c r="AR347" s="301"/>
      <c r="AS347" s="301"/>
      <c r="AT347" s="301"/>
      <c r="BB347" s="44">
        <v>1</v>
      </c>
      <c r="BJ347" s="51">
        <v>1</v>
      </c>
      <c r="BL347" s="51">
        <v>1</v>
      </c>
      <c r="BT347" s="55">
        <v>2</v>
      </c>
      <c r="CC347" s="58">
        <v>1</v>
      </c>
      <c r="CJ347" s="59">
        <v>1</v>
      </c>
      <c r="CL347">
        <v>2</v>
      </c>
    </row>
    <row r="348" spans="7:94" x14ac:dyDescent="0.25">
      <c r="G348" s="36" t="s">
        <v>475</v>
      </c>
      <c r="H348" s="36">
        <v>1</v>
      </c>
      <c r="I348" s="44">
        <f t="shared" si="109"/>
        <v>1</v>
      </c>
      <c r="J348" s="44">
        <f t="shared" si="110"/>
        <v>0</v>
      </c>
      <c r="K348" s="44">
        <f t="shared" si="111"/>
        <v>0</v>
      </c>
      <c r="L348" s="44">
        <f t="shared" si="112"/>
        <v>0</v>
      </c>
      <c r="M348" s="51">
        <f t="shared" si="113"/>
        <v>0</v>
      </c>
      <c r="N348" s="51">
        <f t="shared" si="114"/>
        <v>5</v>
      </c>
      <c r="O348" s="51">
        <f t="shared" si="115"/>
        <v>0</v>
      </c>
      <c r="P348" s="54">
        <f t="shared" si="116"/>
        <v>0</v>
      </c>
      <c r="Q348" s="296">
        <f t="shared" si="117"/>
        <v>4</v>
      </c>
      <c r="R348" s="296">
        <f t="shared" si="118"/>
        <v>0</v>
      </c>
      <c r="S348" s="296">
        <f t="shared" si="119"/>
        <v>1</v>
      </c>
      <c r="T348" s="297">
        <f t="shared" si="120"/>
        <v>0</v>
      </c>
      <c r="U348" s="297">
        <f t="shared" si="121"/>
        <v>0</v>
      </c>
      <c r="V348">
        <f t="shared" si="122"/>
        <v>1</v>
      </c>
      <c r="W348" s="298">
        <v>5</v>
      </c>
      <c r="X348" s="33">
        <f t="shared" si="123"/>
        <v>1</v>
      </c>
      <c r="Y348">
        <f t="shared" si="124"/>
        <v>12</v>
      </c>
      <c r="Z348" s="299">
        <f t="shared" si="106"/>
        <v>8.3333333333333321</v>
      </c>
      <c r="AA348">
        <f t="shared" si="107"/>
        <v>6</v>
      </c>
      <c r="AB348" s="63">
        <f t="shared" si="108"/>
        <v>50</v>
      </c>
      <c r="AP348" s="307"/>
      <c r="AQ348" s="51"/>
      <c r="AR348" s="301"/>
      <c r="AS348" s="301"/>
      <c r="AT348" s="301"/>
      <c r="AU348" s="42">
        <v>1</v>
      </c>
      <c r="BJ348" s="51">
        <v>5</v>
      </c>
      <c r="BV348" s="55">
        <v>4</v>
      </c>
      <c r="CA348" s="57">
        <v>1</v>
      </c>
      <c r="CL348">
        <v>1</v>
      </c>
    </row>
    <row r="349" spans="7:94" x14ac:dyDescent="0.25">
      <c r="G349" s="36" t="s">
        <v>475</v>
      </c>
      <c r="H349" s="36">
        <v>3</v>
      </c>
      <c r="I349" s="44">
        <f t="shared" si="109"/>
        <v>6</v>
      </c>
      <c r="J349" s="44">
        <f t="shared" si="110"/>
        <v>10</v>
      </c>
      <c r="K349" s="44">
        <f t="shared" si="111"/>
        <v>0</v>
      </c>
      <c r="L349" s="44">
        <f t="shared" si="112"/>
        <v>0</v>
      </c>
      <c r="M349" s="51">
        <f t="shared" si="113"/>
        <v>0</v>
      </c>
      <c r="N349" s="51">
        <f t="shared" si="114"/>
        <v>3</v>
      </c>
      <c r="O349" s="51">
        <f t="shared" si="115"/>
        <v>0</v>
      </c>
      <c r="P349" s="54">
        <f t="shared" si="116"/>
        <v>0</v>
      </c>
      <c r="Q349" s="296">
        <f t="shared" si="117"/>
        <v>3</v>
      </c>
      <c r="R349" s="296">
        <f t="shared" si="118"/>
        <v>2</v>
      </c>
      <c r="S349" s="296">
        <f t="shared" si="119"/>
        <v>0</v>
      </c>
      <c r="T349" s="297">
        <f t="shared" si="120"/>
        <v>1</v>
      </c>
      <c r="U349" s="297">
        <f t="shared" si="121"/>
        <v>1</v>
      </c>
      <c r="V349">
        <f t="shared" si="122"/>
        <v>1</v>
      </c>
      <c r="W349" s="298">
        <v>8</v>
      </c>
      <c r="X349" s="33">
        <f t="shared" si="123"/>
        <v>16</v>
      </c>
      <c r="Y349">
        <f t="shared" si="124"/>
        <v>27</v>
      </c>
      <c r="Z349" s="299">
        <f t="shared" si="106"/>
        <v>59.259259259259252</v>
      </c>
      <c r="AA349">
        <f t="shared" si="107"/>
        <v>19</v>
      </c>
      <c r="AB349" s="63">
        <f t="shared" si="108"/>
        <v>70.370370370370367</v>
      </c>
      <c r="AP349" s="307"/>
      <c r="AQ349" s="44"/>
      <c r="AR349" s="301"/>
      <c r="AS349" s="301"/>
      <c r="AT349" s="301"/>
      <c r="AU349" s="42">
        <v>1</v>
      </c>
      <c r="AV349" s="43">
        <v>3</v>
      </c>
      <c r="AW349" s="43">
        <v>2</v>
      </c>
      <c r="BB349" s="44">
        <v>9</v>
      </c>
      <c r="BC349" s="44">
        <v>1</v>
      </c>
      <c r="BJ349" s="51">
        <v>3</v>
      </c>
      <c r="BV349" s="55">
        <v>3</v>
      </c>
      <c r="BW349" s="56">
        <v>2</v>
      </c>
      <c r="CC349" s="58">
        <v>1</v>
      </c>
      <c r="CF349" s="59">
        <v>1</v>
      </c>
      <c r="CL349">
        <v>1</v>
      </c>
    </row>
    <row r="350" spans="7:94" x14ac:dyDescent="0.25">
      <c r="G350" s="36" t="s">
        <v>475</v>
      </c>
      <c r="H350" s="36">
        <v>2</v>
      </c>
      <c r="I350" s="44">
        <f t="shared" si="109"/>
        <v>0</v>
      </c>
      <c r="J350" s="44">
        <f t="shared" si="110"/>
        <v>3</v>
      </c>
      <c r="K350" s="44">
        <f t="shared" si="111"/>
        <v>0</v>
      </c>
      <c r="L350" s="44">
        <f t="shared" si="112"/>
        <v>0</v>
      </c>
      <c r="M350" s="51">
        <f t="shared" si="113"/>
        <v>0</v>
      </c>
      <c r="N350" s="51">
        <f t="shared" si="114"/>
        <v>1</v>
      </c>
      <c r="O350" s="51">
        <f t="shared" si="115"/>
        <v>0</v>
      </c>
      <c r="P350" s="54">
        <f t="shared" si="116"/>
        <v>0</v>
      </c>
      <c r="Q350" s="296">
        <f t="shared" si="117"/>
        <v>3</v>
      </c>
      <c r="R350" s="296">
        <f t="shared" si="118"/>
        <v>0</v>
      </c>
      <c r="S350" s="296">
        <f t="shared" si="119"/>
        <v>0</v>
      </c>
      <c r="T350" s="297">
        <f t="shared" si="120"/>
        <v>0</v>
      </c>
      <c r="U350" s="297">
        <f t="shared" si="121"/>
        <v>0</v>
      </c>
      <c r="V350">
        <f t="shared" si="122"/>
        <v>2</v>
      </c>
      <c r="W350" s="298">
        <v>4</v>
      </c>
      <c r="X350" s="33">
        <f t="shared" si="123"/>
        <v>3</v>
      </c>
      <c r="Y350">
        <f t="shared" si="124"/>
        <v>9</v>
      </c>
      <c r="Z350" s="299">
        <f t="shared" si="106"/>
        <v>33.333333333333329</v>
      </c>
      <c r="AA350">
        <f t="shared" si="107"/>
        <v>4</v>
      </c>
      <c r="AB350" s="63">
        <f t="shared" si="108"/>
        <v>44.444444444444443</v>
      </c>
      <c r="AP350" s="307"/>
      <c r="AR350" s="301"/>
      <c r="AS350" s="301"/>
      <c r="AT350" s="301"/>
      <c r="BB350" s="44">
        <v>2</v>
      </c>
      <c r="BC350" s="44">
        <v>1</v>
      </c>
      <c r="BJ350" s="51">
        <v>1</v>
      </c>
      <c r="BV350" s="55">
        <v>3</v>
      </c>
      <c r="CL350">
        <v>2</v>
      </c>
    </row>
    <row r="351" spans="7:94" x14ac:dyDescent="0.25">
      <c r="G351" s="36" t="s">
        <v>475</v>
      </c>
      <c r="H351" s="36">
        <v>1</v>
      </c>
      <c r="I351" s="44">
        <f t="shared" si="109"/>
        <v>0</v>
      </c>
      <c r="J351" s="44">
        <f t="shared" si="110"/>
        <v>1</v>
      </c>
      <c r="K351" s="44">
        <f t="shared" si="111"/>
        <v>0</v>
      </c>
      <c r="L351" s="44">
        <f t="shared" si="112"/>
        <v>0</v>
      </c>
      <c r="M351" s="51">
        <f t="shared" si="113"/>
        <v>0</v>
      </c>
      <c r="N351" s="51">
        <f t="shared" si="114"/>
        <v>3</v>
      </c>
      <c r="O351" s="51">
        <f t="shared" si="115"/>
        <v>0</v>
      </c>
      <c r="P351" s="54">
        <f t="shared" si="116"/>
        <v>0</v>
      </c>
      <c r="Q351" s="296">
        <f t="shared" si="117"/>
        <v>4</v>
      </c>
      <c r="R351" s="296">
        <f t="shared" si="118"/>
        <v>0</v>
      </c>
      <c r="S351" s="296">
        <f t="shared" si="119"/>
        <v>0</v>
      </c>
      <c r="T351" s="297">
        <f t="shared" si="120"/>
        <v>0</v>
      </c>
      <c r="U351" s="297">
        <f t="shared" si="121"/>
        <v>0</v>
      </c>
      <c r="V351">
        <f t="shared" si="122"/>
        <v>1</v>
      </c>
      <c r="W351" s="298">
        <v>4</v>
      </c>
      <c r="X351" s="33">
        <f t="shared" si="123"/>
        <v>1</v>
      </c>
      <c r="Y351">
        <f t="shared" si="124"/>
        <v>9</v>
      </c>
      <c r="Z351" s="299">
        <f t="shared" si="106"/>
        <v>11.111111111111111</v>
      </c>
      <c r="AA351">
        <f t="shared" si="107"/>
        <v>4</v>
      </c>
      <c r="AB351" s="63">
        <f t="shared" si="108"/>
        <v>44.444444444444443</v>
      </c>
      <c r="AP351" s="307"/>
      <c r="AQ351" s="296"/>
      <c r="AR351" s="301"/>
      <c r="AS351" s="301"/>
      <c r="AT351" s="301"/>
      <c r="BB351" s="44">
        <v>1</v>
      </c>
      <c r="BL351" s="51">
        <v>3</v>
      </c>
      <c r="BV351" s="55">
        <v>4</v>
      </c>
      <c r="CL351">
        <v>1</v>
      </c>
    </row>
    <row r="352" spans="7:94" x14ac:dyDescent="0.25">
      <c r="G352" s="36" t="s">
        <v>475</v>
      </c>
      <c r="H352" s="36">
        <v>1</v>
      </c>
      <c r="I352" s="44">
        <f t="shared" si="109"/>
        <v>0</v>
      </c>
      <c r="J352" s="44">
        <f t="shared" si="110"/>
        <v>0</v>
      </c>
      <c r="K352" s="44">
        <f t="shared" si="111"/>
        <v>0</v>
      </c>
      <c r="L352" s="44">
        <f t="shared" si="112"/>
        <v>0</v>
      </c>
      <c r="M352" s="51">
        <f t="shared" si="113"/>
        <v>0</v>
      </c>
      <c r="N352" s="51">
        <f t="shared" si="114"/>
        <v>1</v>
      </c>
      <c r="O352" s="51">
        <f t="shared" si="115"/>
        <v>0</v>
      </c>
      <c r="P352" s="54">
        <f t="shared" si="116"/>
        <v>0</v>
      </c>
      <c r="Q352" s="296">
        <f t="shared" si="117"/>
        <v>1</v>
      </c>
      <c r="R352" s="296">
        <f t="shared" si="118"/>
        <v>0</v>
      </c>
      <c r="S352" s="296">
        <f t="shared" si="119"/>
        <v>0</v>
      </c>
      <c r="T352" s="297">
        <f t="shared" si="120"/>
        <v>0</v>
      </c>
      <c r="U352" s="297">
        <f t="shared" si="121"/>
        <v>1</v>
      </c>
      <c r="V352">
        <f t="shared" si="122"/>
        <v>1</v>
      </c>
      <c r="W352" s="298">
        <v>4</v>
      </c>
      <c r="X352" s="33">
        <f t="shared" si="123"/>
        <v>0</v>
      </c>
      <c r="Y352">
        <f t="shared" si="124"/>
        <v>4</v>
      </c>
      <c r="Z352" s="299">
        <f t="shared" si="106"/>
        <v>0</v>
      </c>
      <c r="AA352">
        <f t="shared" si="107"/>
        <v>1</v>
      </c>
      <c r="AB352" s="63">
        <f t="shared" si="108"/>
        <v>25</v>
      </c>
      <c r="AP352" s="307"/>
      <c r="AR352" s="301"/>
      <c r="AS352" s="301"/>
      <c r="AT352" s="301"/>
      <c r="BJ352" s="51">
        <v>1</v>
      </c>
      <c r="BV352" s="55">
        <v>1</v>
      </c>
      <c r="CJ352" s="59">
        <v>1</v>
      </c>
      <c r="CL352">
        <v>1</v>
      </c>
    </row>
    <row r="353" spans="7:90" x14ac:dyDescent="0.25">
      <c r="G353" s="36" t="s">
        <v>475</v>
      </c>
      <c r="H353" s="36">
        <v>1</v>
      </c>
      <c r="I353" s="44">
        <f t="shared" si="109"/>
        <v>1</v>
      </c>
      <c r="J353" s="44">
        <f t="shared" si="110"/>
        <v>0</v>
      </c>
      <c r="K353" s="44">
        <f t="shared" si="111"/>
        <v>0</v>
      </c>
      <c r="L353" s="44">
        <f t="shared" si="112"/>
        <v>0</v>
      </c>
      <c r="M353" s="51">
        <f t="shared" si="113"/>
        <v>0</v>
      </c>
      <c r="N353" s="51">
        <f t="shared" si="114"/>
        <v>22</v>
      </c>
      <c r="O353" s="51">
        <f t="shared" si="115"/>
        <v>0</v>
      </c>
      <c r="P353" s="54">
        <f t="shared" si="116"/>
        <v>0</v>
      </c>
      <c r="Q353" s="296">
        <f t="shared" si="117"/>
        <v>1</v>
      </c>
      <c r="R353" s="296">
        <f t="shared" si="118"/>
        <v>0</v>
      </c>
      <c r="S353" s="296">
        <f t="shared" si="119"/>
        <v>0</v>
      </c>
      <c r="T353" s="297">
        <f t="shared" si="120"/>
        <v>0</v>
      </c>
      <c r="U353" s="297">
        <f t="shared" si="121"/>
        <v>1</v>
      </c>
      <c r="V353">
        <f t="shared" si="122"/>
        <v>0</v>
      </c>
      <c r="W353" s="298">
        <v>4</v>
      </c>
      <c r="X353" s="33">
        <f t="shared" si="123"/>
        <v>1</v>
      </c>
      <c r="Y353">
        <f t="shared" si="124"/>
        <v>25</v>
      </c>
      <c r="Z353" s="299">
        <f t="shared" si="106"/>
        <v>4</v>
      </c>
      <c r="AA353">
        <f t="shared" si="107"/>
        <v>23</v>
      </c>
      <c r="AB353" s="63">
        <f t="shared" si="108"/>
        <v>92</v>
      </c>
      <c r="AP353" s="307"/>
      <c r="AQ353" s="51"/>
      <c r="AR353" s="301"/>
      <c r="AS353" s="301"/>
      <c r="AT353" s="301"/>
      <c r="AU353" s="42">
        <v>1</v>
      </c>
      <c r="BL353" s="51">
        <v>22</v>
      </c>
      <c r="BT353" s="55">
        <v>1</v>
      </c>
      <c r="CF353" s="59">
        <v>1</v>
      </c>
    </row>
    <row r="354" spans="7:90" x14ac:dyDescent="0.25">
      <c r="G354" s="36" t="s">
        <v>475</v>
      </c>
      <c r="H354" s="36">
        <v>2</v>
      </c>
      <c r="I354" s="44">
        <f t="shared" si="109"/>
        <v>6</v>
      </c>
      <c r="J354" s="44">
        <f t="shared" si="110"/>
        <v>3</v>
      </c>
      <c r="K354" s="44">
        <f t="shared" si="111"/>
        <v>1</v>
      </c>
      <c r="L354" s="44">
        <f t="shared" si="112"/>
        <v>0</v>
      </c>
      <c r="M354" s="51">
        <f t="shared" si="113"/>
        <v>0</v>
      </c>
      <c r="N354" s="51">
        <f t="shared" si="114"/>
        <v>0</v>
      </c>
      <c r="O354" s="51">
        <f t="shared" si="115"/>
        <v>0</v>
      </c>
      <c r="P354" s="54">
        <f t="shared" si="116"/>
        <v>0</v>
      </c>
      <c r="Q354" s="296">
        <f t="shared" si="117"/>
        <v>3</v>
      </c>
      <c r="R354" s="296">
        <f t="shared" si="118"/>
        <v>0</v>
      </c>
      <c r="S354" s="296">
        <f t="shared" si="119"/>
        <v>0</v>
      </c>
      <c r="T354" s="297">
        <f t="shared" si="120"/>
        <v>0</v>
      </c>
      <c r="U354" s="297">
        <f t="shared" si="121"/>
        <v>2</v>
      </c>
      <c r="V354">
        <f t="shared" si="122"/>
        <v>2</v>
      </c>
      <c r="W354" s="298">
        <v>6</v>
      </c>
      <c r="X354" s="33">
        <f t="shared" si="123"/>
        <v>10</v>
      </c>
      <c r="Y354">
        <f t="shared" si="124"/>
        <v>17</v>
      </c>
      <c r="Z354" s="299">
        <f t="shared" si="106"/>
        <v>58.82352941176471</v>
      </c>
      <c r="AA354">
        <f t="shared" si="107"/>
        <v>10</v>
      </c>
      <c r="AB354" s="63">
        <f t="shared" si="108"/>
        <v>58.82352941176471</v>
      </c>
      <c r="AP354" s="307"/>
      <c r="AQ354" s="44"/>
      <c r="AR354" s="301"/>
      <c r="AS354" s="301"/>
      <c r="AT354" s="301"/>
      <c r="AV354" s="43">
        <v>5</v>
      </c>
      <c r="AY354" s="43">
        <v>1</v>
      </c>
      <c r="BB354" s="44">
        <v>3</v>
      </c>
      <c r="BE354" s="46">
        <v>1</v>
      </c>
      <c r="BS354" s="55">
        <v>1</v>
      </c>
      <c r="BV354" s="55">
        <v>2</v>
      </c>
      <c r="CF354" s="59">
        <v>1</v>
      </c>
      <c r="CJ354" s="59">
        <v>1</v>
      </c>
      <c r="CL354">
        <v>2</v>
      </c>
    </row>
    <row r="355" spans="7:90" x14ac:dyDescent="0.25">
      <c r="G355" s="36" t="s">
        <v>475</v>
      </c>
      <c r="H355" s="36">
        <v>1</v>
      </c>
      <c r="I355" s="44">
        <f t="shared" si="109"/>
        <v>0</v>
      </c>
      <c r="J355" s="44">
        <f t="shared" si="110"/>
        <v>0</v>
      </c>
      <c r="K355" s="44">
        <f t="shared" si="111"/>
        <v>0</v>
      </c>
      <c r="L355" s="44">
        <f t="shared" si="112"/>
        <v>0</v>
      </c>
      <c r="M355" s="51">
        <f t="shared" si="113"/>
        <v>0</v>
      </c>
      <c r="N355" s="51">
        <f t="shared" si="114"/>
        <v>1</v>
      </c>
      <c r="O355" s="51">
        <f t="shared" si="115"/>
        <v>0</v>
      </c>
      <c r="P355" s="54">
        <f t="shared" si="116"/>
        <v>0</v>
      </c>
      <c r="Q355" s="296">
        <f t="shared" si="117"/>
        <v>2</v>
      </c>
      <c r="R355" s="296">
        <f t="shared" si="118"/>
        <v>0</v>
      </c>
      <c r="S355" s="296">
        <f t="shared" si="119"/>
        <v>0</v>
      </c>
      <c r="T355" s="297">
        <f t="shared" si="120"/>
        <v>2</v>
      </c>
      <c r="U355" s="297">
        <f t="shared" si="121"/>
        <v>2</v>
      </c>
      <c r="V355">
        <f t="shared" si="122"/>
        <v>1</v>
      </c>
      <c r="W355" s="298">
        <v>5</v>
      </c>
      <c r="X355" s="33">
        <f t="shared" si="123"/>
        <v>0</v>
      </c>
      <c r="Y355">
        <f t="shared" si="124"/>
        <v>8</v>
      </c>
      <c r="Z355" s="299">
        <f t="shared" si="106"/>
        <v>0</v>
      </c>
      <c r="AA355">
        <f t="shared" si="107"/>
        <v>1</v>
      </c>
      <c r="AB355" s="63">
        <f t="shared" si="108"/>
        <v>12.5</v>
      </c>
      <c r="AP355" s="307"/>
      <c r="AQ355" s="297"/>
      <c r="AR355" s="301"/>
      <c r="AS355" s="301"/>
      <c r="AT355" s="301"/>
      <c r="BJ355" s="51">
        <v>1</v>
      </c>
      <c r="BV355" s="55">
        <v>2</v>
      </c>
      <c r="CC355" s="58">
        <v>1</v>
      </c>
      <c r="CE355" s="58">
        <v>1</v>
      </c>
      <c r="CG355" s="59">
        <v>2</v>
      </c>
      <c r="CL355">
        <v>1</v>
      </c>
    </row>
    <row r="356" spans="7:90" x14ac:dyDescent="0.25">
      <c r="G356" s="36" t="s">
        <v>475</v>
      </c>
      <c r="H356">
        <v>1</v>
      </c>
      <c r="I356" s="44">
        <f t="shared" si="109"/>
        <v>0</v>
      </c>
      <c r="J356" s="44">
        <f t="shared" si="110"/>
        <v>1</v>
      </c>
      <c r="K356" s="44">
        <f t="shared" si="111"/>
        <v>0</v>
      </c>
      <c r="L356" s="44">
        <f t="shared" si="112"/>
        <v>0</v>
      </c>
      <c r="M356" s="51">
        <f t="shared" si="113"/>
        <v>0</v>
      </c>
      <c r="N356" s="51">
        <f t="shared" si="114"/>
        <v>1</v>
      </c>
      <c r="O356" s="51">
        <f t="shared" si="115"/>
        <v>0</v>
      </c>
      <c r="P356" s="54">
        <f t="shared" si="116"/>
        <v>0</v>
      </c>
      <c r="Q356" s="296">
        <f t="shared" si="117"/>
        <v>4</v>
      </c>
      <c r="R356" s="296">
        <f t="shared" si="118"/>
        <v>0</v>
      </c>
      <c r="S356" s="296">
        <f t="shared" si="119"/>
        <v>0</v>
      </c>
      <c r="T356" s="297">
        <f t="shared" si="120"/>
        <v>0</v>
      </c>
      <c r="U356" s="297">
        <f t="shared" si="121"/>
        <v>1</v>
      </c>
      <c r="V356">
        <f t="shared" si="122"/>
        <v>0</v>
      </c>
      <c r="W356" s="298">
        <v>4</v>
      </c>
      <c r="X356" s="33">
        <f t="shared" si="123"/>
        <v>1</v>
      </c>
      <c r="Y356">
        <f t="shared" si="124"/>
        <v>7</v>
      </c>
      <c r="Z356" s="299">
        <f t="shared" si="106"/>
        <v>14.285714285714285</v>
      </c>
      <c r="AA356">
        <f t="shared" si="107"/>
        <v>2</v>
      </c>
      <c r="AB356" s="63">
        <f t="shared" si="108"/>
        <v>28.571428571428569</v>
      </c>
      <c r="AP356" s="307"/>
      <c r="AQ356" s="296"/>
      <c r="BB356" s="44">
        <v>1</v>
      </c>
      <c r="BL356" s="51">
        <v>1</v>
      </c>
      <c r="BT356" s="55">
        <v>1</v>
      </c>
      <c r="BV356" s="55">
        <v>3</v>
      </c>
      <c r="CJ356" s="59">
        <v>1</v>
      </c>
    </row>
    <row r="357" spans="7:90" x14ac:dyDescent="0.25">
      <c r="G357" s="36" t="s">
        <v>475</v>
      </c>
      <c r="H357">
        <v>1</v>
      </c>
      <c r="I357" s="44">
        <f t="shared" si="109"/>
        <v>0</v>
      </c>
      <c r="J357" s="44">
        <f t="shared" si="110"/>
        <v>1</v>
      </c>
      <c r="K357" s="44">
        <f t="shared" si="111"/>
        <v>0</v>
      </c>
      <c r="L357" s="44">
        <f t="shared" si="112"/>
        <v>0</v>
      </c>
      <c r="M357" s="51">
        <f t="shared" si="113"/>
        <v>0</v>
      </c>
      <c r="N357" s="51">
        <f t="shared" si="114"/>
        <v>0</v>
      </c>
      <c r="O357" s="51">
        <f t="shared" si="115"/>
        <v>0</v>
      </c>
      <c r="P357" s="54">
        <f t="shared" si="116"/>
        <v>1</v>
      </c>
      <c r="Q357" s="296">
        <f t="shared" si="117"/>
        <v>1</v>
      </c>
      <c r="R357" s="296">
        <f t="shared" si="118"/>
        <v>0</v>
      </c>
      <c r="S357" s="296">
        <f t="shared" si="119"/>
        <v>0</v>
      </c>
      <c r="T357" s="297">
        <f t="shared" si="120"/>
        <v>0</v>
      </c>
      <c r="U357" s="297">
        <f t="shared" si="121"/>
        <v>0</v>
      </c>
      <c r="V357">
        <f t="shared" si="122"/>
        <v>0</v>
      </c>
      <c r="W357" s="298">
        <v>3</v>
      </c>
      <c r="X357" s="33">
        <f t="shared" si="123"/>
        <v>1</v>
      </c>
      <c r="Y357">
        <f t="shared" si="124"/>
        <v>3</v>
      </c>
      <c r="Z357" s="299">
        <f t="shared" si="106"/>
        <v>33.333333333333329</v>
      </c>
      <c r="AA357">
        <f t="shared" si="107"/>
        <v>2</v>
      </c>
      <c r="AB357" s="63">
        <f t="shared" si="108"/>
        <v>66.666666666666657</v>
      </c>
      <c r="AP357" s="307"/>
      <c r="BB357" s="44">
        <v>1</v>
      </c>
      <c r="BR357" s="54">
        <v>1</v>
      </c>
      <c r="BV357" s="55">
        <v>1</v>
      </c>
    </row>
    <row r="358" spans="7:90" x14ac:dyDescent="0.25">
      <c r="G358" s="36" t="s">
        <v>475</v>
      </c>
      <c r="H358">
        <v>1</v>
      </c>
      <c r="I358" s="44">
        <f t="shared" si="109"/>
        <v>0</v>
      </c>
      <c r="J358" s="44">
        <f t="shared" si="110"/>
        <v>2</v>
      </c>
      <c r="K358" s="44">
        <f t="shared" si="111"/>
        <v>0</v>
      </c>
      <c r="L358" s="44">
        <f t="shared" si="112"/>
        <v>0</v>
      </c>
      <c r="M358" s="51">
        <f t="shared" si="113"/>
        <v>0</v>
      </c>
      <c r="N358" s="51">
        <f t="shared" si="114"/>
        <v>0</v>
      </c>
      <c r="O358" s="51">
        <f t="shared" si="115"/>
        <v>0</v>
      </c>
      <c r="P358" s="54">
        <f t="shared" si="116"/>
        <v>0</v>
      </c>
      <c r="Q358" s="296">
        <f t="shared" si="117"/>
        <v>2</v>
      </c>
      <c r="R358" s="296">
        <f t="shared" si="118"/>
        <v>0</v>
      </c>
      <c r="S358" s="296">
        <f t="shared" si="119"/>
        <v>0</v>
      </c>
      <c r="T358" s="297">
        <f t="shared" si="120"/>
        <v>0</v>
      </c>
      <c r="U358" s="297">
        <f t="shared" si="121"/>
        <v>0</v>
      </c>
      <c r="V358">
        <f t="shared" si="122"/>
        <v>0</v>
      </c>
      <c r="W358" s="298">
        <v>2</v>
      </c>
      <c r="X358" s="33">
        <f t="shared" si="123"/>
        <v>2</v>
      </c>
      <c r="Y358">
        <f t="shared" si="124"/>
        <v>4</v>
      </c>
      <c r="Z358" s="299">
        <f t="shared" si="106"/>
        <v>50</v>
      </c>
      <c r="AA358">
        <f t="shared" si="107"/>
        <v>2</v>
      </c>
      <c r="AB358" s="63">
        <f t="shared" si="108"/>
        <v>50</v>
      </c>
      <c r="AP358" s="307"/>
      <c r="BB358" s="44">
        <v>2</v>
      </c>
      <c r="BV358" s="55">
        <v>2</v>
      </c>
    </row>
    <row r="359" spans="7:90" x14ac:dyDescent="0.25">
      <c r="G359" s="36" t="s">
        <v>475</v>
      </c>
      <c r="H359">
        <v>3</v>
      </c>
      <c r="I359" s="44">
        <f t="shared" si="109"/>
        <v>6</v>
      </c>
      <c r="J359" s="44">
        <f t="shared" si="110"/>
        <v>4</v>
      </c>
      <c r="K359" s="44">
        <f t="shared" si="111"/>
        <v>0</v>
      </c>
      <c r="L359" s="44">
        <f t="shared" si="112"/>
        <v>0</v>
      </c>
      <c r="M359" s="51">
        <f t="shared" si="113"/>
        <v>0</v>
      </c>
      <c r="N359" s="51">
        <f t="shared" si="114"/>
        <v>1</v>
      </c>
      <c r="O359" s="51">
        <f t="shared" si="115"/>
        <v>1</v>
      </c>
      <c r="P359" s="54">
        <f t="shared" si="116"/>
        <v>0</v>
      </c>
      <c r="Q359" s="296">
        <f t="shared" si="117"/>
        <v>2</v>
      </c>
      <c r="R359" s="296">
        <f t="shared" si="118"/>
        <v>15</v>
      </c>
      <c r="S359" s="296">
        <f t="shared" si="119"/>
        <v>0</v>
      </c>
      <c r="T359" s="297">
        <f t="shared" si="120"/>
        <v>1</v>
      </c>
      <c r="U359" s="297">
        <f t="shared" si="121"/>
        <v>0</v>
      </c>
      <c r="V359">
        <f t="shared" si="122"/>
        <v>2</v>
      </c>
      <c r="W359" s="298">
        <v>8</v>
      </c>
      <c r="X359" s="33">
        <f t="shared" si="123"/>
        <v>10</v>
      </c>
      <c r="Y359">
        <f t="shared" si="124"/>
        <v>32</v>
      </c>
      <c r="Z359" s="299">
        <f t="shared" si="106"/>
        <v>31.25</v>
      </c>
      <c r="AA359">
        <f t="shared" si="107"/>
        <v>12</v>
      </c>
      <c r="AB359" s="63">
        <f t="shared" si="108"/>
        <v>37.5</v>
      </c>
      <c r="AP359" s="307"/>
      <c r="AQ359" s="296"/>
      <c r="AV359" s="43">
        <v>6</v>
      </c>
      <c r="BB359" s="44">
        <v>3</v>
      </c>
      <c r="BC359" s="44">
        <v>1</v>
      </c>
      <c r="BJ359" s="51">
        <v>1</v>
      </c>
      <c r="BN359" s="52">
        <v>1</v>
      </c>
      <c r="BV359" s="55">
        <v>2</v>
      </c>
      <c r="BW359" s="56">
        <v>15</v>
      </c>
      <c r="CD359" s="58">
        <v>1</v>
      </c>
      <c r="CL359">
        <v>2</v>
      </c>
    </row>
    <row r="360" spans="7:90" x14ac:dyDescent="0.25">
      <c r="G360" s="36" t="s">
        <v>475</v>
      </c>
      <c r="H360">
        <v>1</v>
      </c>
      <c r="I360" s="44">
        <f t="shared" si="109"/>
        <v>1</v>
      </c>
      <c r="J360" s="44">
        <f t="shared" si="110"/>
        <v>0</v>
      </c>
      <c r="K360" s="44">
        <f t="shared" si="111"/>
        <v>0</v>
      </c>
      <c r="L360" s="44">
        <f t="shared" si="112"/>
        <v>0</v>
      </c>
      <c r="M360" s="51">
        <f t="shared" si="113"/>
        <v>0</v>
      </c>
      <c r="N360" s="51">
        <f t="shared" si="114"/>
        <v>0</v>
      </c>
      <c r="O360" s="51">
        <f t="shared" si="115"/>
        <v>0</v>
      </c>
      <c r="P360" s="54">
        <f t="shared" si="116"/>
        <v>0</v>
      </c>
      <c r="Q360" s="296">
        <f t="shared" si="117"/>
        <v>4</v>
      </c>
      <c r="R360" s="296">
        <f t="shared" si="118"/>
        <v>0</v>
      </c>
      <c r="S360" s="296">
        <f t="shared" si="119"/>
        <v>0</v>
      </c>
      <c r="T360" s="297">
        <f t="shared" si="120"/>
        <v>0</v>
      </c>
      <c r="U360" s="297">
        <f t="shared" si="121"/>
        <v>0</v>
      </c>
      <c r="V360">
        <f t="shared" si="122"/>
        <v>3</v>
      </c>
      <c r="W360" s="298">
        <v>3</v>
      </c>
      <c r="X360" s="33">
        <f t="shared" si="123"/>
        <v>1</v>
      </c>
      <c r="Y360">
        <f t="shared" si="124"/>
        <v>8</v>
      </c>
      <c r="Z360" s="299">
        <f t="shared" si="106"/>
        <v>12.5</v>
      </c>
      <c r="AA360">
        <f t="shared" si="107"/>
        <v>1</v>
      </c>
      <c r="AB360" s="63">
        <f t="shared" si="108"/>
        <v>12.5</v>
      </c>
      <c r="AP360" s="307"/>
      <c r="AQ360" s="296"/>
      <c r="AU360" s="42">
        <v>1</v>
      </c>
      <c r="BT360" s="55">
        <v>1</v>
      </c>
      <c r="BV360" s="55">
        <v>3</v>
      </c>
      <c r="CL360">
        <v>3</v>
      </c>
    </row>
    <row r="361" spans="7:90" x14ac:dyDescent="0.25">
      <c r="G361" s="36" t="s">
        <v>475</v>
      </c>
      <c r="H361">
        <v>1</v>
      </c>
      <c r="I361" s="44">
        <f t="shared" si="109"/>
        <v>0</v>
      </c>
      <c r="J361" s="44">
        <f t="shared" si="110"/>
        <v>1</v>
      </c>
      <c r="K361" s="44">
        <f t="shared" si="111"/>
        <v>0</v>
      </c>
      <c r="L361" s="44">
        <f t="shared" si="112"/>
        <v>0</v>
      </c>
      <c r="M361" s="51">
        <f t="shared" si="113"/>
        <v>0</v>
      </c>
      <c r="N361" s="51">
        <f t="shared" si="114"/>
        <v>4</v>
      </c>
      <c r="O361" s="51">
        <f t="shared" si="115"/>
        <v>0</v>
      </c>
      <c r="P361" s="54">
        <f t="shared" si="116"/>
        <v>0</v>
      </c>
      <c r="Q361" s="296">
        <f t="shared" si="117"/>
        <v>4</v>
      </c>
      <c r="R361" s="296">
        <f t="shared" si="118"/>
        <v>0</v>
      </c>
      <c r="S361" s="296">
        <f t="shared" si="119"/>
        <v>0</v>
      </c>
      <c r="T361" s="297">
        <f t="shared" si="120"/>
        <v>0</v>
      </c>
      <c r="U361" s="297">
        <f t="shared" si="121"/>
        <v>0</v>
      </c>
      <c r="V361">
        <f t="shared" si="122"/>
        <v>1</v>
      </c>
      <c r="W361" s="298">
        <v>4</v>
      </c>
      <c r="X361" s="33">
        <f t="shared" si="123"/>
        <v>1</v>
      </c>
      <c r="Y361">
        <f t="shared" si="124"/>
        <v>10</v>
      </c>
      <c r="Z361" s="299">
        <f t="shared" si="106"/>
        <v>10</v>
      </c>
      <c r="AA361">
        <f t="shared" si="107"/>
        <v>5</v>
      </c>
      <c r="AB361" s="63">
        <f t="shared" si="108"/>
        <v>50</v>
      </c>
      <c r="AP361" s="307"/>
      <c r="BB361" s="44">
        <v>1</v>
      </c>
      <c r="BJ361" s="51">
        <v>4</v>
      </c>
      <c r="BT361" s="55">
        <v>1</v>
      </c>
      <c r="BV361" s="55">
        <v>3</v>
      </c>
      <c r="CL361">
        <v>1</v>
      </c>
    </row>
    <row r="362" spans="7:90" x14ac:dyDescent="0.25">
      <c r="G362" s="36" t="s">
        <v>475</v>
      </c>
      <c r="H362">
        <v>1</v>
      </c>
      <c r="I362" s="44">
        <f t="shared" si="109"/>
        <v>1</v>
      </c>
      <c r="J362" s="44">
        <f t="shared" si="110"/>
        <v>1</v>
      </c>
      <c r="K362" s="44">
        <f t="shared" si="111"/>
        <v>0</v>
      </c>
      <c r="L362" s="44">
        <f t="shared" si="112"/>
        <v>0</v>
      </c>
      <c r="M362" s="51">
        <f t="shared" si="113"/>
        <v>0</v>
      </c>
      <c r="N362" s="51">
        <f t="shared" si="114"/>
        <v>4</v>
      </c>
      <c r="O362" s="51">
        <f t="shared" si="115"/>
        <v>0</v>
      </c>
      <c r="P362" s="54">
        <f t="shared" si="116"/>
        <v>0</v>
      </c>
      <c r="Q362" s="296">
        <f t="shared" si="117"/>
        <v>5</v>
      </c>
      <c r="R362" s="296">
        <f t="shared" si="118"/>
        <v>0</v>
      </c>
      <c r="S362" s="296">
        <f t="shared" si="119"/>
        <v>0</v>
      </c>
      <c r="T362" s="297">
        <f t="shared" si="120"/>
        <v>0</v>
      </c>
      <c r="U362" s="297">
        <f t="shared" si="121"/>
        <v>0</v>
      </c>
      <c r="V362">
        <f t="shared" si="122"/>
        <v>0</v>
      </c>
      <c r="W362" s="298">
        <v>4</v>
      </c>
      <c r="X362" s="33">
        <f t="shared" si="123"/>
        <v>2</v>
      </c>
      <c r="Y362">
        <f t="shared" si="124"/>
        <v>11</v>
      </c>
      <c r="Z362" s="299">
        <f t="shared" si="106"/>
        <v>18.181818181818183</v>
      </c>
      <c r="AA362">
        <f t="shared" si="107"/>
        <v>6</v>
      </c>
      <c r="AB362" s="63">
        <f t="shared" si="108"/>
        <v>54.54545454545454</v>
      </c>
      <c r="AP362" s="307"/>
      <c r="AQ362" s="296"/>
      <c r="AU362" s="42">
        <v>1</v>
      </c>
      <c r="BB362" s="44">
        <v>1</v>
      </c>
      <c r="BJ362" s="51">
        <v>1</v>
      </c>
      <c r="BL362" s="51">
        <v>3</v>
      </c>
      <c r="BV362" s="55">
        <v>5</v>
      </c>
    </row>
    <row r="363" spans="7:90" x14ac:dyDescent="0.25">
      <c r="G363" s="184" t="s">
        <v>475</v>
      </c>
      <c r="H363" s="157">
        <v>3</v>
      </c>
      <c r="I363" s="44">
        <f t="shared" si="109"/>
        <v>3</v>
      </c>
      <c r="J363" s="44">
        <f t="shared" si="110"/>
        <v>2</v>
      </c>
      <c r="K363" s="44">
        <f t="shared" si="111"/>
        <v>0</v>
      </c>
      <c r="L363" s="44">
        <f t="shared" si="112"/>
        <v>0</v>
      </c>
      <c r="M363" s="51">
        <f t="shared" si="113"/>
        <v>0</v>
      </c>
      <c r="N363" s="51">
        <f t="shared" si="114"/>
        <v>4</v>
      </c>
      <c r="O363" s="51">
        <f t="shared" si="115"/>
        <v>0</v>
      </c>
      <c r="P363" s="54">
        <f t="shared" si="116"/>
        <v>0</v>
      </c>
      <c r="Q363" s="296">
        <f t="shared" si="117"/>
        <v>0</v>
      </c>
      <c r="R363" s="296">
        <f t="shared" si="118"/>
        <v>4</v>
      </c>
      <c r="S363" s="296">
        <f t="shared" si="119"/>
        <v>0</v>
      </c>
      <c r="T363" s="297">
        <f t="shared" si="120"/>
        <v>0</v>
      </c>
      <c r="U363" s="297">
        <f t="shared" si="121"/>
        <v>0</v>
      </c>
      <c r="V363">
        <f t="shared" si="122"/>
        <v>5</v>
      </c>
      <c r="W363" s="298">
        <v>5</v>
      </c>
      <c r="X363" s="33">
        <f t="shared" si="123"/>
        <v>5</v>
      </c>
      <c r="Y363">
        <f t="shared" si="124"/>
        <v>18</v>
      </c>
      <c r="Z363" s="299">
        <f t="shared" si="106"/>
        <v>27.777777777777779</v>
      </c>
      <c r="AA363">
        <f t="shared" si="107"/>
        <v>9</v>
      </c>
      <c r="AB363" s="63">
        <f t="shared" si="108"/>
        <v>50</v>
      </c>
      <c r="AP363" s="307"/>
      <c r="AR363" s="326"/>
      <c r="AS363" s="326"/>
      <c r="AT363" s="326"/>
      <c r="AU363" s="161"/>
      <c r="AV363" s="162">
        <v>3</v>
      </c>
      <c r="AW363" s="162"/>
      <c r="AX363" s="162"/>
      <c r="AY363" s="162"/>
      <c r="AZ363" s="162"/>
      <c r="BA363" s="162"/>
      <c r="BB363" s="163">
        <v>1</v>
      </c>
      <c r="BC363" s="163"/>
      <c r="BD363" s="163">
        <v>1</v>
      </c>
      <c r="BE363" s="164"/>
      <c r="BF363" s="164"/>
      <c r="BG363" s="165"/>
      <c r="BH363" s="165"/>
      <c r="BI363" s="166"/>
      <c r="BJ363" s="167">
        <v>4</v>
      </c>
      <c r="BK363" s="167"/>
      <c r="BL363" s="167"/>
      <c r="BM363" s="168"/>
      <c r="BN363" s="168"/>
      <c r="BO363" s="168"/>
      <c r="BP363" s="169"/>
      <c r="BQ363" s="169"/>
      <c r="BR363" s="169"/>
      <c r="BS363" s="170"/>
      <c r="BT363" s="170"/>
      <c r="BU363" s="170"/>
      <c r="BV363" s="170"/>
      <c r="BW363" s="171">
        <v>4</v>
      </c>
      <c r="BX363" s="171"/>
      <c r="BY363" s="172"/>
      <c r="BZ363" s="172"/>
      <c r="CA363" s="172"/>
      <c r="CB363" s="172"/>
      <c r="CC363" s="173"/>
      <c r="CD363" s="173"/>
      <c r="CE363" s="173"/>
      <c r="CF363" s="174"/>
      <c r="CG363" s="174"/>
      <c r="CH363" s="174"/>
      <c r="CI363" s="174"/>
      <c r="CJ363" s="174"/>
      <c r="CK363" s="174"/>
      <c r="CL363" s="157">
        <v>5</v>
      </c>
    </row>
    <row r="364" spans="7:90" x14ac:dyDescent="0.25">
      <c r="G364" s="36" t="s">
        <v>496</v>
      </c>
      <c r="H364" s="36">
        <v>1</v>
      </c>
      <c r="I364" s="44">
        <f t="shared" si="109"/>
        <v>0</v>
      </c>
      <c r="J364" s="44">
        <f t="shared" si="110"/>
        <v>2</v>
      </c>
      <c r="K364" s="44">
        <f t="shared" si="111"/>
        <v>0</v>
      </c>
      <c r="L364" s="44">
        <f t="shared" si="112"/>
        <v>0</v>
      </c>
      <c r="M364" s="51">
        <f t="shared" si="113"/>
        <v>0</v>
      </c>
      <c r="N364" s="51">
        <f t="shared" si="114"/>
        <v>1</v>
      </c>
      <c r="O364" s="51">
        <f t="shared" si="115"/>
        <v>0</v>
      </c>
      <c r="P364" s="54">
        <f t="shared" si="116"/>
        <v>0</v>
      </c>
      <c r="Q364" s="296">
        <f t="shared" si="117"/>
        <v>3</v>
      </c>
      <c r="R364" s="296">
        <f t="shared" si="118"/>
        <v>0</v>
      </c>
      <c r="S364" s="296">
        <f t="shared" si="119"/>
        <v>0</v>
      </c>
      <c r="T364" s="297">
        <f t="shared" si="120"/>
        <v>0</v>
      </c>
      <c r="U364" s="297">
        <f t="shared" si="121"/>
        <v>2</v>
      </c>
      <c r="V364">
        <f t="shared" si="122"/>
        <v>5</v>
      </c>
      <c r="W364" s="298">
        <v>5</v>
      </c>
      <c r="X364" s="33">
        <f t="shared" si="123"/>
        <v>2</v>
      </c>
      <c r="Y364">
        <f t="shared" si="124"/>
        <v>13</v>
      </c>
      <c r="Z364" s="299">
        <f t="shared" si="106"/>
        <v>15.384615384615385</v>
      </c>
      <c r="AA364">
        <f t="shared" si="107"/>
        <v>3</v>
      </c>
      <c r="AB364" s="63">
        <f t="shared" si="108"/>
        <v>23.076923076923077</v>
      </c>
      <c r="AP364" s="307"/>
      <c r="AQ364" s="306"/>
      <c r="AR364" s="301"/>
      <c r="AS364" s="301"/>
      <c r="AT364" s="301"/>
      <c r="BB364" s="44">
        <v>2</v>
      </c>
      <c r="BJ364" s="51">
        <v>1</v>
      </c>
      <c r="BV364" s="55">
        <v>3</v>
      </c>
      <c r="CF364" s="59">
        <v>2</v>
      </c>
      <c r="CL364" s="36">
        <v>5</v>
      </c>
    </row>
    <row r="365" spans="7:90" x14ac:dyDescent="0.25">
      <c r="G365" s="36" t="s">
        <v>496</v>
      </c>
      <c r="H365" s="36">
        <v>1</v>
      </c>
      <c r="I365" s="44">
        <f t="shared" si="109"/>
        <v>1</v>
      </c>
      <c r="J365" s="44">
        <f t="shared" si="110"/>
        <v>2</v>
      </c>
      <c r="K365" s="44">
        <f t="shared" si="111"/>
        <v>0</v>
      </c>
      <c r="L365" s="44">
        <f t="shared" si="112"/>
        <v>0</v>
      </c>
      <c r="M365" s="51">
        <f t="shared" si="113"/>
        <v>0</v>
      </c>
      <c r="N365" s="51">
        <f t="shared" si="114"/>
        <v>2</v>
      </c>
      <c r="O365" s="51">
        <f t="shared" si="115"/>
        <v>0</v>
      </c>
      <c r="P365" s="54">
        <f t="shared" si="116"/>
        <v>0</v>
      </c>
      <c r="Q365" s="296">
        <f t="shared" si="117"/>
        <v>2</v>
      </c>
      <c r="R365" s="296">
        <f t="shared" si="118"/>
        <v>0</v>
      </c>
      <c r="S365" s="296">
        <f t="shared" si="119"/>
        <v>0</v>
      </c>
      <c r="T365" s="297">
        <f t="shared" si="120"/>
        <v>0</v>
      </c>
      <c r="U365" s="297">
        <f t="shared" si="121"/>
        <v>0</v>
      </c>
      <c r="V365">
        <f t="shared" si="122"/>
        <v>1</v>
      </c>
      <c r="W365" s="298">
        <v>5</v>
      </c>
      <c r="X365" s="33">
        <f t="shared" si="123"/>
        <v>3</v>
      </c>
      <c r="Y365">
        <f t="shared" si="124"/>
        <v>8</v>
      </c>
      <c r="Z365" s="299">
        <f t="shared" si="106"/>
        <v>37.5</v>
      </c>
      <c r="AA365">
        <f t="shared" si="107"/>
        <v>5</v>
      </c>
      <c r="AB365" s="63">
        <f t="shared" si="108"/>
        <v>62.5</v>
      </c>
      <c r="AP365" s="307"/>
      <c r="AQ365" s="44"/>
      <c r="AR365" s="301"/>
      <c r="AS365" s="301"/>
      <c r="AT365" s="301"/>
      <c r="AU365" s="42">
        <v>1</v>
      </c>
      <c r="BB365" s="44">
        <v>1</v>
      </c>
      <c r="BC365" s="44">
        <v>1</v>
      </c>
      <c r="BJ365" s="51">
        <v>1</v>
      </c>
      <c r="BL365" s="51">
        <v>1</v>
      </c>
      <c r="BS365" s="55">
        <v>1</v>
      </c>
      <c r="BT365" s="55">
        <v>1</v>
      </c>
      <c r="CL365" s="36">
        <v>1</v>
      </c>
    </row>
    <row r="366" spans="7:90" x14ac:dyDescent="0.25">
      <c r="G366" s="36" t="s">
        <v>496</v>
      </c>
      <c r="H366" s="36">
        <v>1</v>
      </c>
      <c r="I366" s="44">
        <f t="shared" si="109"/>
        <v>0</v>
      </c>
      <c r="J366" s="44">
        <f t="shared" si="110"/>
        <v>0</v>
      </c>
      <c r="K366" s="44">
        <f t="shared" si="111"/>
        <v>0</v>
      </c>
      <c r="L366" s="44">
        <f t="shared" si="112"/>
        <v>0</v>
      </c>
      <c r="M366" s="51">
        <f t="shared" si="113"/>
        <v>0</v>
      </c>
      <c r="N366" s="51">
        <f t="shared" si="114"/>
        <v>16</v>
      </c>
      <c r="O366" s="51">
        <f t="shared" si="115"/>
        <v>0</v>
      </c>
      <c r="P366" s="54">
        <f t="shared" si="116"/>
        <v>0</v>
      </c>
      <c r="Q366" s="296">
        <f t="shared" si="117"/>
        <v>5</v>
      </c>
      <c r="R366" s="296">
        <f t="shared" si="118"/>
        <v>0</v>
      </c>
      <c r="S366" s="296">
        <f t="shared" si="119"/>
        <v>0</v>
      </c>
      <c r="T366" s="297">
        <f t="shared" si="120"/>
        <v>0</v>
      </c>
      <c r="U366" s="297">
        <f t="shared" si="121"/>
        <v>0</v>
      </c>
      <c r="V366">
        <f t="shared" si="122"/>
        <v>4</v>
      </c>
      <c r="W366" s="298">
        <v>3</v>
      </c>
      <c r="X366" s="33">
        <f t="shared" si="123"/>
        <v>0</v>
      </c>
      <c r="Y366">
        <f t="shared" si="124"/>
        <v>25</v>
      </c>
      <c r="Z366" s="299">
        <f t="shared" si="106"/>
        <v>0</v>
      </c>
      <c r="AA366">
        <f t="shared" si="107"/>
        <v>16</v>
      </c>
      <c r="AB366" s="63">
        <f t="shared" si="108"/>
        <v>64</v>
      </c>
      <c r="AP366" s="307"/>
      <c r="AQ366" s="51"/>
      <c r="AR366" s="301"/>
      <c r="AS366" s="301"/>
      <c r="AT366" s="301"/>
      <c r="BJ366" s="51">
        <v>2</v>
      </c>
      <c r="BL366" s="51">
        <v>14</v>
      </c>
      <c r="BV366" s="55">
        <v>5</v>
      </c>
      <c r="CL366" s="36">
        <v>4</v>
      </c>
    </row>
    <row r="367" spans="7:90" x14ac:dyDescent="0.25">
      <c r="G367" s="36" t="s">
        <v>496</v>
      </c>
      <c r="H367" s="36">
        <v>1</v>
      </c>
      <c r="I367" s="44">
        <f t="shared" si="109"/>
        <v>0</v>
      </c>
      <c r="J367" s="44">
        <f t="shared" si="110"/>
        <v>0</v>
      </c>
      <c r="K367" s="44">
        <f t="shared" si="111"/>
        <v>0</v>
      </c>
      <c r="L367" s="44">
        <f t="shared" si="112"/>
        <v>0</v>
      </c>
      <c r="M367" s="51">
        <f t="shared" si="113"/>
        <v>0</v>
      </c>
      <c r="N367" s="51">
        <f t="shared" si="114"/>
        <v>7</v>
      </c>
      <c r="O367" s="51">
        <f t="shared" si="115"/>
        <v>0</v>
      </c>
      <c r="P367" s="54">
        <f t="shared" si="116"/>
        <v>0</v>
      </c>
      <c r="Q367" s="296">
        <f t="shared" si="117"/>
        <v>3</v>
      </c>
      <c r="R367" s="296">
        <f t="shared" si="118"/>
        <v>0</v>
      </c>
      <c r="S367" s="296">
        <f t="shared" si="119"/>
        <v>0</v>
      </c>
      <c r="T367" s="297">
        <f t="shared" si="120"/>
        <v>0</v>
      </c>
      <c r="U367" s="297">
        <f t="shared" si="121"/>
        <v>0</v>
      </c>
      <c r="V367">
        <f t="shared" si="122"/>
        <v>0</v>
      </c>
      <c r="W367" s="298">
        <v>2</v>
      </c>
      <c r="X367" s="33">
        <f t="shared" si="123"/>
        <v>0</v>
      </c>
      <c r="Y367">
        <f t="shared" si="124"/>
        <v>10</v>
      </c>
      <c r="Z367" s="299">
        <f t="shared" si="106"/>
        <v>0</v>
      </c>
      <c r="AA367">
        <f t="shared" si="107"/>
        <v>7</v>
      </c>
      <c r="AB367" s="63">
        <f t="shared" si="108"/>
        <v>70</v>
      </c>
      <c r="AP367" s="307"/>
      <c r="AQ367" s="51"/>
      <c r="AR367" s="301"/>
      <c r="AS367" s="301"/>
      <c r="AT367" s="301"/>
      <c r="BJ367" s="51">
        <v>1</v>
      </c>
      <c r="BL367" s="51">
        <v>6</v>
      </c>
      <c r="BV367" s="55">
        <v>3</v>
      </c>
    </row>
    <row r="368" spans="7:90" x14ac:dyDescent="0.25">
      <c r="G368" s="36" t="s">
        <v>496</v>
      </c>
      <c r="H368" s="36">
        <v>2</v>
      </c>
      <c r="I368" s="44">
        <f t="shared" si="109"/>
        <v>3</v>
      </c>
      <c r="J368" s="44">
        <f t="shared" si="110"/>
        <v>0</v>
      </c>
      <c r="K368" s="44">
        <f t="shared" si="111"/>
        <v>0</v>
      </c>
      <c r="L368" s="44">
        <f t="shared" si="112"/>
        <v>0</v>
      </c>
      <c r="M368" s="51">
        <f t="shared" si="113"/>
        <v>0</v>
      </c>
      <c r="N368" s="51">
        <f t="shared" si="114"/>
        <v>1</v>
      </c>
      <c r="O368" s="51">
        <f t="shared" si="115"/>
        <v>0</v>
      </c>
      <c r="P368" s="54">
        <f t="shared" si="116"/>
        <v>0</v>
      </c>
      <c r="Q368" s="296">
        <f t="shared" si="117"/>
        <v>3</v>
      </c>
      <c r="R368" s="296">
        <f t="shared" si="118"/>
        <v>0</v>
      </c>
      <c r="S368" s="296">
        <f t="shared" si="119"/>
        <v>0</v>
      </c>
      <c r="T368" s="297">
        <f t="shared" si="120"/>
        <v>0</v>
      </c>
      <c r="U368" s="297">
        <f t="shared" si="121"/>
        <v>2</v>
      </c>
      <c r="V368">
        <f t="shared" si="122"/>
        <v>6</v>
      </c>
      <c r="W368" s="298">
        <v>5</v>
      </c>
      <c r="X368" s="33">
        <f t="shared" si="123"/>
        <v>3</v>
      </c>
      <c r="Y368">
        <f t="shared" si="124"/>
        <v>15</v>
      </c>
      <c r="Z368" s="299">
        <f t="shared" si="106"/>
        <v>20</v>
      </c>
      <c r="AA368">
        <f t="shared" si="107"/>
        <v>4</v>
      </c>
      <c r="AB368" s="63">
        <f t="shared" si="108"/>
        <v>26.666666666666668</v>
      </c>
      <c r="AP368" s="307"/>
      <c r="AQ368" s="306"/>
      <c r="AR368" s="301"/>
      <c r="AS368" s="301"/>
      <c r="AT368" s="301"/>
      <c r="AU368" s="42">
        <v>3</v>
      </c>
      <c r="BJ368" s="51">
        <v>1</v>
      </c>
      <c r="BV368" s="55">
        <v>3</v>
      </c>
      <c r="CF368" s="59">
        <v>1</v>
      </c>
      <c r="CJ368" s="59">
        <v>1</v>
      </c>
      <c r="CL368">
        <v>6</v>
      </c>
    </row>
    <row r="369" spans="7:90" x14ac:dyDescent="0.25">
      <c r="G369" s="36" t="s">
        <v>496</v>
      </c>
      <c r="H369" s="36">
        <v>1</v>
      </c>
      <c r="I369" s="44">
        <f t="shared" si="109"/>
        <v>0</v>
      </c>
      <c r="J369" s="44">
        <f t="shared" si="110"/>
        <v>6</v>
      </c>
      <c r="K369" s="44">
        <f t="shared" si="111"/>
        <v>0</v>
      </c>
      <c r="L369" s="44">
        <f t="shared" si="112"/>
        <v>0</v>
      </c>
      <c r="M369" s="51">
        <f t="shared" si="113"/>
        <v>0</v>
      </c>
      <c r="N369" s="51">
        <f t="shared" si="114"/>
        <v>6</v>
      </c>
      <c r="O369" s="51">
        <f t="shared" si="115"/>
        <v>0</v>
      </c>
      <c r="P369" s="54">
        <f t="shared" si="116"/>
        <v>0</v>
      </c>
      <c r="Q369" s="296">
        <f t="shared" si="117"/>
        <v>2</v>
      </c>
      <c r="R369" s="296">
        <f t="shared" si="118"/>
        <v>0</v>
      </c>
      <c r="S369" s="296">
        <f t="shared" si="119"/>
        <v>0</v>
      </c>
      <c r="T369" s="297">
        <f t="shared" si="120"/>
        <v>0</v>
      </c>
      <c r="U369" s="297">
        <f t="shared" si="121"/>
        <v>0</v>
      </c>
      <c r="V369">
        <f t="shared" si="122"/>
        <v>0</v>
      </c>
      <c r="W369" s="298">
        <v>2</v>
      </c>
      <c r="X369" s="33">
        <f t="shared" si="123"/>
        <v>6</v>
      </c>
      <c r="Y369">
        <f t="shared" si="124"/>
        <v>14</v>
      </c>
      <c r="Z369" s="299">
        <f t="shared" si="106"/>
        <v>42.857142857142854</v>
      </c>
      <c r="AA369">
        <f t="shared" si="107"/>
        <v>12</v>
      </c>
      <c r="AB369" s="63">
        <f t="shared" si="108"/>
        <v>85.714285714285708</v>
      </c>
      <c r="AP369" s="307"/>
      <c r="AR369" s="301"/>
      <c r="AS369" s="301"/>
      <c r="AT369" s="301"/>
      <c r="BB369" s="44">
        <v>2</v>
      </c>
      <c r="BC369" s="44">
        <v>4</v>
      </c>
      <c r="BL369" s="51">
        <v>6</v>
      </c>
      <c r="BV369" s="55">
        <v>2</v>
      </c>
    </row>
    <row r="370" spans="7:90" x14ac:dyDescent="0.25">
      <c r="G370" s="36" t="s">
        <v>496</v>
      </c>
      <c r="H370" s="36">
        <v>1</v>
      </c>
      <c r="I370" s="44">
        <f t="shared" si="109"/>
        <v>0</v>
      </c>
      <c r="J370" s="44">
        <f t="shared" si="110"/>
        <v>0</v>
      </c>
      <c r="K370" s="44">
        <f t="shared" si="111"/>
        <v>0</v>
      </c>
      <c r="L370" s="44">
        <f t="shared" si="112"/>
        <v>0</v>
      </c>
      <c r="M370" s="51">
        <f t="shared" si="113"/>
        <v>0</v>
      </c>
      <c r="N370" s="51">
        <f t="shared" si="114"/>
        <v>4</v>
      </c>
      <c r="O370" s="51">
        <f t="shared" si="115"/>
        <v>0</v>
      </c>
      <c r="P370" s="54">
        <f t="shared" si="116"/>
        <v>0</v>
      </c>
      <c r="Q370" s="296">
        <f t="shared" si="117"/>
        <v>1</v>
      </c>
      <c r="R370" s="296">
        <f t="shared" si="118"/>
        <v>0</v>
      </c>
      <c r="S370" s="296">
        <f t="shared" si="119"/>
        <v>0</v>
      </c>
      <c r="T370" s="297">
        <f t="shared" si="120"/>
        <v>0</v>
      </c>
      <c r="U370" s="297">
        <f t="shared" si="121"/>
        <v>0</v>
      </c>
      <c r="V370">
        <f t="shared" si="122"/>
        <v>1</v>
      </c>
      <c r="W370" s="298">
        <v>3</v>
      </c>
      <c r="X370" s="33">
        <f t="shared" si="123"/>
        <v>0</v>
      </c>
      <c r="Y370">
        <f t="shared" si="124"/>
        <v>6</v>
      </c>
      <c r="Z370" s="299">
        <f t="shared" si="106"/>
        <v>0</v>
      </c>
      <c r="AA370">
        <f t="shared" si="107"/>
        <v>4</v>
      </c>
      <c r="AB370" s="63">
        <f t="shared" si="108"/>
        <v>66.666666666666657</v>
      </c>
      <c r="AP370" s="307"/>
      <c r="AQ370" s="51"/>
      <c r="AR370" s="301"/>
      <c r="AS370" s="301"/>
      <c r="AT370" s="301"/>
      <c r="BJ370" s="51">
        <v>1</v>
      </c>
      <c r="BK370" s="51">
        <v>1</v>
      </c>
      <c r="BL370" s="51">
        <v>2</v>
      </c>
      <c r="BV370" s="55">
        <v>1</v>
      </c>
      <c r="CL370">
        <v>1</v>
      </c>
    </row>
    <row r="371" spans="7:90" x14ac:dyDescent="0.25">
      <c r="G371" s="36" t="s">
        <v>496</v>
      </c>
      <c r="H371" s="36">
        <v>1</v>
      </c>
      <c r="I371" s="44">
        <f t="shared" si="109"/>
        <v>1</v>
      </c>
      <c r="J371" s="44">
        <f t="shared" si="110"/>
        <v>0</v>
      </c>
      <c r="K371" s="44">
        <f t="shared" si="111"/>
        <v>0</v>
      </c>
      <c r="L371" s="44">
        <f t="shared" si="112"/>
        <v>0</v>
      </c>
      <c r="M371" s="51">
        <f t="shared" si="113"/>
        <v>0</v>
      </c>
      <c r="N371" s="51">
        <f t="shared" si="114"/>
        <v>5</v>
      </c>
      <c r="O371" s="51">
        <f t="shared" si="115"/>
        <v>0</v>
      </c>
      <c r="P371" s="54">
        <f t="shared" si="116"/>
        <v>0</v>
      </c>
      <c r="Q371" s="296">
        <f t="shared" si="117"/>
        <v>2</v>
      </c>
      <c r="R371" s="296">
        <f t="shared" si="118"/>
        <v>0</v>
      </c>
      <c r="S371" s="296">
        <f t="shared" si="119"/>
        <v>0</v>
      </c>
      <c r="T371" s="297">
        <f t="shared" si="120"/>
        <v>0</v>
      </c>
      <c r="U371" s="297">
        <f t="shared" si="121"/>
        <v>0</v>
      </c>
      <c r="V371">
        <f t="shared" si="122"/>
        <v>0</v>
      </c>
      <c r="W371" s="298">
        <v>3</v>
      </c>
      <c r="X371" s="33">
        <f t="shared" si="123"/>
        <v>1</v>
      </c>
      <c r="Y371">
        <f t="shared" si="124"/>
        <v>8</v>
      </c>
      <c r="Z371" s="299">
        <f t="shared" si="106"/>
        <v>12.5</v>
      </c>
      <c r="AA371">
        <f t="shared" si="107"/>
        <v>6</v>
      </c>
      <c r="AB371" s="63">
        <f t="shared" si="108"/>
        <v>75</v>
      </c>
      <c r="AP371" s="307"/>
      <c r="AQ371" s="51"/>
      <c r="AR371" s="301"/>
      <c r="AS371" s="301"/>
      <c r="AT371" s="301"/>
      <c r="AU371" s="42">
        <v>1</v>
      </c>
      <c r="BJ371" s="51">
        <v>2</v>
      </c>
      <c r="BL371" s="51">
        <v>3</v>
      </c>
      <c r="BV371" s="55">
        <v>2</v>
      </c>
    </row>
    <row r="372" spans="7:90" x14ac:dyDescent="0.25">
      <c r="G372" s="36" t="s">
        <v>496</v>
      </c>
      <c r="H372" s="36">
        <v>1</v>
      </c>
      <c r="I372" s="44">
        <f t="shared" si="109"/>
        <v>0</v>
      </c>
      <c r="J372" s="44">
        <f t="shared" si="110"/>
        <v>0</v>
      </c>
      <c r="K372" s="44">
        <f t="shared" si="111"/>
        <v>0</v>
      </c>
      <c r="L372" s="44">
        <f t="shared" si="112"/>
        <v>0</v>
      </c>
      <c r="M372" s="51">
        <f t="shared" si="113"/>
        <v>0</v>
      </c>
      <c r="N372" s="51">
        <f t="shared" si="114"/>
        <v>3</v>
      </c>
      <c r="O372" s="51">
        <f t="shared" si="115"/>
        <v>0</v>
      </c>
      <c r="P372" s="54">
        <f t="shared" si="116"/>
        <v>0</v>
      </c>
      <c r="Q372" s="296">
        <f t="shared" si="117"/>
        <v>5</v>
      </c>
      <c r="R372" s="296">
        <f t="shared" si="118"/>
        <v>0</v>
      </c>
      <c r="S372" s="296">
        <f t="shared" si="119"/>
        <v>0</v>
      </c>
      <c r="T372" s="297">
        <f t="shared" si="120"/>
        <v>0</v>
      </c>
      <c r="U372" s="297">
        <f t="shared" si="121"/>
        <v>0</v>
      </c>
      <c r="V372">
        <f t="shared" si="122"/>
        <v>2</v>
      </c>
      <c r="W372" s="298">
        <v>3</v>
      </c>
      <c r="X372" s="33">
        <f t="shared" si="123"/>
        <v>0</v>
      </c>
      <c r="Y372">
        <f t="shared" si="124"/>
        <v>10</v>
      </c>
      <c r="Z372" s="299">
        <f t="shared" si="106"/>
        <v>0</v>
      </c>
      <c r="AA372">
        <f t="shared" si="107"/>
        <v>3</v>
      </c>
      <c r="AB372" s="63">
        <f t="shared" si="108"/>
        <v>30</v>
      </c>
      <c r="AP372" s="307"/>
      <c r="AQ372" s="296"/>
      <c r="AR372" s="301"/>
      <c r="AS372" s="301"/>
      <c r="AT372" s="301"/>
      <c r="BL372" s="51">
        <v>3</v>
      </c>
      <c r="BT372" s="55">
        <v>4</v>
      </c>
      <c r="BV372" s="55">
        <v>1</v>
      </c>
      <c r="CL372">
        <v>2</v>
      </c>
    </row>
    <row r="373" spans="7:90" x14ac:dyDescent="0.25">
      <c r="G373" s="36" t="s">
        <v>496</v>
      </c>
      <c r="H373" s="36">
        <v>1</v>
      </c>
      <c r="I373" s="44">
        <f t="shared" si="109"/>
        <v>1</v>
      </c>
      <c r="J373" s="44">
        <f t="shared" si="110"/>
        <v>0</v>
      </c>
      <c r="K373" s="44">
        <f t="shared" si="111"/>
        <v>0</v>
      </c>
      <c r="L373" s="44">
        <f t="shared" si="112"/>
        <v>0</v>
      </c>
      <c r="M373" s="51">
        <f t="shared" si="113"/>
        <v>0</v>
      </c>
      <c r="N373" s="51">
        <f t="shared" si="114"/>
        <v>2</v>
      </c>
      <c r="O373" s="51">
        <f t="shared" si="115"/>
        <v>0</v>
      </c>
      <c r="P373" s="54">
        <f t="shared" si="116"/>
        <v>0</v>
      </c>
      <c r="Q373" s="296">
        <f t="shared" si="117"/>
        <v>1</v>
      </c>
      <c r="R373" s="296">
        <f t="shared" si="118"/>
        <v>0</v>
      </c>
      <c r="S373" s="296">
        <f t="shared" si="119"/>
        <v>0</v>
      </c>
      <c r="T373" s="297">
        <f t="shared" si="120"/>
        <v>0</v>
      </c>
      <c r="U373" s="297">
        <f t="shared" si="121"/>
        <v>0</v>
      </c>
      <c r="V373">
        <f t="shared" si="122"/>
        <v>0</v>
      </c>
      <c r="W373" s="298">
        <v>3</v>
      </c>
      <c r="X373" s="33">
        <f t="shared" si="123"/>
        <v>1</v>
      </c>
      <c r="Y373">
        <f t="shared" si="124"/>
        <v>4</v>
      </c>
      <c r="Z373" s="299">
        <f t="shared" si="106"/>
        <v>25</v>
      </c>
      <c r="AA373">
        <f t="shared" si="107"/>
        <v>3</v>
      </c>
      <c r="AB373" s="63">
        <f t="shared" si="108"/>
        <v>75</v>
      </c>
      <c r="AP373" s="307"/>
      <c r="AQ373" s="51"/>
      <c r="AR373" s="301"/>
      <c r="AS373" s="301"/>
      <c r="AT373" s="301"/>
      <c r="AU373" s="42">
        <v>1</v>
      </c>
      <c r="BJ373" s="51">
        <v>1</v>
      </c>
      <c r="BL373" s="51">
        <v>1</v>
      </c>
      <c r="BV373" s="55">
        <v>1</v>
      </c>
    </row>
    <row r="374" spans="7:90" x14ac:dyDescent="0.25">
      <c r="G374" s="36" t="s">
        <v>496</v>
      </c>
      <c r="H374" s="36">
        <v>1</v>
      </c>
      <c r="I374" s="44">
        <f t="shared" si="109"/>
        <v>0</v>
      </c>
      <c r="J374" s="44">
        <f t="shared" si="110"/>
        <v>0</v>
      </c>
      <c r="K374" s="44">
        <f t="shared" si="111"/>
        <v>0</v>
      </c>
      <c r="L374" s="44">
        <f t="shared" si="112"/>
        <v>0</v>
      </c>
      <c r="M374" s="51">
        <f t="shared" si="113"/>
        <v>0</v>
      </c>
      <c r="N374" s="51">
        <f t="shared" si="114"/>
        <v>3</v>
      </c>
      <c r="O374" s="51">
        <f t="shared" si="115"/>
        <v>0</v>
      </c>
      <c r="P374" s="54">
        <f t="shared" si="116"/>
        <v>0</v>
      </c>
      <c r="Q374" s="296">
        <f t="shared" si="117"/>
        <v>1</v>
      </c>
      <c r="R374" s="296">
        <f t="shared" si="118"/>
        <v>0</v>
      </c>
      <c r="S374" s="296">
        <f t="shared" si="119"/>
        <v>0</v>
      </c>
      <c r="T374" s="297">
        <f t="shared" si="120"/>
        <v>0</v>
      </c>
      <c r="U374" s="297">
        <f t="shared" si="121"/>
        <v>2</v>
      </c>
      <c r="V374">
        <f t="shared" si="122"/>
        <v>0</v>
      </c>
      <c r="W374" s="298">
        <v>3</v>
      </c>
      <c r="X374" s="33">
        <f t="shared" si="123"/>
        <v>0</v>
      </c>
      <c r="Y374">
        <f t="shared" si="124"/>
        <v>6</v>
      </c>
      <c r="Z374" s="299">
        <f t="shared" si="106"/>
        <v>0</v>
      </c>
      <c r="AA374">
        <f t="shared" si="107"/>
        <v>3</v>
      </c>
      <c r="AB374" s="63">
        <f t="shared" si="108"/>
        <v>50</v>
      </c>
      <c r="AP374" s="307"/>
      <c r="AQ374" s="51"/>
      <c r="AR374" s="301"/>
      <c r="AS374" s="301"/>
      <c r="AT374" s="301"/>
      <c r="BJ374" s="51">
        <v>3</v>
      </c>
      <c r="BV374" s="55">
        <v>1</v>
      </c>
      <c r="CJ374" s="59">
        <v>2</v>
      </c>
    </row>
    <row r="375" spans="7:90" x14ac:dyDescent="0.25">
      <c r="G375" s="36" t="s">
        <v>496</v>
      </c>
      <c r="H375" s="36">
        <v>1</v>
      </c>
      <c r="I375" s="44">
        <f t="shared" si="109"/>
        <v>0</v>
      </c>
      <c r="J375" s="44">
        <f t="shared" si="110"/>
        <v>4</v>
      </c>
      <c r="K375" s="44">
        <f t="shared" si="111"/>
        <v>0</v>
      </c>
      <c r="L375" s="44">
        <f t="shared" si="112"/>
        <v>0</v>
      </c>
      <c r="M375" s="51">
        <f t="shared" si="113"/>
        <v>0</v>
      </c>
      <c r="N375" s="51">
        <f t="shared" si="114"/>
        <v>0</v>
      </c>
      <c r="O375" s="51">
        <f t="shared" si="115"/>
        <v>0</v>
      </c>
      <c r="P375" s="54">
        <f t="shared" si="116"/>
        <v>0</v>
      </c>
      <c r="Q375" s="296">
        <f t="shared" si="117"/>
        <v>3</v>
      </c>
      <c r="R375" s="296">
        <f t="shared" si="118"/>
        <v>0</v>
      </c>
      <c r="S375" s="296">
        <f t="shared" si="119"/>
        <v>0</v>
      </c>
      <c r="T375" s="297">
        <f t="shared" si="120"/>
        <v>0</v>
      </c>
      <c r="U375" s="297">
        <f t="shared" si="121"/>
        <v>0</v>
      </c>
      <c r="V375">
        <f t="shared" si="122"/>
        <v>1</v>
      </c>
      <c r="W375" s="298">
        <v>3</v>
      </c>
      <c r="X375" s="33">
        <f t="shared" si="123"/>
        <v>4</v>
      </c>
      <c r="Y375">
        <f t="shared" si="124"/>
        <v>8</v>
      </c>
      <c r="Z375" s="299">
        <f t="shared" si="106"/>
        <v>50</v>
      </c>
      <c r="AA375">
        <f t="shared" si="107"/>
        <v>4</v>
      </c>
      <c r="AB375" s="63">
        <f t="shared" si="108"/>
        <v>50</v>
      </c>
      <c r="AP375" s="307"/>
      <c r="AQ375" s="44"/>
      <c r="AR375" s="301"/>
      <c r="AS375" s="301"/>
      <c r="AT375" s="301"/>
      <c r="BB375" s="44">
        <v>2</v>
      </c>
      <c r="BC375" s="44">
        <v>2</v>
      </c>
      <c r="BV375" s="55">
        <v>3</v>
      </c>
      <c r="CL375">
        <v>1</v>
      </c>
    </row>
    <row r="376" spans="7:90" x14ac:dyDescent="0.25">
      <c r="G376" s="36" t="s">
        <v>496</v>
      </c>
      <c r="H376" s="36">
        <v>1</v>
      </c>
      <c r="I376" s="44">
        <f t="shared" si="109"/>
        <v>0</v>
      </c>
      <c r="J376" s="44">
        <f t="shared" si="110"/>
        <v>0</v>
      </c>
      <c r="K376" s="44">
        <f t="shared" si="111"/>
        <v>0</v>
      </c>
      <c r="L376" s="44">
        <f t="shared" si="112"/>
        <v>0</v>
      </c>
      <c r="M376" s="51">
        <f t="shared" si="113"/>
        <v>0</v>
      </c>
      <c r="N376" s="51">
        <f t="shared" si="114"/>
        <v>3</v>
      </c>
      <c r="O376" s="51">
        <f t="shared" si="115"/>
        <v>0</v>
      </c>
      <c r="P376" s="54">
        <f t="shared" si="116"/>
        <v>0</v>
      </c>
      <c r="Q376" s="296">
        <f t="shared" si="117"/>
        <v>1</v>
      </c>
      <c r="R376" s="296">
        <f t="shared" si="118"/>
        <v>0</v>
      </c>
      <c r="S376" s="296">
        <f t="shared" si="119"/>
        <v>0</v>
      </c>
      <c r="T376" s="297">
        <f t="shared" si="120"/>
        <v>0</v>
      </c>
      <c r="U376" s="297">
        <f t="shared" si="121"/>
        <v>0</v>
      </c>
      <c r="V376">
        <f t="shared" si="122"/>
        <v>0</v>
      </c>
      <c r="W376" s="298">
        <v>2</v>
      </c>
      <c r="X376" s="33">
        <f t="shared" si="123"/>
        <v>0</v>
      </c>
      <c r="Y376">
        <f t="shared" si="124"/>
        <v>4</v>
      </c>
      <c r="Z376" s="299">
        <f t="shared" si="106"/>
        <v>0</v>
      </c>
      <c r="AA376">
        <f t="shared" si="107"/>
        <v>3</v>
      </c>
      <c r="AB376" s="63">
        <f t="shared" si="108"/>
        <v>75</v>
      </c>
      <c r="AP376" s="307"/>
      <c r="AQ376" s="51"/>
      <c r="AR376" s="301"/>
      <c r="AS376" s="301"/>
      <c r="AT376" s="301"/>
      <c r="BJ376" s="51">
        <v>1</v>
      </c>
      <c r="BL376" s="51">
        <v>2</v>
      </c>
      <c r="BV376" s="55">
        <v>1</v>
      </c>
    </row>
    <row r="377" spans="7:90" x14ac:dyDescent="0.25">
      <c r="G377" s="36" t="s">
        <v>496</v>
      </c>
      <c r="H377" s="36">
        <v>1</v>
      </c>
      <c r="I377" s="44">
        <f t="shared" si="109"/>
        <v>0</v>
      </c>
      <c r="J377" s="44">
        <f t="shared" si="110"/>
        <v>0</v>
      </c>
      <c r="K377" s="44">
        <f t="shared" si="111"/>
        <v>0</v>
      </c>
      <c r="L377" s="44">
        <f t="shared" si="112"/>
        <v>0</v>
      </c>
      <c r="M377" s="51">
        <f t="shared" si="113"/>
        <v>1</v>
      </c>
      <c r="N377" s="51">
        <f t="shared" si="114"/>
        <v>5</v>
      </c>
      <c r="O377" s="51">
        <f t="shared" si="115"/>
        <v>0</v>
      </c>
      <c r="P377" s="54">
        <f t="shared" si="116"/>
        <v>0</v>
      </c>
      <c r="Q377" s="296">
        <f t="shared" si="117"/>
        <v>2</v>
      </c>
      <c r="R377" s="296">
        <f t="shared" si="118"/>
        <v>0</v>
      </c>
      <c r="S377" s="296">
        <f t="shared" si="119"/>
        <v>0</v>
      </c>
      <c r="T377" s="297">
        <f t="shared" si="120"/>
        <v>0</v>
      </c>
      <c r="U377" s="297">
        <f t="shared" si="121"/>
        <v>1</v>
      </c>
      <c r="V377">
        <f t="shared" si="122"/>
        <v>0</v>
      </c>
      <c r="W377" s="298">
        <v>4</v>
      </c>
      <c r="X377" s="33">
        <f t="shared" si="123"/>
        <v>0</v>
      </c>
      <c r="Y377">
        <f t="shared" si="124"/>
        <v>9</v>
      </c>
      <c r="Z377" s="299">
        <f t="shared" si="106"/>
        <v>0</v>
      </c>
      <c r="AA377">
        <f t="shared" si="107"/>
        <v>6</v>
      </c>
      <c r="AB377" s="63">
        <f t="shared" si="108"/>
        <v>66.666666666666657</v>
      </c>
      <c r="AP377" s="307"/>
      <c r="AQ377" s="51"/>
      <c r="AR377" s="301"/>
      <c r="AS377" s="301"/>
      <c r="AT377" s="301"/>
      <c r="BI377" s="50">
        <v>1</v>
      </c>
      <c r="BJ377" s="51">
        <v>2</v>
      </c>
      <c r="BL377" s="51">
        <v>3</v>
      </c>
      <c r="BV377" s="55">
        <v>2</v>
      </c>
      <c r="CF377" s="59">
        <v>1</v>
      </c>
    </row>
    <row r="378" spans="7:90" x14ac:dyDescent="0.25">
      <c r="G378" s="36" t="s">
        <v>496</v>
      </c>
      <c r="H378" s="36">
        <v>1</v>
      </c>
      <c r="I378" s="44">
        <f t="shared" si="109"/>
        <v>0</v>
      </c>
      <c r="J378" s="44">
        <f t="shared" si="110"/>
        <v>1</v>
      </c>
      <c r="K378" s="44">
        <f t="shared" si="111"/>
        <v>0</v>
      </c>
      <c r="L378" s="44">
        <f t="shared" si="112"/>
        <v>0</v>
      </c>
      <c r="M378" s="51">
        <f t="shared" si="113"/>
        <v>0</v>
      </c>
      <c r="N378" s="51">
        <f t="shared" si="114"/>
        <v>2</v>
      </c>
      <c r="O378" s="51">
        <f t="shared" si="115"/>
        <v>0</v>
      </c>
      <c r="P378" s="54">
        <f t="shared" si="116"/>
        <v>0</v>
      </c>
      <c r="Q378" s="296">
        <f t="shared" si="117"/>
        <v>1</v>
      </c>
      <c r="R378" s="296">
        <f t="shared" si="118"/>
        <v>0</v>
      </c>
      <c r="S378" s="296">
        <f t="shared" si="119"/>
        <v>0</v>
      </c>
      <c r="T378" s="297">
        <f t="shared" si="120"/>
        <v>1</v>
      </c>
      <c r="U378" s="297">
        <f t="shared" si="121"/>
        <v>1</v>
      </c>
      <c r="V378">
        <f t="shared" si="122"/>
        <v>3</v>
      </c>
      <c r="W378" s="298">
        <v>6</v>
      </c>
      <c r="X378" s="33">
        <f t="shared" si="123"/>
        <v>1</v>
      </c>
      <c r="Y378">
        <f t="shared" si="124"/>
        <v>9</v>
      </c>
      <c r="Z378" s="299">
        <f t="shared" si="106"/>
        <v>11.111111111111111</v>
      </c>
      <c r="AA378">
        <f t="shared" si="107"/>
        <v>3</v>
      </c>
      <c r="AB378" s="63">
        <f t="shared" si="108"/>
        <v>33.333333333333329</v>
      </c>
      <c r="AP378" s="307"/>
      <c r="AQ378" s="306"/>
      <c r="AR378" s="301"/>
      <c r="AS378" s="301"/>
      <c r="AT378" s="301"/>
      <c r="BB378" s="44">
        <v>1</v>
      </c>
      <c r="BJ378" s="51">
        <v>2</v>
      </c>
      <c r="BV378" s="55">
        <v>1</v>
      </c>
      <c r="CD378" s="58">
        <v>1</v>
      </c>
      <c r="CJ378" s="59">
        <v>1</v>
      </c>
      <c r="CL378">
        <v>3</v>
      </c>
    </row>
    <row r="379" spans="7:90" x14ac:dyDescent="0.25">
      <c r="G379" s="36" t="s">
        <v>496</v>
      </c>
      <c r="H379" s="36">
        <v>1</v>
      </c>
      <c r="I379" s="44">
        <f t="shared" si="109"/>
        <v>0</v>
      </c>
      <c r="J379" s="44">
        <f t="shared" si="110"/>
        <v>0</v>
      </c>
      <c r="K379" s="44">
        <f t="shared" si="111"/>
        <v>0</v>
      </c>
      <c r="L379" s="44">
        <f t="shared" si="112"/>
        <v>0</v>
      </c>
      <c r="M379" s="51">
        <f t="shared" si="113"/>
        <v>0</v>
      </c>
      <c r="N379" s="51">
        <f t="shared" si="114"/>
        <v>1</v>
      </c>
      <c r="O379" s="51">
        <f t="shared" si="115"/>
        <v>1</v>
      </c>
      <c r="P379" s="54">
        <f t="shared" si="116"/>
        <v>0</v>
      </c>
      <c r="Q379" s="296">
        <f t="shared" si="117"/>
        <v>4</v>
      </c>
      <c r="R379" s="296">
        <f t="shared" si="118"/>
        <v>0</v>
      </c>
      <c r="S379" s="296">
        <f t="shared" si="119"/>
        <v>0</v>
      </c>
      <c r="T379" s="297">
        <f t="shared" si="120"/>
        <v>0</v>
      </c>
      <c r="U379" s="297">
        <f t="shared" si="121"/>
        <v>0</v>
      </c>
      <c r="V379">
        <f t="shared" si="122"/>
        <v>0</v>
      </c>
      <c r="W379" s="298">
        <v>3</v>
      </c>
      <c r="X379" s="33">
        <f t="shared" si="123"/>
        <v>0</v>
      </c>
      <c r="Y379">
        <f t="shared" si="124"/>
        <v>6</v>
      </c>
      <c r="Z379" s="299">
        <f t="shared" si="106"/>
        <v>0</v>
      </c>
      <c r="AA379">
        <f t="shared" si="107"/>
        <v>2</v>
      </c>
      <c r="AB379" s="63">
        <f t="shared" si="108"/>
        <v>33.333333333333329</v>
      </c>
      <c r="AP379" s="307"/>
      <c r="AQ379" s="296"/>
      <c r="AR379" s="301"/>
      <c r="AS379" s="301"/>
      <c r="AT379" s="301"/>
      <c r="BL379" s="51">
        <v>1</v>
      </c>
      <c r="BN379" s="52">
        <v>1</v>
      </c>
      <c r="BT379" s="55">
        <v>2</v>
      </c>
      <c r="BV379" s="55">
        <v>2</v>
      </c>
    </row>
    <row r="380" spans="7:90" x14ac:dyDescent="0.25">
      <c r="G380" s="36" t="s">
        <v>496</v>
      </c>
      <c r="H380" s="36">
        <v>1</v>
      </c>
      <c r="I380" s="44">
        <f t="shared" si="109"/>
        <v>0</v>
      </c>
      <c r="J380" s="44">
        <f t="shared" si="110"/>
        <v>4</v>
      </c>
      <c r="K380" s="44">
        <f t="shared" si="111"/>
        <v>0</v>
      </c>
      <c r="L380" s="44">
        <f t="shared" si="112"/>
        <v>0</v>
      </c>
      <c r="M380" s="51">
        <f t="shared" si="113"/>
        <v>0</v>
      </c>
      <c r="N380" s="51">
        <f t="shared" si="114"/>
        <v>0</v>
      </c>
      <c r="O380" s="51">
        <f t="shared" si="115"/>
        <v>0</v>
      </c>
      <c r="P380" s="54">
        <f t="shared" si="116"/>
        <v>0</v>
      </c>
      <c r="Q380" s="296">
        <f t="shared" si="117"/>
        <v>1</v>
      </c>
      <c r="R380" s="296">
        <f t="shared" si="118"/>
        <v>0</v>
      </c>
      <c r="S380" s="296">
        <f t="shared" si="119"/>
        <v>0</v>
      </c>
      <c r="T380" s="297">
        <f t="shared" si="120"/>
        <v>0</v>
      </c>
      <c r="U380" s="297">
        <f t="shared" si="121"/>
        <v>1</v>
      </c>
      <c r="V380">
        <f t="shared" si="122"/>
        <v>0</v>
      </c>
      <c r="W380" s="298">
        <v>3</v>
      </c>
      <c r="X380" s="33">
        <f t="shared" si="123"/>
        <v>4</v>
      </c>
      <c r="Y380">
        <f t="shared" si="124"/>
        <v>6</v>
      </c>
      <c r="Z380" s="299">
        <f t="shared" si="106"/>
        <v>66.666666666666657</v>
      </c>
      <c r="AA380">
        <f t="shared" si="107"/>
        <v>4</v>
      </c>
      <c r="AB380" s="63">
        <f t="shared" si="108"/>
        <v>66.666666666666657</v>
      </c>
      <c r="AP380" s="307"/>
      <c r="AQ380" s="44"/>
      <c r="AR380" s="301"/>
      <c r="AS380" s="301"/>
      <c r="AT380" s="301"/>
      <c r="BB380" s="44">
        <v>4</v>
      </c>
      <c r="BV380" s="55">
        <v>1</v>
      </c>
      <c r="CG380" s="59">
        <v>1</v>
      </c>
    </row>
    <row r="381" spans="7:90" x14ac:dyDescent="0.25">
      <c r="G381" s="36" t="s">
        <v>496</v>
      </c>
      <c r="H381" s="36">
        <v>1</v>
      </c>
      <c r="I381" s="44">
        <f t="shared" si="109"/>
        <v>0</v>
      </c>
      <c r="J381" s="44">
        <f t="shared" si="110"/>
        <v>2</v>
      </c>
      <c r="K381" s="44">
        <f t="shared" si="111"/>
        <v>0</v>
      </c>
      <c r="L381" s="44">
        <f t="shared" si="112"/>
        <v>0</v>
      </c>
      <c r="M381" s="51">
        <f t="shared" si="113"/>
        <v>0</v>
      </c>
      <c r="N381" s="51">
        <f t="shared" si="114"/>
        <v>1</v>
      </c>
      <c r="O381" s="51">
        <f t="shared" si="115"/>
        <v>0</v>
      </c>
      <c r="P381" s="54">
        <f t="shared" si="116"/>
        <v>0</v>
      </c>
      <c r="Q381" s="296">
        <f t="shared" si="117"/>
        <v>2</v>
      </c>
      <c r="R381" s="296">
        <f t="shared" si="118"/>
        <v>0</v>
      </c>
      <c r="S381" s="296">
        <f t="shared" si="119"/>
        <v>0</v>
      </c>
      <c r="T381" s="297">
        <f t="shared" si="120"/>
        <v>0</v>
      </c>
      <c r="U381" s="297">
        <f t="shared" si="121"/>
        <v>1</v>
      </c>
      <c r="V381">
        <f t="shared" si="122"/>
        <v>3</v>
      </c>
      <c r="W381" s="298">
        <v>5</v>
      </c>
      <c r="X381" s="33">
        <f t="shared" si="123"/>
        <v>2</v>
      </c>
      <c r="Y381">
        <f t="shared" si="124"/>
        <v>9</v>
      </c>
      <c r="Z381" s="299">
        <f t="shared" si="106"/>
        <v>22.222222222222221</v>
      </c>
      <c r="AA381">
        <f t="shared" si="107"/>
        <v>3</v>
      </c>
      <c r="AB381" s="63">
        <f t="shared" si="108"/>
        <v>33.333333333333329</v>
      </c>
      <c r="AP381" s="307"/>
      <c r="AQ381" s="306"/>
      <c r="AR381" s="301"/>
      <c r="AS381" s="301"/>
      <c r="AT381" s="301"/>
      <c r="BB381" s="44">
        <v>1</v>
      </c>
      <c r="BC381" s="44">
        <v>1</v>
      </c>
      <c r="BJ381" s="51">
        <v>1</v>
      </c>
      <c r="BV381" s="55">
        <v>2</v>
      </c>
      <c r="CG381" s="59">
        <v>1</v>
      </c>
      <c r="CL381">
        <v>3</v>
      </c>
    </row>
    <row r="382" spans="7:90" x14ac:dyDescent="0.25">
      <c r="G382" s="36" t="s">
        <v>496</v>
      </c>
      <c r="H382" s="36">
        <v>2</v>
      </c>
      <c r="I382" s="44">
        <f t="shared" si="109"/>
        <v>2</v>
      </c>
      <c r="J382" s="44">
        <f t="shared" si="110"/>
        <v>3</v>
      </c>
      <c r="K382" s="44">
        <f t="shared" si="111"/>
        <v>0</v>
      </c>
      <c r="L382" s="44">
        <f t="shared" si="112"/>
        <v>0</v>
      </c>
      <c r="M382" s="51">
        <f t="shared" si="113"/>
        <v>0</v>
      </c>
      <c r="N382" s="51">
        <f t="shared" si="114"/>
        <v>0</v>
      </c>
      <c r="O382" s="51">
        <f t="shared" si="115"/>
        <v>0</v>
      </c>
      <c r="P382" s="54">
        <f t="shared" si="116"/>
        <v>0</v>
      </c>
      <c r="Q382" s="296">
        <f t="shared" si="117"/>
        <v>3</v>
      </c>
      <c r="R382" s="296">
        <f t="shared" si="118"/>
        <v>0</v>
      </c>
      <c r="S382" s="296">
        <f t="shared" si="119"/>
        <v>0</v>
      </c>
      <c r="T382" s="297">
        <f t="shared" si="120"/>
        <v>1</v>
      </c>
      <c r="U382" s="297">
        <f t="shared" si="121"/>
        <v>0</v>
      </c>
      <c r="V382">
        <f t="shared" si="122"/>
        <v>0</v>
      </c>
      <c r="W382" s="298">
        <v>4</v>
      </c>
      <c r="X382" s="33">
        <f t="shared" si="123"/>
        <v>5</v>
      </c>
      <c r="Y382">
        <f t="shared" si="124"/>
        <v>9</v>
      </c>
      <c r="Z382" s="299">
        <f t="shared" si="106"/>
        <v>55.555555555555557</v>
      </c>
      <c r="AA382">
        <f t="shared" si="107"/>
        <v>5</v>
      </c>
      <c r="AB382" s="63">
        <f t="shared" si="108"/>
        <v>55.555555555555557</v>
      </c>
      <c r="AP382" s="307"/>
      <c r="AQ382" s="44"/>
      <c r="AR382" s="301"/>
      <c r="AS382" s="301"/>
      <c r="AT382" s="301"/>
      <c r="AU382" s="42">
        <v>2</v>
      </c>
      <c r="BB382" s="44">
        <v>2</v>
      </c>
      <c r="BC382" s="44">
        <v>1</v>
      </c>
      <c r="BV382" s="55">
        <v>3</v>
      </c>
      <c r="CE382" s="58">
        <v>1</v>
      </c>
    </row>
    <row r="383" spans="7:90" x14ac:dyDescent="0.25">
      <c r="G383" s="86" t="s">
        <v>496</v>
      </c>
      <c r="H383" s="86">
        <v>1</v>
      </c>
      <c r="I383" s="44">
        <f t="shared" si="109"/>
        <v>0</v>
      </c>
      <c r="J383" s="44">
        <f t="shared" si="110"/>
        <v>1</v>
      </c>
      <c r="K383" s="44">
        <f t="shared" si="111"/>
        <v>0</v>
      </c>
      <c r="L383" s="44">
        <f t="shared" si="112"/>
        <v>0</v>
      </c>
      <c r="M383" s="51">
        <f t="shared" si="113"/>
        <v>0</v>
      </c>
      <c r="N383" s="51">
        <f t="shared" si="114"/>
        <v>3</v>
      </c>
      <c r="O383" s="51">
        <f t="shared" si="115"/>
        <v>0</v>
      </c>
      <c r="P383" s="54">
        <f t="shared" si="116"/>
        <v>0</v>
      </c>
      <c r="Q383" s="296">
        <f t="shared" si="117"/>
        <v>2</v>
      </c>
      <c r="R383" s="296">
        <f t="shared" si="118"/>
        <v>0</v>
      </c>
      <c r="S383" s="296">
        <f t="shared" si="119"/>
        <v>0</v>
      </c>
      <c r="T383" s="297">
        <f t="shared" si="120"/>
        <v>0</v>
      </c>
      <c r="U383" s="297">
        <f t="shared" si="121"/>
        <v>0</v>
      </c>
      <c r="V383">
        <f t="shared" si="122"/>
        <v>0</v>
      </c>
      <c r="W383" s="298">
        <v>3</v>
      </c>
      <c r="X383" s="33">
        <f t="shared" si="123"/>
        <v>1</v>
      </c>
      <c r="Y383">
        <f t="shared" si="124"/>
        <v>6</v>
      </c>
      <c r="Z383" s="299">
        <f t="shared" si="106"/>
        <v>16.666666666666664</v>
      </c>
      <c r="AA383">
        <f t="shared" si="107"/>
        <v>4</v>
      </c>
      <c r="AB383" s="63">
        <f t="shared" si="108"/>
        <v>66.666666666666657</v>
      </c>
      <c r="AP383" s="307"/>
      <c r="AQ383" s="51"/>
      <c r="AR383" s="301"/>
      <c r="AS383" s="301"/>
      <c r="AT383" s="316"/>
      <c r="AU383" s="93"/>
      <c r="AV383" s="94"/>
      <c r="AW383" s="94"/>
      <c r="AX383" s="94"/>
      <c r="AY383" s="94"/>
      <c r="AZ383" s="94"/>
      <c r="BA383" s="94"/>
      <c r="BB383" s="95">
        <v>1</v>
      </c>
      <c r="BC383" s="95"/>
      <c r="BD383" s="95"/>
      <c r="BE383" s="96"/>
      <c r="BF383" s="96"/>
      <c r="BG383" s="97"/>
      <c r="BH383" s="97"/>
      <c r="BI383" s="98"/>
      <c r="BJ383" s="99">
        <v>1</v>
      </c>
      <c r="BK383" s="99"/>
      <c r="BL383" s="99">
        <v>2</v>
      </c>
      <c r="BM383" s="100"/>
      <c r="BN383" s="100"/>
      <c r="BO383" s="100"/>
      <c r="BP383" s="101"/>
      <c r="BQ383" s="101"/>
      <c r="BR383" s="101"/>
      <c r="BS383" s="102"/>
      <c r="BT383" s="102"/>
      <c r="BU383" s="102"/>
      <c r="BV383" s="102">
        <v>2</v>
      </c>
      <c r="BW383" s="103"/>
      <c r="BX383" s="103"/>
      <c r="BY383" s="104"/>
      <c r="BZ383" s="104"/>
      <c r="CA383" s="104"/>
      <c r="CB383" s="104"/>
      <c r="CC383" s="105"/>
      <c r="CD383" s="105"/>
      <c r="CE383" s="105"/>
      <c r="CF383" s="106"/>
      <c r="CG383" s="106"/>
      <c r="CH383" s="106"/>
      <c r="CI383" s="106"/>
      <c r="CJ383" s="106"/>
      <c r="CK383" s="106"/>
      <c r="CL383" s="87"/>
    </row>
    <row r="384" spans="7:90" x14ac:dyDescent="0.25">
      <c r="G384" s="36" t="s">
        <v>547</v>
      </c>
      <c r="H384" s="36">
        <v>3</v>
      </c>
      <c r="I384" s="44">
        <f t="shared" si="109"/>
        <v>4</v>
      </c>
      <c r="J384" s="44">
        <f t="shared" si="110"/>
        <v>6</v>
      </c>
      <c r="K384" s="44">
        <f t="shared" si="111"/>
        <v>0</v>
      </c>
      <c r="L384" s="44">
        <f t="shared" si="112"/>
        <v>0</v>
      </c>
      <c r="M384" s="51">
        <f t="shared" si="113"/>
        <v>0</v>
      </c>
      <c r="N384" s="51">
        <f t="shared" si="114"/>
        <v>3</v>
      </c>
      <c r="O384" s="51">
        <f t="shared" si="115"/>
        <v>0</v>
      </c>
      <c r="P384" s="54">
        <f t="shared" si="116"/>
        <v>0</v>
      </c>
      <c r="Q384" s="296">
        <f t="shared" si="117"/>
        <v>6</v>
      </c>
      <c r="R384" s="296">
        <f t="shared" si="118"/>
        <v>0</v>
      </c>
      <c r="S384" s="296">
        <f t="shared" si="119"/>
        <v>0</v>
      </c>
      <c r="T384" s="297">
        <f t="shared" si="120"/>
        <v>0</v>
      </c>
      <c r="U384" s="297">
        <f t="shared" si="121"/>
        <v>0</v>
      </c>
      <c r="V384">
        <f t="shared" si="122"/>
        <v>2</v>
      </c>
      <c r="W384" s="298">
        <v>5</v>
      </c>
      <c r="X384" s="33">
        <f t="shared" si="123"/>
        <v>10</v>
      </c>
      <c r="Y384">
        <f t="shared" si="124"/>
        <v>21</v>
      </c>
      <c r="Z384" s="299">
        <f t="shared" si="106"/>
        <v>47.619047619047613</v>
      </c>
      <c r="AA384">
        <f t="shared" si="107"/>
        <v>13</v>
      </c>
      <c r="AB384" s="63">
        <f t="shared" si="108"/>
        <v>61.904761904761905</v>
      </c>
      <c r="AP384" s="307"/>
      <c r="AQ384" s="44"/>
      <c r="AR384" s="301"/>
      <c r="AS384" s="301"/>
      <c r="AT384" s="301"/>
      <c r="AU384" s="42">
        <v>3</v>
      </c>
      <c r="AZ384" s="43">
        <v>1</v>
      </c>
      <c r="BB384" s="44">
        <v>4</v>
      </c>
      <c r="BD384" s="45">
        <v>2</v>
      </c>
      <c r="BJ384" s="51">
        <v>3</v>
      </c>
      <c r="BV384" s="55">
        <v>6</v>
      </c>
      <c r="CL384">
        <v>2</v>
      </c>
    </row>
    <row r="385" spans="7:90" x14ac:dyDescent="0.25">
      <c r="G385" s="36" t="s">
        <v>547</v>
      </c>
      <c r="H385" s="36">
        <v>2</v>
      </c>
      <c r="I385" s="44">
        <f t="shared" si="109"/>
        <v>3</v>
      </c>
      <c r="J385" s="44">
        <f t="shared" si="110"/>
        <v>5</v>
      </c>
      <c r="K385" s="44">
        <f t="shared" si="111"/>
        <v>0</v>
      </c>
      <c r="L385" s="44">
        <f t="shared" si="112"/>
        <v>0</v>
      </c>
      <c r="M385" s="51">
        <f t="shared" si="113"/>
        <v>0</v>
      </c>
      <c r="N385" s="51">
        <f t="shared" si="114"/>
        <v>2</v>
      </c>
      <c r="O385" s="51">
        <f t="shared" si="115"/>
        <v>0</v>
      </c>
      <c r="P385" s="54">
        <f t="shared" si="116"/>
        <v>0</v>
      </c>
      <c r="Q385" s="296">
        <f t="shared" si="117"/>
        <v>7</v>
      </c>
      <c r="R385" s="296">
        <f t="shared" si="118"/>
        <v>0</v>
      </c>
      <c r="S385" s="296">
        <f t="shared" si="119"/>
        <v>0</v>
      </c>
      <c r="T385" s="297">
        <f t="shared" si="120"/>
        <v>0</v>
      </c>
      <c r="U385" s="297">
        <f t="shared" si="121"/>
        <v>0</v>
      </c>
      <c r="V385">
        <f t="shared" si="122"/>
        <v>2</v>
      </c>
      <c r="W385" s="298">
        <v>5</v>
      </c>
      <c r="X385" s="33">
        <f t="shared" si="123"/>
        <v>8</v>
      </c>
      <c r="Y385">
        <f t="shared" si="124"/>
        <v>19</v>
      </c>
      <c r="Z385" s="299">
        <f t="shared" si="106"/>
        <v>42.105263157894733</v>
      </c>
      <c r="AA385">
        <f t="shared" si="107"/>
        <v>10</v>
      </c>
      <c r="AB385" s="63">
        <f t="shared" si="108"/>
        <v>52.631578947368418</v>
      </c>
      <c r="AP385" s="307"/>
      <c r="AQ385" s="44"/>
      <c r="AR385" s="301"/>
      <c r="AS385" s="301"/>
      <c r="AT385" s="301"/>
      <c r="AU385" s="42">
        <v>3</v>
      </c>
      <c r="BB385" s="44">
        <v>4</v>
      </c>
      <c r="BC385" s="44">
        <v>1</v>
      </c>
      <c r="BJ385" s="51">
        <v>1</v>
      </c>
      <c r="BL385" s="51">
        <v>1</v>
      </c>
      <c r="BV385" s="55">
        <v>7</v>
      </c>
      <c r="CL385">
        <v>2</v>
      </c>
    </row>
    <row r="386" spans="7:90" x14ac:dyDescent="0.25">
      <c r="G386" s="36" t="s">
        <v>547</v>
      </c>
      <c r="H386" s="36">
        <v>1</v>
      </c>
      <c r="I386" s="44">
        <f t="shared" si="109"/>
        <v>5</v>
      </c>
      <c r="J386" s="44">
        <f t="shared" si="110"/>
        <v>0</v>
      </c>
      <c r="K386" s="44">
        <f t="shared" si="111"/>
        <v>0</v>
      </c>
      <c r="L386" s="44">
        <f t="shared" si="112"/>
        <v>0</v>
      </c>
      <c r="M386" s="51">
        <f t="shared" si="113"/>
        <v>0</v>
      </c>
      <c r="N386" s="51">
        <f t="shared" si="114"/>
        <v>3</v>
      </c>
      <c r="O386" s="51">
        <f t="shared" si="115"/>
        <v>0</v>
      </c>
      <c r="P386" s="54">
        <f t="shared" si="116"/>
        <v>0</v>
      </c>
      <c r="Q386" s="296">
        <f t="shared" si="117"/>
        <v>6</v>
      </c>
      <c r="R386" s="296">
        <f t="shared" si="118"/>
        <v>0</v>
      </c>
      <c r="S386" s="296">
        <f t="shared" si="119"/>
        <v>0</v>
      </c>
      <c r="T386" s="297">
        <f t="shared" si="120"/>
        <v>0</v>
      </c>
      <c r="U386" s="297">
        <f t="shared" si="121"/>
        <v>0</v>
      </c>
      <c r="V386">
        <f t="shared" si="122"/>
        <v>2</v>
      </c>
      <c r="W386" s="298">
        <v>4</v>
      </c>
      <c r="X386" s="33">
        <f t="shared" si="123"/>
        <v>5</v>
      </c>
      <c r="Y386">
        <f t="shared" si="124"/>
        <v>16</v>
      </c>
      <c r="Z386" s="299">
        <f t="shared" ref="Z386:Z449" si="129">SUM(X386/Y386)*100</f>
        <v>31.25</v>
      </c>
      <c r="AA386">
        <f t="shared" ref="AA386:AA449" si="130">SUM(I386:P386)</f>
        <v>8</v>
      </c>
      <c r="AB386" s="63">
        <f t="shared" ref="AB386:AB449" si="131">SUM(AA386/Y386)*100</f>
        <v>50</v>
      </c>
      <c r="AP386" s="307"/>
      <c r="AQ386" s="296"/>
      <c r="AR386" s="301"/>
      <c r="AS386" s="301"/>
      <c r="AT386" s="301"/>
      <c r="AU386" s="42">
        <v>5</v>
      </c>
      <c r="BJ386" s="51">
        <v>3</v>
      </c>
      <c r="BV386" s="55">
        <v>6</v>
      </c>
      <c r="CL386">
        <v>2</v>
      </c>
    </row>
    <row r="387" spans="7:90" x14ac:dyDescent="0.25">
      <c r="G387" s="36" t="s">
        <v>547</v>
      </c>
      <c r="H387" s="36">
        <v>3</v>
      </c>
      <c r="I387" s="44">
        <f t="shared" ref="I387:I450" si="132">SUM(AU387:BA387)</f>
        <v>4</v>
      </c>
      <c r="J387" s="44">
        <f t="shared" ref="J387:J450" si="133">SUM(BB387:BD387)</f>
        <v>2</v>
      </c>
      <c r="K387" s="44">
        <f t="shared" ref="K387:K450" si="134">SUM(BE387:BF387)</f>
        <v>0</v>
      </c>
      <c r="L387" s="44">
        <f t="shared" ref="L387:L450" si="135">SUM(BG387:BH387)</f>
        <v>0</v>
      </c>
      <c r="M387" s="51">
        <f t="shared" ref="M387:M450" si="136">SUM(BI387)</f>
        <v>0</v>
      </c>
      <c r="N387" s="51">
        <f t="shared" ref="N387:N450" si="137">SUM(BJ387:BL387)</f>
        <v>4</v>
      </c>
      <c r="O387" s="51">
        <f t="shared" ref="O387:O450" si="138">SUM(BM387:BO387)</f>
        <v>0</v>
      </c>
      <c r="P387" s="54">
        <f t="shared" ref="P387:P450" si="139">SUM(BP387:BR387)</f>
        <v>0</v>
      </c>
      <c r="Q387" s="296">
        <f t="shared" ref="Q387:Q450" si="140">SUM(BS387:BV387)</f>
        <v>8</v>
      </c>
      <c r="R387" s="296">
        <f t="shared" ref="R387:R450" si="141">SUM(BW387:BX387)</f>
        <v>0</v>
      </c>
      <c r="S387" s="296">
        <f t="shared" ref="S387:S450" si="142">SUM(BY387:CB387)</f>
        <v>1</v>
      </c>
      <c r="T387" s="297">
        <f t="shared" ref="T387:T450" si="143">SUM(CC387:CE387)</f>
        <v>0</v>
      </c>
      <c r="U387" s="297">
        <f t="shared" ref="U387:U450" si="144">SUM(CF387:CK387)</f>
        <v>0</v>
      </c>
      <c r="V387">
        <f t="shared" ref="V387:V450" si="145">SUM(CL387)</f>
        <v>2</v>
      </c>
      <c r="W387" s="298">
        <v>6</v>
      </c>
      <c r="X387" s="33">
        <f t="shared" ref="X387:X450" si="146">SUM(I387:L387)</f>
        <v>6</v>
      </c>
      <c r="Y387">
        <f t="shared" ref="Y387:Y450" si="147">SUM(I387:V387)</f>
        <v>21</v>
      </c>
      <c r="Z387" s="299">
        <f t="shared" si="129"/>
        <v>28.571428571428569</v>
      </c>
      <c r="AA387">
        <f t="shared" si="130"/>
        <v>10</v>
      </c>
      <c r="AB387" s="63">
        <f t="shared" si="131"/>
        <v>47.619047619047613</v>
      </c>
      <c r="AP387" s="307"/>
      <c r="AQ387" s="296"/>
      <c r="AR387" s="301"/>
      <c r="AS387" s="301"/>
      <c r="AT387" s="301"/>
      <c r="AU387" s="42">
        <v>3</v>
      </c>
      <c r="AY387" s="43">
        <v>1</v>
      </c>
      <c r="BB387" s="44">
        <v>2</v>
      </c>
      <c r="BJ387" s="51">
        <v>4</v>
      </c>
      <c r="BT387" s="55">
        <v>1</v>
      </c>
      <c r="BV387" s="55">
        <v>7</v>
      </c>
      <c r="BY387" s="57">
        <v>1</v>
      </c>
      <c r="CL387">
        <v>2</v>
      </c>
    </row>
    <row r="388" spans="7:90" x14ac:dyDescent="0.25">
      <c r="G388" s="36" t="s">
        <v>547</v>
      </c>
      <c r="H388" s="36">
        <v>2</v>
      </c>
      <c r="I388" s="44">
        <f t="shared" si="132"/>
        <v>1</v>
      </c>
      <c r="J388" s="44">
        <f t="shared" si="133"/>
        <v>0</v>
      </c>
      <c r="K388" s="44">
        <f t="shared" si="134"/>
        <v>0</v>
      </c>
      <c r="L388" s="44">
        <f t="shared" si="135"/>
        <v>0</v>
      </c>
      <c r="M388" s="51">
        <f t="shared" si="136"/>
        <v>0</v>
      </c>
      <c r="N388" s="51">
        <f t="shared" si="137"/>
        <v>2</v>
      </c>
      <c r="O388" s="51">
        <f t="shared" si="138"/>
        <v>0</v>
      </c>
      <c r="P388" s="54">
        <f t="shared" si="139"/>
        <v>0</v>
      </c>
      <c r="Q388" s="296">
        <f t="shared" si="140"/>
        <v>4</v>
      </c>
      <c r="R388" s="296">
        <f t="shared" si="141"/>
        <v>0</v>
      </c>
      <c r="S388" s="296">
        <f t="shared" si="142"/>
        <v>0</v>
      </c>
      <c r="T388" s="297">
        <f t="shared" si="143"/>
        <v>0</v>
      </c>
      <c r="U388" s="297">
        <f t="shared" si="144"/>
        <v>0</v>
      </c>
      <c r="V388">
        <f t="shared" si="145"/>
        <v>3</v>
      </c>
      <c r="W388" s="298">
        <v>4</v>
      </c>
      <c r="X388" s="33">
        <f t="shared" si="146"/>
        <v>1</v>
      </c>
      <c r="Y388">
        <f t="shared" si="147"/>
        <v>10</v>
      </c>
      <c r="Z388" s="299">
        <f t="shared" si="129"/>
        <v>10</v>
      </c>
      <c r="AA388">
        <f t="shared" si="130"/>
        <v>3</v>
      </c>
      <c r="AB388" s="63">
        <f t="shared" si="131"/>
        <v>30</v>
      </c>
      <c r="AP388" s="307"/>
      <c r="AQ388" s="296"/>
      <c r="AR388" s="301"/>
      <c r="AS388" s="301"/>
      <c r="AT388" s="301"/>
      <c r="AU388" s="42">
        <v>1</v>
      </c>
      <c r="BJ388" s="51">
        <v>2</v>
      </c>
      <c r="BV388" s="55">
        <v>4</v>
      </c>
      <c r="CL388">
        <v>3</v>
      </c>
    </row>
    <row r="389" spans="7:90" x14ac:dyDescent="0.25">
      <c r="G389" s="36" t="s">
        <v>547</v>
      </c>
      <c r="H389" s="36">
        <v>2</v>
      </c>
      <c r="I389" s="44">
        <f t="shared" si="132"/>
        <v>1</v>
      </c>
      <c r="J389" s="44">
        <f t="shared" si="133"/>
        <v>1</v>
      </c>
      <c r="K389" s="44">
        <f t="shared" si="134"/>
        <v>0</v>
      </c>
      <c r="L389" s="44">
        <f t="shared" si="135"/>
        <v>0</v>
      </c>
      <c r="M389" s="51">
        <f t="shared" si="136"/>
        <v>0</v>
      </c>
      <c r="N389" s="51">
        <f t="shared" si="137"/>
        <v>2</v>
      </c>
      <c r="O389" s="51">
        <f t="shared" si="138"/>
        <v>0</v>
      </c>
      <c r="P389" s="54">
        <f t="shared" si="139"/>
        <v>0</v>
      </c>
      <c r="Q389" s="296">
        <f t="shared" si="140"/>
        <v>6</v>
      </c>
      <c r="R389" s="296">
        <f t="shared" si="141"/>
        <v>0</v>
      </c>
      <c r="S389" s="296">
        <f t="shared" si="142"/>
        <v>0</v>
      </c>
      <c r="T389" s="297">
        <f t="shared" si="143"/>
        <v>0</v>
      </c>
      <c r="U389" s="297">
        <f t="shared" si="144"/>
        <v>0</v>
      </c>
      <c r="V389">
        <f t="shared" si="145"/>
        <v>1</v>
      </c>
      <c r="W389" s="298">
        <v>5</v>
      </c>
      <c r="X389" s="33">
        <f t="shared" si="146"/>
        <v>2</v>
      </c>
      <c r="Y389">
        <f t="shared" si="147"/>
        <v>11</v>
      </c>
      <c r="Z389" s="299">
        <f t="shared" si="129"/>
        <v>18.181818181818183</v>
      </c>
      <c r="AA389">
        <f t="shared" si="130"/>
        <v>4</v>
      </c>
      <c r="AB389" s="63">
        <f t="shared" si="131"/>
        <v>36.363636363636367</v>
      </c>
      <c r="AP389" s="307"/>
      <c r="AQ389" s="296"/>
      <c r="AR389" s="301"/>
      <c r="AS389" s="301"/>
      <c r="AT389" s="301"/>
      <c r="AY389" s="43">
        <v>1</v>
      </c>
      <c r="BB389" s="44">
        <v>1</v>
      </c>
      <c r="BJ389" s="51">
        <v>1</v>
      </c>
      <c r="BL389" s="51">
        <v>1</v>
      </c>
      <c r="BS389" s="55">
        <v>1</v>
      </c>
      <c r="BT389" s="55">
        <v>1</v>
      </c>
      <c r="BV389" s="55">
        <v>4</v>
      </c>
      <c r="CL389">
        <v>1</v>
      </c>
    </row>
    <row r="390" spans="7:90" x14ac:dyDescent="0.25">
      <c r="G390" s="36" t="s">
        <v>547</v>
      </c>
      <c r="H390" s="36">
        <v>2</v>
      </c>
      <c r="I390" s="44">
        <f t="shared" si="132"/>
        <v>2</v>
      </c>
      <c r="J390" s="44">
        <f t="shared" si="133"/>
        <v>2</v>
      </c>
      <c r="K390" s="44">
        <f t="shared" si="134"/>
        <v>0</v>
      </c>
      <c r="L390" s="44">
        <f t="shared" si="135"/>
        <v>0</v>
      </c>
      <c r="M390" s="51">
        <f t="shared" si="136"/>
        <v>0</v>
      </c>
      <c r="N390" s="51">
        <f t="shared" si="137"/>
        <v>2</v>
      </c>
      <c r="O390" s="51">
        <f t="shared" si="138"/>
        <v>0</v>
      </c>
      <c r="P390" s="54">
        <f t="shared" si="139"/>
        <v>0</v>
      </c>
      <c r="Q390" s="296">
        <f t="shared" si="140"/>
        <v>3</v>
      </c>
      <c r="R390" s="296">
        <f t="shared" si="141"/>
        <v>0</v>
      </c>
      <c r="S390" s="296">
        <f t="shared" si="142"/>
        <v>0</v>
      </c>
      <c r="T390" s="297">
        <f t="shared" si="143"/>
        <v>1</v>
      </c>
      <c r="U390" s="297">
        <f t="shared" si="144"/>
        <v>0</v>
      </c>
      <c r="V390">
        <f t="shared" si="145"/>
        <v>1</v>
      </c>
      <c r="W390" s="298">
        <v>6</v>
      </c>
      <c r="X390" s="33">
        <f t="shared" si="146"/>
        <v>4</v>
      </c>
      <c r="Y390">
        <f t="shared" si="147"/>
        <v>11</v>
      </c>
      <c r="Z390" s="299">
        <f t="shared" si="129"/>
        <v>36.363636363636367</v>
      </c>
      <c r="AA390">
        <f t="shared" si="130"/>
        <v>6</v>
      </c>
      <c r="AB390" s="63">
        <f t="shared" si="131"/>
        <v>54.54545454545454</v>
      </c>
      <c r="AP390" s="307"/>
      <c r="AQ390" s="44"/>
      <c r="AR390" s="301"/>
      <c r="AS390" s="301"/>
      <c r="AT390" s="301"/>
      <c r="AU390" s="42">
        <v>1</v>
      </c>
      <c r="AW390" s="43">
        <v>1</v>
      </c>
      <c r="BB390" s="44">
        <v>2</v>
      </c>
      <c r="BJ390" s="51">
        <v>2</v>
      </c>
      <c r="BV390" s="55">
        <v>3</v>
      </c>
      <c r="CD390" s="58">
        <v>1</v>
      </c>
      <c r="CL390">
        <v>1</v>
      </c>
    </row>
    <row r="391" spans="7:90" x14ac:dyDescent="0.25">
      <c r="G391" s="36" t="s">
        <v>547</v>
      </c>
      <c r="H391" s="36">
        <v>2</v>
      </c>
      <c r="I391" s="44">
        <f t="shared" si="132"/>
        <v>1</v>
      </c>
      <c r="J391" s="44">
        <f t="shared" si="133"/>
        <v>0</v>
      </c>
      <c r="K391" s="44">
        <f t="shared" si="134"/>
        <v>0</v>
      </c>
      <c r="L391" s="44">
        <f t="shared" si="135"/>
        <v>0</v>
      </c>
      <c r="M391" s="51">
        <f t="shared" si="136"/>
        <v>0</v>
      </c>
      <c r="N391" s="51">
        <f t="shared" si="137"/>
        <v>1</v>
      </c>
      <c r="O391" s="51">
        <f t="shared" si="138"/>
        <v>0</v>
      </c>
      <c r="P391" s="54">
        <f t="shared" si="139"/>
        <v>0</v>
      </c>
      <c r="Q391" s="296">
        <f t="shared" si="140"/>
        <v>8</v>
      </c>
      <c r="R391" s="296">
        <f t="shared" si="141"/>
        <v>0</v>
      </c>
      <c r="S391" s="296">
        <f t="shared" si="142"/>
        <v>0</v>
      </c>
      <c r="T391" s="297">
        <f t="shared" si="143"/>
        <v>0</v>
      </c>
      <c r="U391" s="297">
        <f t="shared" si="144"/>
        <v>0</v>
      </c>
      <c r="V391">
        <f t="shared" si="145"/>
        <v>1</v>
      </c>
      <c r="W391" s="298">
        <v>3</v>
      </c>
      <c r="X391" s="33">
        <f t="shared" si="146"/>
        <v>1</v>
      </c>
      <c r="Y391">
        <f t="shared" si="147"/>
        <v>11</v>
      </c>
      <c r="Z391" s="299">
        <f t="shared" si="129"/>
        <v>9.0909090909090917</v>
      </c>
      <c r="AA391">
        <f t="shared" si="130"/>
        <v>2</v>
      </c>
      <c r="AB391" s="63">
        <f t="shared" si="131"/>
        <v>18.181818181818183</v>
      </c>
      <c r="AP391" s="307"/>
      <c r="AQ391" s="296"/>
      <c r="AR391" s="301"/>
      <c r="AS391" s="301"/>
      <c r="AT391" s="301"/>
      <c r="AY391" s="43">
        <v>1</v>
      </c>
      <c r="BJ391" s="51">
        <v>1</v>
      </c>
      <c r="BT391" s="55">
        <v>2</v>
      </c>
      <c r="BV391" s="55">
        <v>6</v>
      </c>
      <c r="CL391">
        <v>1</v>
      </c>
    </row>
    <row r="392" spans="7:90" x14ac:dyDescent="0.25">
      <c r="G392" s="36" t="s">
        <v>547</v>
      </c>
      <c r="H392" s="36">
        <v>2</v>
      </c>
      <c r="I392" s="44">
        <f t="shared" si="132"/>
        <v>6</v>
      </c>
      <c r="J392" s="44">
        <f t="shared" si="133"/>
        <v>1</v>
      </c>
      <c r="K392" s="44">
        <f t="shared" si="134"/>
        <v>0</v>
      </c>
      <c r="L392" s="44">
        <f t="shared" si="135"/>
        <v>0</v>
      </c>
      <c r="M392" s="51">
        <f t="shared" si="136"/>
        <v>0</v>
      </c>
      <c r="N392" s="51">
        <f t="shared" si="137"/>
        <v>2</v>
      </c>
      <c r="O392" s="51">
        <f t="shared" si="138"/>
        <v>0</v>
      </c>
      <c r="P392" s="54">
        <f t="shared" si="139"/>
        <v>0</v>
      </c>
      <c r="Q392" s="296">
        <f t="shared" si="140"/>
        <v>10</v>
      </c>
      <c r="R392" s="296">
        <f t="shared" si="141"/>
        <v>0</v>
      </c>
      <c r="S392" s="296">
        <f t="shared" si="142"/>
        <v>0</v>
      </c>
      <c r="T392" s="297">
        <f t="shared" si="143"/>
        <v>0</v>
      </c>
      <c r="U392" s="297">
        <f t="shared" si="144"/>
        <v>0</v>
      </c>
      <c r="V392">
        <f t="shared" si="145"/>
        <v>0</v>
      </c>
      <c r="W392" s="298">
        <v>4</v>
      </c>
      <c r="X392" s="33">
        <f t="shared" si="146"/>
        <v>7</v>
      </c>
      <c r="Y392">
        <f t="shared" si="147"/>
        <v>19</v>
      </c>
      <c r="Z392" s="299">
        <f t="shared" si="129"/>
        <v>36.84210526315789</v>
      </c>
      <c r="AA392">
        <f t="shared" si="130"/>
        <v>9</v>
      </c>
      <c r="AB392" s="63">
        <f t="shared" si="131"/>
        <v>47.368421052631575</v>
      </c>
      <c r="AP392" s="307"/>
      <c r="AQ392" s="296"/>
      <c r="AR392" s="301"/>
      <c r="AS392" s="301"/>
      <c r="AT392" s="301"/>
      <c r="AU392" s="42">
        <v>6</v>
      </c>
      <c r="BB392" s="44">
        <v>1</v>
      </c>
      <c r="BJ392" s="51">
        <v>2</v>
      </c>
      <c r="BS392" s="55">
        <v>1</v>
      </c>
      <c r="BV392" s="55">
        <v>9</v>
      </c>
    </row>
    <row r="393" spans="7:90" x14ac:dyDescent="0.25">
      <c r="G393" s="36" t="s">
        <v>547</v>
      </c>
      <c r="H393" s="36">
        <v>2</v>
      </c>
      <c r="I393" s="44">
        <f t="shared" si="132"/>
        <v>1</v>
      </c>
      <c r="J393" s="44">
        <f t="shared" si="133"/>
        <v>2</v>
      </c>
      <c r="K393" s="44">
        <f t="shared" si="134"/>
        <v>0</v>
      </c>
      <c r="L393" s="44">
        <f t="shared" si="135"/>
        <v>0</v>
      </c>
      <c r="M393" s="51">
        <f t="shared" si="136"/>
        <v>0</v>
      </c>
      <c r="N393" s="51">
        <f t="shared" si="137"/>
        <v>0</v>
      </c>
      <c r="O393" s="51">
        <f t="shared" si="138"/>
        <v>0</v>
      </c>
      <c r="P393" s="54">
        <f t="shared" si="139"/>
        <v>0</v>
      </c>
      <c r="Q393" s="296">
        <f t="shared" si="140"/>
        <v>8</v>
      </c>
      <c r="R393" s="296">
        <f t="shared" si="141"/>
        <v>0</v>
      </c>
      <c r="S393" s="296">
        <f t="shared" si="142"/>
        <v>0</v>
      </c>
      <c r="T393" s="297">
        <f t="shared" si="143"/>
        <v>0</v>
      </c>
      <c r="U393" s="297">
        <f t="shared" si="144"/>
        <v>1</v>
      </c>
      <c r="V393">
        <f t="shared" si="145"/>
        <v>0</v>
      </c>
      <c r="W393" s="298">
        <v>4</v>
      </c>
      <c r="X393" s="33">
        <f t="shared" si="146"/>
        <v>3</v>
      </c>
      <c r="Y393">
        <f t="shared" si="147"/>
        <v>12</v>
      </c>
      <c r="Z393" s="299">
        <f t="shared" si="129"/>
        <v>25</v>
      </c>
      <c r="AA393">
        <f t="shared" si="130"/>
        <v>3</v>
      </c>
      <c r="AB393" s="63">
        <f t="shared" si="131"/>
        <v>25</v>
      </c>
      <c r="AP393" s="307"/>
      <c r="AQ393" s="296"/>
      <c r="AR393" s="301"/>
      <c r="AS393" s="301"/>
      <c r="AT393" s="301"/>
      <c r="AU393" s="42">
        <v>1</v>
      </c>
      <c r="BB393" s="44">
        <v>2</v>
      </c>
      <c r="BV393" s="55">
        <v>8</v>
      </c>
      <c r="CJ393" s="59">
        <v>1</v>
      </c>
    </row>
    <row r="394" spans="7:90" x14ac:dyDescent="0.25">
      <c r="G394" s="36" t="s">
        <v>547</v>
      </c>
      <c r="H394" s="36">
        <v>2</v>
      </c>
      <c r="I394" s="44">
        <f t="shared" si="132"/>
        <v>4</v>
      </c>
      <c r="J394" s="44">
        <f t="shared" si="133"/>
        <v>1</v>
      </c>
      <c r="K394" s="44">
        <f t="shared" si="134"/>
        <v>0</v>
      </c>
      <c r="L394" s="44">
        <f t="shared" si="135"/>
        <v>0</v>
      </c>
      <c r="M394" s="51">
        <f t="shared" si="136"/>
        <v>0</v>
      </c>
      <c r="N394" s="51">
        <f t="shared" si="137"/>
        <v>1</v>
      </c>
      <c r="O394" s="51">
        <f t="shared" si="138"/>
        <v>0</v>
      </c>
      <c r="P394" s="54">
        <f t="shared" si="139"/>
        <v>0</v>
      </c>
      <c r="Q394" s="296">
        <f t="shared" si="140"/>
        <v>8</v>
      </c>
      <c r="R394" s="296">
        <f t="shared" si="141"/>
        <v>0</v>
      </c>
      <c r="S394" s="296">
        <f t="shared" si="142"/>
        <v>0</v>
      </c>
      <c r="T394" s="297">
        <f t="shared" si="143"/>
        <v>0</v>
      </c>
      <c r="U394" s="297">
        <f t="shared" si="144"/>
        <v>0</v>
      </c>
      <c r="V394">
        <f t="shared" si="145"/>
        <v>3</v>
      </c>
      <c r="W394" s="298">
        <v>5</v>
      </c>
      <c r="X394" s="33">
        <f t="shared" si="146"/>
        <v>5</v>
      </c>
      <c r="Y394">
        <f t="shared" si="147"/>
        <v>17</v>
      </c>
      <c r="Z394" s="299">
        <f t="shared" si="129"/>
        <v>29.411764705882355</v>
      </c>
      <c r="AA394">
        <f t="shared" si="130"/>
        <v>6</v>
      </c>
      <c r="AB394" s="63">
        <f t="shared" si="131"/>
        <v>35.294117647058826</v>
      </c>
      <c r="AP394" s="307"/>
      <c r="AQ394" s="296"/>
      <c r="AR394" s="301"/>
      <c r="AS394" s="301"/>
      <c r="AT394" s="301"/>
      <c r="AU394" s="42">
        <v>1</v>
      </c>
      <c r="AV394" s="43">
        <v>3</v>
      </c>
      <c r="BB394" s="44">
        <v>1</v>
      </c>
      <c r="BJ394" s="51">
        <v>1</v>
      </c>
      <c r="BV394" s="55">
        <v>8</v>
      </c>
      <c r="CL394">
        <v>3</v>
      </c>
    </row>
    <row r="395" spans="7:90" x14ac:dyDescent="0.25">
      <c r="G395" s="36" t="s">
        <v>547</v>
      </c>
      <c r="H395" s="36">
        <v>2</v>
      </c>
      <c r="I395" s="44">
        <f t="shared" si="132"/>
        <v>2</v>
      </c>
      <c r="J395" s="44">
        <f t="shared" si="133"/>
        <v>4</v>
      </c>
      <c r="K395" s="44">
        <f t="shared" si="134"/>
        <v>0</v>
      </c>
      <c r="L395" s="44">
        <f t="shared" si="135"/>
        <v>0</v>
      </c>
      <c r="M395" s="51">
        <f t="shared" si="136"/>
        <v>0</v>
      </c>
      <c r="N395" s="51">
        <f t="shared" si="137"/>
        <v>1</v>
      </c>
      <c r="O395" s="51">
        <f t="shared" si="138"/>
        <v>0</v>
      </c>
      <c r="P395" s="54">
        <f t="shared" si="139"/>
        <v>0</v>
      </c>
      <c r="Q395" s="296">
        <f t="shared" si="140"/>
        <v>2</v>
      </c>
      <c r="R395" s="296">
        <f t="shared" si="141"/>
        <v>0</v>
      </c>
      <c r="S395" s="296">
        <f t="shared" si="142"/>
        <v>0</v>
      </c>
      <c r="T395" s="297">
        <f t="shared" si="143"/>
        <v>0</v>
      </c>
      <c r="U395" s="297">
        <f t="shared" si="144"/>
        <v>0</v>
      </c>
      <c r="V395">
        <f t="shared" si="145"/>
        <v>3</v>
      </c>
      <c r="W395" s="298">
        <v>5</v>
      </c>
      <c r="X395" s="33">
        <f t="shared" si="146"/>
        <v>6</v>
      </c>
      <c r="Y395">
        <f t="shared" si="147"/>
        <v>12</v>
      </c>
      <c r="Z395" s="299">
        <f t="shared" si="129"/>
        <v>50</v>
      </c>
      <c r="AA395">
        <f t="shared" si="130"/>
        <v>7</v>
      </c>
      <c r="AB395" s="63">
        <f t="shared" si="131"/>
        <v>58.333333333333336</v>
      </c>
      <c r="AP395" s="307"/>
      <c r="AQ395" s="44"/>
      <c r="AR395" s="301"/>
      <c r="AS395" s="301"/>
      <c r="AT395" s="301"/>
      <c r="AU395" s="42">
        <v>2</v>
      </c>
      <c r="BB395" s="44">
        <v>4</v>
      </c>
      <c r="BJ395" s="51">
        <v>1</v>
      </c>
      <c r="BV395" s="55">
        <v>2</v>
      </c>
      <c r="CL395">
        <v>3</v>
      </c>
    </row>
    <row r="396" spans="7:90" x14ac:dyDescent="0.25">
      <c r="G396" s="36" t="s">
        <v>547</v>
      </c>
      <c r="H396" s="36">
        <v>2</v>
      </c>
      <c r="I396" s="44">
        <f t="shared" si="132"/>
        <v>0</v>
      </c>
      <c r="J396" s="44">
        <f t="shared" si="133"/>
        <v>3</v>
      </c>
      <c r="K396" s="44">
        <f t="shared" si="134"/>
        <v>0</v>
      </c>
      <c r="L396" s="44">
        <f t="shared" si="135"/>
        <v>0</v>
      </c>
      <c r="M396" s="51">
        <f t="shared" si="136"/>
        <v>0</v>
      </c>
      <c r="N396" s="51">
        <f t="shared" si="137"/>
        <v>1</v>
      </c>
      <c r="O396" s="51">
        <f t="shared" si="138"/>
        <v>0</v>
      </c>
      <c r="P396" s="54">
        <f t="shared" si="139"/>
        <v>0</v>
      </c>
      <c r="Q396" s="296">
        <f t="shared" si="140"/>
        <v>5</v>
      </c>
      <c r="R396" s="296">
        <f t="shared" si="141"/>
        <v>0</v>
      </c>
      <c r="S396" s="296">
        <f t="shared" si="142"/>
        <v>0</v>
      </c>
      <c r="T396" s="297">
        <f t="shared" si="143"/>
        <v>0</v>
      </c>
      <c r="U396" s="297">
        <f t="shared" si="144"/>
        <v>0</v>
      </c>
      <c r="V396">
        <f t="shared" si="145"/>
        <v>3</v>
      </c>
      <c r="W396" s="298">
        <v>4</v>
      </c>
      <c r="X396" s="33">
        <f t="shared" si="146"/>
        <v>3</v>
      </c>
      <c r="Y396">
        <f t="shared" si="147"/>
        <v>12</v>
      </c>
      <c r="Z396" s="299">
        <f t="shared" si="129"/>
        <v>25</v>
      </c>
      <c r="AA396">
        <f t="shared" si="130"/>
        <v>4</v>
      </c>
      <c r="AB396" s="63">
        <f t="shared" si="131"/>
        <v>33.333333333333329</v>
      </c>
      <c r="AP396" s="307"/>
      <c r="AQ396" s="296"/>
      <c r="AR396" s="301"/>
      <c r="AS396" s="301"/>
      <c r="AT396" s="301"/>
      <c r="BB396" s="44">
        <v>3</v>
      </c>
      <c r="BJ396" s="51">
        <v>1</v>
      </c>
      <c r="BV396" s="55">
        <v>5</v>
      </c>
      <c r="CL396">
        <v>3</v>
      </c>
    </row>
    <row r="397" spans="7:90" x14ac:dyDescent="0.25">
      <c r="G397" s="36" t="s">
        <v>547</v>
      </c>
      <c r="H397" s="36">
        <v>2</v>
      </c>
      <c r="I397" s="44">
        <f t="shared" si="132"/>
        <v>1</v>
      </c>
      <c r="J397" s="44">
        <f t="shared" si="133"/>
        <v>2</v>
      </c>
      <c r="K397" s="44">
        <f t="shared" si="134"/>
        <v>0</v>
      </c>
      <c r="L397" s="44">
        <f t="shared" si="135"/>
        <v>0</v>
      </c>
      <c r="M397" s="51">
        <f t="shared" si="136"/>
        <v>0</v>
      </c>
      <c r="N397" s="51">
        <f t="shared" si="137"/>
        <v>2</v>
      </c>
      <c r="O397" s="51">
        <f t="shared" si="138"/>
        <v>0</v>
      </c>
      <c r="P397" s="54">
        <f t="shared" si="139"/>
        <v>0</v>
      </c>
      <c r="Q397" s="296">
        <f t="shared" si="140"/>
        <v>6</v>
      </c>
      <c r="R397" s="296">
        <f t="shared" si="141"/>
        <v>0</v>
      </c>
      <c r="S397" s="296">
        <f t="shared" si="142"/>
        <v>0</v>
      </c>
      <c r="T397" s="297">
        <f t="shared" si="143"/>
        <v>0</v>
      </c>
      <c r="U397" s="297">
        <f t="shared" si="144"/>
        <v>0</v>
      </c>
      <c r="V397">
        <f t="shared" si="145"/>
        <v>1</v>
      </c>
      <c r="W397" s="298">
        <v>5</v>
      </c>
      <c r="X397" s="33">
        <f t="shared" si="146"/>
        <v>3</v>
      </c>
      <c r="Y397">
        <f t="shared" si="147"/>
        <v>12</v>
      </c>
      <c r="Z397" s="299">
        <f t="shared" si="129"/>
        <v>25</v>
      </c>
      <c r="AA397">
        <f t="shared" si="130"/>
        <v>5</v>
      </c>
      <c r="AB397" s="63">
        <f t="shared" si="131"/>
        <v>41.666666666666671</v>
      </c>
      <c r="AP397" s="307"/>
      <c r="AQ397" s="296"/>
      <c r="AR397" s="301"/>
      <c r="AS397" s="301"/>
      <c r="AT397" s="301"/>
      <c r="AU397" s="42">
        <v>1</v>
      </c>
      <c r="BB397" s="44">
        <v>2</v>
      </c>
      <c r="BJ397" s="51">
        <v>2</v>
      </c>
      <c r="BV397" s="55">
        <v>6</v>
      </c>
      <c r="CL397">
        <v>1</v>
      </c>
    </row>
    <row r="398" spans="7:90" x14ac:dyDescent="0.25">
      <c r="G398" s="36" t="s">
        <v>547</v>
      </c>
      <c r="H398" s="36">
        <v>2</v>
      </c>
      <c r="I398" s="44">
        <f t="shared" si="132"/>
        <v>1</v>
      </c>
      <c r="J398" s="44">
        <f t="shared" si="133"/>
        <v>4</v>
      </c>
      <c r="K398" s="44">
        <f t="shared" si="134"/>
        <v>0</v>
      </c>
      <c r="L398" s="44">
        <f t="shared" si="135"/>
        <v>0</v>
      </c>
      <c r="M398" s="51">
        <f t="shared" si="136"/>
        <v>0</v>
      </c>
      <c r="N398" s="51">
        <f t="shared" si="137"/>
        <v>2</v>
      </c>
      <c r="O398" s="51">
        <f t="shared" si="138"/>
        <v>0</v>
      </c>
      <c r="P398" s="54">
        <f t="shared" si="139"/>
        <v>0</v>
      </c>
      <c r="Q398" s="296">
        <f t="shared" si="140"/>
        <v>5</v>
      </c>
      <c r="R398" s="296">
        <f t="shared" si="141"/>
        <v>0</v>
      </c>
      <c r="S398" s="296">
        <f t="shared" si="142"/>
        <v>0</v>
      </c>
      <c r="T398" s="297">
        <f t="shared" si="143"/>
        <v>1</v>
      </c>
      <c r="U398" s="297">
        <f t="shared" si="144"/>
        <v>0</v>
      </c>
      <c r="V398">
        <f t="shared" si="145"/>
        <v>2</v>
      </c>
      <c r="W398" s="298">
        <v>6</v>
      </c>
      <c r="X398" s="33">
        <f t="shared" si="146"/>
        <v>5</v>
      </c>
      <c r="Y398">
        <f t="shared" si="147"/>
        <v>15</v>
      </c>
      <c r="Z398" s="299">
        <f t="shared" si="129"/>
        <v>33.333333333333329</v>
      </c>
      <c r="AA398">
        <f t="shared" si="130"/>
        <v>7</v>
      </c>
      <c r="AB398" s="63">
        <f t="shared" si="131"/>
        <v>46.666666666666664</v>
      </c>
      <c r="AP398" s="307"/>
      <c r="AQ398" s="307"/>
      <c r="AR398" s="301"/>
      <c r="AS398" s="297"/>
      <c r="AT398" s="301">
        <f>2/73</f>
        <v>2.7397260273972601E-2</v>
      </c>
      <c r="AU398" s="42">
        <v>1</v>
      </c>
      <c r="BB398" s="44">
        <v>4</v>
      </c>
      <c r="BJ398" s="51">
        <v>2</v>
      </c>
      <c r="BV398" s="55">
        <v>5</v>
      </c>
      <c r="CC398" s="58">
        <v>1</v>
      </c>
      <c r="CL398">
        <v>2</v>
      </c>
    </row>
    <row r="399" spans="7:90" x14ac:dyDescent="0.25">
      <c r="G399" s="36" t="s">
        <v>547</v>
      </c>
      <c r="H399" s="36">
        <v>2</v>
      </c>
      <c r="I399" s="44">
        <f t="shared" si="132"/>
        <v>1</v>
      </c>
      <c r="J399" s="44">
        <f t="shared" si="133"/>
        <v>2</v>
      </c>
      <c r="K399" s="44">
        <f t="shared" si="134"/>
        <v>0</v>
      </c>
      <c r="L399" s="44">
        <f t="shared" si="135"/>
        <v>0</v>
      </c>
      <c r="M399" s="51">
        <f t="shared" si="136"/>
        <v>0</v>
      </c>
      <c r="N399" s="51">
        <f t="shared" si="137"/>
        <v>2</v>
      </c>
      <c r="O399" s="51">
        <f t="shared" si="138"/>
        <v>0</v>
      </c>
      <c r="P399" s="54">
        <f t="shared" si="139"/>
        <v>0</v>
      </c>
      <c r="Q399" s="296">
        <f t="shared" si="140"/>
        <v>6</v>
      </c>
      <c r="R399" s="296">
        <f t="shared" si="141"/>
        <v>0</v>
      </c>
      <c r="S399" s="296">
        <f t="shared" si="142"/>
        <v>0</v>
      </c>
      <c r="T399" s="297">
        <f t="shared" si="143"/>
        <v>0</v>
      </c>
      <c r="U399" s="297">
        <f t="shared" si="144"/>
        <v>2</v>
      </c>
      <c r="V399">
        <f t="shared" si="145"/>
        <v>2</v>
      </c>
      <c r="W399" s="298">
        <v>6</v>
      </c>
      <c r="X399" s="33">
        <f t="shared" si="146"/>
        <v>3</v>
      </c>
      <c r="Y399">
        <f t="shared" si="147"/>
        <v>15</v>
      </c>
      <c r="Z399" s="299">
        <f t="shared" si="129"/>
        <v>20</v>
      </c>
      <c r="AA399">
        <f t="shared" si="130"/>
        <v>5</v>
      </c>
      <c r="AB399" s="63">
        <f t="shared" si="131"/>
        <v>33.333333333333329</v>
      </c>
      <c r="AP399" s="307"/>
      <c r="AQ399" s="296"/>
      <c r="AR399" s="301"/>
      <c r="AS399" s="51"/>
      <c r="AT399" s="301">
        <f>13/73</f>
        <v>0.17808219178082191</v>
      </c>
      <c r="AU399" s="42">
        <v>1</v>
      </c>
      <c r="BB399" s="44">
        <v>2</v>
      </c>
      <c r="BJ399" s="51">
        <v>2</v>
      </c>
      <c r="BV399" s="55">
        <v>6</v>
      </c>
      <c r="CJ399" s="59">
        <v>2</v>
      </c>
      <c r="CL399">
        <v>2</v>
      </c>
    </row>
    <row r="400" spans="7:90" x14ac:dyDescent="0.25">
      <c r="G400" s="36" t="s">
        <v>547</v>
      </c>
      <c r="H400" s="36">
        <v>2</v>
      </c>
      <c r="I400" s="44">
        <f t="shared" si="132"/>
        <v>1</v>
      </c>
      <c r="J400" s="44">
        <f t="shared" si="133"/>
        <v>7</v>
      </c>
      <c r="K400" s="44">
        <f t="shared" si="134"/>
        <v>0</v>
      </c>
      <c r="L400" s="44">
        <f t="shared" si="135"/>
        <v>0</v>
      </c>
      <c r="M400" s="51">
        <f t="shared" si="136"/>
        <v>0</v>
      </c>
      <c r="N400" s="51">
        <f t="shared" si="137"/>
        <v>2</v>
      </c>
      <c r="O400" s="51">
        <f t="shared" si="138"/>
        <v>0</v>
      </c>
      <c r="P400" s="54">
        <f t="shared" si="139"/>
        <v>0</v>
      </c>
      <c r="Q400" s="296">
        <f t="shared" si="140"/>
        <v>10</v>
      </c>
      <c r="R400" s="296">
        <f t="shared" si="141"/>
        <v>0</v>
      </c>
      <c r="S400" s="296">
        <f t="shared" si="142"/>
        <v>0</v>
      </c>
      <c r="T400" s="297">
        <f t="shared" si="143"/>
        <v>0</v>
      </c>
      <c r="U400" s="297">
        <f t="shared" si="144"/>
        <v>0</v>
      </c>
      <c r="V400">
        <f t="shared" si="145"/>
        <v>4</v>
      </c>
      <c r="W400" s="298">
        <v>5</v>
      </c>
      <c r="X400" s="33">
        <f t="shared" si="146"/>
        <v>8</v>
      </c>
      <c r="Y400">
        <f t="shared" si="147"/>
        <v>24</v>
      </c>
      <c r="Z400" s="299">
        <f t="shared" si="129"/>
        <v>33.333333333333329</v>
      </c>
      <c r="AA400">
        <f t="shared" si="130"/>
        <v>10</v>
      </c>
      <c r="AB400" s="63">
        <f t="shared" si="131"/>
        <v>41.666666666666671</v>
      </c>
      <c r="AP400" s="307"/>
      <c r="AQ400" s="296"/>
      <c r="AR400" s="301"/>
      <c r="AS400" s="306"/>
      <c r="AT400" s="301">
        <f>4/73</f>
        <v>5.4794520547945202E-2</v>
      </c>
      <c r="AU400" s="42">
        <v>1</v>
      </c>
      <c r="BB400" s="44">
        <v>7</v>
      </c>
      <c r="BJ400" s="51">
        <v>2</v>
      </c>
      <c r="BT400" s="55">
        <v>1</v>
      </c>
      <c r="BV400" s="55">
        <v>9</v>
      </c>
      <c r="CL400">
        <v>4</v>
      </c>
    </row>
    <row r="401" spans="7:90" x14ac:dyDescent="0.25">
      <c r="G401" s="36" t="s">
        <v>547</v>
      </c>
      <c r="H401" s="36">
        <v>2</v>
      </c>
      <c r="I401" s="44">
        <f t="shared" si="132"/>
        <v>2</v>
      </c>
      <c r="J401" s="44">
        <f t="shared" si="133"/>
        <v>4</v>
      </c>
      <c r="K401" s="44">
        <f t="shared" si="134"/>
        <v>0</v>
      </c>
      <c r="L401" s="44">
        <f t="shared" si="135"/>
        <v>0</v>
      </c>
      <c r="M401" s="51">
        <f t="shared" si="136"/>
        <v>0</v>
      </c>
      <c r="N401" s="51">
        <f t="shared" si="137"/>
        <v>3</v>
      </c>
      <c r="O401" s="51">
        <f t="shared" si="138"/>
        <v>0</v>
      </c>
      <c r="P401" s="54">
        <f t="shared" si="139"/>
        <v>0</v>
      </c>
      <c r="Q401" s="296">
        <f t="shared" si="140"/>
        <v>8</v>
      </c>
      <c r="R401" s="296">
        <f t="shared" si="141"/>
        <v>0</v>
      </c>
      <c r="S401" s="296">
        <f t="shared" si="142"/>
        <v>0</v>
      </c>
      <c r="T401" s="297">
        <f t="shared" si="143"/>
        <v>1</v>
      </c>
      <c r="U401" s="297">
        <f t="shared" si="144"/>
        <v>0</v>
      </c>
      <c r="V401">
        <f t="shared" si="145"/>
        <v>2</v>
      </c>
      <c r="W401" s="298">
        <v>6</v>
      </c>
      <c r="X401" s="33">
        <f t="shared" si="146"/>
        <v>6</v>
      </c>
      <c r="Y401">
        <f t="shared" si="147"/>
        <v>20</v>
      </c>
      <c r="Z401" s="299">
        <f t="shared" si="129"/>
        <v>30</v>
      </c>
      <c r="AA401">
        <f t="shared" si="130"/>
        <v>9</v>
      </c>
      <c r="AB401" s="63">
        <f t="shared" si="131"/>
        <v>45</v>
      </c>
      <c r="AP401" s="307"/>
      <c r="AQ401" s="296"/>
      <c r="AR401" s="301"/>
      <c r="AS401" s="296"/>
      <c r="AT401" s="301">
        <f>31/73</f>
        <v>0.42465753424657532</v>
      </c>
      <c r="AU401" s="42">
        <v>2</v>
      </c>
      <c r="BB401" s="44">
        <v>4</v>
      </c>
      <c r="BJ401" s="51">
        <v>3</v>
      </c>
      <c r="BS401" s="55">
        <v>1</v>
      </c>
      <c r="BV401" s="55">
        <v>7</v>
      </c>
      <c r="CC401" s="58">
        <v>1</v>
      </c>
      <c r="CL401">
        <v>2</v>
      </c>
    </row>
    <row r="402" spans="7:90" x14ac:dyDescent="0.25">
      <c r="G402" s="36" t="s">
        <v>547</v>
      </c>
      <c r="H402" s="36">
        <v>2</v>
      </c>
      <c r="I402" s="44">
        <f t="shared" si="132"/>
        <v>0</v>
      </c>
      <c r="J402" s="44">
        <f t="shared" si="133"/>
        <v>2</v>
      </c>
      <c r="K402" s="44">
        <f t="shared" si="134"/>
        <v>0</v>
      </c>
      <c r="L402" s="44">
        <f t="shared" si="135"/>
        <v>0</v>
      </c>
      <c r="M402" s="51">
        <f t="shared" si="136"/>
        <v>0</v>
      </c>
      <c r="N402" s="51">
        <f t="shared" si="137"/>
        <v>2</v>
      </c>
      <c r="O402" s="51">
        <f t="shared" si="138"/>
        <v>0</v>
      </c>
      <c r="P402" s="54">
        <f t="shared" si="139"/>
        <v>0</v>
      </c>
      <c r="Q402" s="296">
        <f t="shared" si="140"/>
        <v>8</v>
      </c>
      <c r="R402" s="296">
        <f t="shared" si="141"/>
        <v>0</v>
      </c>
      <c r="S402" s="296">
        <f t="shared" si="142"/>
        <v>0</v>
      </c>
      <c r="T402" s="297">
        <f t="shared" si="143"/>
        <v>0</v>
      </c>
      <c r="U402" s="297">
        <f t="shared" si="144"/>
        <v>0</v>
      </c>
      <c r="V402">
        <f t="shared" si="145"/>
        <v>1</v>
      </c>
      <c r="W402" s="298">
        <v>4</v>
      </c>
      <c r="X402" s="33">
        <f t="shared" si="146"/>
        <v>2</v>
      </c>
      <c r="Y402">
        <f t="shared" si="147"/>
        <v>13</v>
      </c>
      <c r="Z402" s="299">
        <f t="shared" si="129"/>
        <v>15.384615384615385</v>
      </c>
      <c r="AA402">
        <f t="shared" si="130"/>
        <v>4</v>
      </c>
      <c r="AB402" s="63">
        <f t="shared" si="131"/>
        <v>30.76923076923077</v>
      </c>
      <c r="AF402" s="319">
        <f>SUM(AC403:AF403)</f>
        <v>235</v>
      </c>
      <c r="AI402" s="327">
        <f>SUM(AG403:AI403)</f>
        <v>189</v>
      </c>
      <c r="AM402" s="317">
        <f>SUM(AK403:AM403)</f>
        <v>309</v>
      </c>
      <c r="AO402" s="297">
        <f>SUM(AN403:AO403)</f>
        <v>47</v>
      </c>
      <c r="AP402" s="307">
        <v>101</v>
      </c>
      <c r="AQ402" s="296"/>
      <c r="AR402" s="301">
        <f>STDEV(W331:W403)</f>
        <v>1.3562527837369462</v>
      </c>
      <c r="AS402" s="44"/>
      <c r="AT402" s="301">
        <f>13/73</f>
        <v>0.17808219178082191</v>
      </c>
      <c r="BB402" s="44">
        <v>2</v>
      </c>
      <c r="BJ402" s="51">
        <v>2</v>
      </c>
      <c r="BV402" s="55">
        <v>8</v>
      </c>
      <c r="CL402">
        <v>1</v>
      </c>
    </row>
    <row r="403" spans="7:90" x14ac:dyDescent="0.25">
      <c r="G403" s="86" t="s">
        <v>547</v>
      </c>
      <c r="H403" s="86">
        <v>2</v>
      </c>
      <c r="I403" s="95">
        <f t="shared" si="132"/>
        <v>1</v>
      </c>
      <c r="J403" s="95">
        <f t="shared" si="133"/>
        <v>0</v>
      </c>
      <c r="K403" s="95">
        <f t="shared" si="134"/>
        <v>0</v>
      </c>
      <c r="L403" s="95">
        <f t="shared" si="135"/>
        <v>0</v>
      </c>
      <c r="M403" s="99">
        <f t="shared" si="136"/>
        <v>0</v>
      </c>
      <c r="N403" s="99">
        <f t="shared" si="137"/>
        <v>2</v>
      </c>
      <c r="O403" s="99">
        <f t="shared" si="138"/>
        <v>0</v>
      </c>
      <c r="P403" s="101">
        <f t="shared" si="139"/>
        <v>0</v>
      </c>
      <c r="Q403" s="310">
        <f t="shared" si="140"/>
        <v>6</v>
      </c>
      <c r="R403" s="310">
        <f t="shared" si="141"/>
        <v>0</v>
      </c>
      <c r="S403" s="310">
        <f t="shared" si="142"/>
        <v>0</v>
      </c>
      <c r="T403" s="311">
        <f t="shared" si="143"/>
        <v>0</v>
      </c>
      <c r="U403" s="311">
        <f t="shared" si="144"/>
        <v>1</v>
      </c>
      <c r="V403" s="87">
        <f t="shared" si="145"/>
        <v>1</v>
      </c>
      <c r="W403" s="312">
        <v>5</v>
      </c>
      <c r="X403" s="92">
        <f t="shared" si="146"/>
        <v>1</v>
      </c>
      <c r="Y403" s="87">
        <f t="shared" si="147"/>
        <v>11</v>
      </c>
      <c r="Z403" s="313">
        <f t="shared" si="129"/>
        <v>9.0909090909090917</v>
      </c>
      <c r="AA403" s="87">
        <f t="shared" si="130"/>
        <v>3</v>
      </c>
      <c r="AB403" s="108">
        <f t="shared" si="131"/>
        <v>27.27272727272727</v>
      </c>
      <c r="AC403" s="95">
        <f>SUM(I331:I403)</f>
        <v>94</v>
      </c>
      <c r="AD403" s="95">
        <f t="shared" ref="AD403:AF403" si="148">SUM(J331:J403)</f>
        <v>140</v>
      </c>
      <c r="AE403" s="95">
        <f t="shared" si="148"/>
        <v>1</v>
      </c>
      <c r="AF403" s="95">
        <f t="shared" si="148"/>
        <v>0</v>
      </c>
      <c r="AG403" s="99">
        <f>SUM(M331:M403)</f>
        <v>1</v>
      </c>
      <c r="AH403" s="99">
        <f t="shared" ref="AH403:AI403" si="149">SUM(N331:N403)</f>
        <v>185</v>
      </c>
      <c r="AI403" s="99">
        <f t="shared" si="149"/>
        <v>3</v>
      </c>
      <c r="AJ403" s="101">
        <f t="shared" ref="AJ403" si="150">SUM(P326:P403)</f>
        <v>1</v>
      </c>
      <c r="AK403" s="310">
        <f>SUM(Q331:Q403)</f>
        <v>285</v>
      </c>
      <c r="AL403" s="310">
        <f t="shared" ref="AL403:AM403" si="151">SUM(R331:R403)</f>
        <v>22</v>
      </c>
      <c r="AM403" s="310">
        <f t="shared" si="151"/>
        <v>2</v>
      </c>
      <c r="AN403" s="311">
        <f>SUM(T331:T403)</f>
        <v>13</v>
      </c>
      <c r="AO403" s="311">
        <f>SUM(U331:U403)</f>
        <v>34</v>
      </c>
      <c r="AP403" s="86">
        <f>SUM(V331:V403)</f>
        <v>101</v>
      </c>
      <c r="AQ403" s="310"/>
      <c r="AR403" s="316">
        <f>AVERAGE(W331:W403)</f>
        <v>4.3424657534246576</v>
      </c>
      <c r="AS403" s="316"/>
      <c r="AT403" s="316">
        <f>10/73</f>
        <v>0.13698630136986301</v>
      </c>
      <c r="AU403" s="93">
        <v>1</v>
      </c>
      <c r="AV403" s="94"/>
      <c r="AW403" s="94"/>
      <c r="AX403" s="94"/>
      <c r="AY403" s="94"/>
      <c r="AZ403" s="94"/>
      <c r="BA403" s="94"/>
      <c r="BB403" s="95"/>
      <c r="BC403" s="95"/>
      <c r="BD403" s="95"/>
      <c r="BE403" s="96"/>
      <c r="BF403" s="96"/>
      <c r="BG403" s="97"/>
      <c r="BH403" s="97"/>
      <c r="BI403" s="98"/>
      <c r="BJ403" s="99">
        <v>2</v>
      </c>
      <c r="BK403" s="99"/>
      <c r="BL403" s="99"/>
      <c r="BM403" s="100"/>
      <c r="BN403" s="100"/>
      <c r="BO403" s="100"/>
      <c r="BP403" s="101"/>
      <c r="BQ403" s="101"/>
      <c r="BR403" s="101"/>
      <c r="BS403" s="102"/>
      <c r="BT403" s="102">
        <v>3</v>
      </c>
      <c r="BU403" s="102"/>
      <c r="BV403" s="102">
        <v>3</v>
      </c>
      <c r="BW403" s="103"/>
      <c r="BX403" s="103"/>
      <c r="BY403" s="104"/>
      <c r="BZ403" s="104"/>
      <c r="CA403" s="104"/>
      <c r="CB403" s="104"/>
      <c r="CC403" s="105"/>
      <c r="CD403" s="105"/>
      <c r="CE403" s="105"/>
      <c r="CF403" s="106"/>
      <c r="CG403" s="106"/>
      <c r="CH403" s="106"/>
      <c r="CI403" s="106"/>
      <c r="CJ403" s="106">
        <v>1</v>
      </c>
      <c r="CK403" s="106"/>
      <c r="CL403" s="87">
        <v>1</v>
      </c>
    </row>
    <row r="404" spans="7:90" x14ac:dyDescent="0.25">
      <c r="G404" s="36" t="s">
        <v>261</v>
      </c>
      <c r="H404" s="36">
        <v>1</v>
      </c>
      <c r="I404" s="44">
        <f t="shared" si="132"/>
        <v>0</v>
      </c>
      <c r="J404" s="44">
        <f t="shared" si="133"/>
        <v>0</v>
      </c>
      <c r="K404" s="44">
        <f t="shared" si="134"/>
        <v>0</v>
      </c>
      <c r="L404" s="44">
        <f t="shared" si="135"/>
        <v>0</v>
      </c>
      <c r="M404" s="51">
        <f t="shared" si="136"/>
        <v>0</v>
      </c>
      <c r="N404" s="51">
        <f t="shared" si="137"/>
        <v>0</v>
      </c>
      <c r="O404" s="51">
        <f t="shared" si="138"/>
        <v>0</v>
      </c>
      <c r="P404" s="54">
        <f t="shared" si="139"/>
        <v>0</v>
      </c>
      <c r="Q404" s="296">
        <f t="shared" si="140"/>
        <v>0</v>
      </c>
      <c r="R404" s="296">
        <f t="shared" si="141"/>
        <v>0</v>
      </c>
      <c r="S404" s="296">
        <f t="shared" si="142"/>
        <v>0</v>
      </c>
      <c r="T404" s="297">
        <f t="shared" si="143"/>
        <v>0</v>
      </c>
      <c r="U404" s="297">
        <f t="shared" si="144"/>
        <v>1</v>
      </c>
      <c r="V404">
        <f t="shared" si="145"/>
        <v>2</v>
      </c>
      <c r="W404" s="298">
        <v>2</v>
      </c>
      <c r="X404" s="33">
        <f t="shared" si="146"/>
        <v>0</v>
      </c>
      <c r="Y404">
        <f t="shared" si="147"/>
        <v>3</v>
      </c>
      <c r="Z404" s="299">
        <f t="shared" si="129"/>
        <v>0</v>
      </c>
      <c r="AA404">
        <f t="shared" si="130"/>
        <v>0</v>
      </c>
      <c r="AB404" s="63">
        <f t="shared" si="131"/>
        <v>0</v>
      </c>
      <c r="AP404" s="307"/>
      <c r="AQ404" s="306"/>
      <c r="AR404" s="301"/>
      <c r="AS404" s="301"/>
      <c r="AT404" s="301"/>
      <c r="CJ404" s="59">
        <v>1</v>
      </c>
      <c r="CL404" s="36">
        <v>2</v>
      </c>
    </row>
    <row r="405" spans="7:90" x14ac:dyDescent="0.25">
      <c r="G405" s="36" t="s">
        <v>261</v>
      </c>
      <c r="H405" s="36">
        <v>1</v>
      </c>
      <c r="I405" s="44">
        <f t="shared" si="132"/>
        <v>0</v>
      </c>
      <c r="J405" s="44">
        <f t="shared" si="133"/>
        <v>0</v>
      </c>
      <c r="K405" s="44">
        <f t="shared" si="134"/>
        <v>0</v>
      </c>
      <c r="L405" s="44">
        <f t="shared" si="135"/>
        <v>0</v>
      </c>
      <c r="M405" s="51">
        <f t="shared" si="136"/>
        <v>0</v>
      </c>
      <c r="N405" s="51">
        <f t="shared" si="137"/>
        <v>1</v>
      </c>
      <c r="O405" s="51">
        <f t="shared" si="138"/>
        <v>0</v>
      </c>
      <c r="P405" s="54">
        <f t="shared" si="139"/>
        <v>0</v>
      </c>
      <c r="Q405" s="296">
        <f t="shared" si="140"/>
        <v>0</v>
      </c>
      <c r="R405" s="296">
        <f t="shared" si="141"/>
        <v>0</v>
      </c>
      <c r="S405" s="296">
        <f t="shared" si="142"/>
        <v>0</v>
      </c>
      <c r="T405" s="297">
        <f t="shared" si="143"/>
        <v>0</v>
      </c>
      <c r="U405" s="297">
        <f t="shared" si="144"/>
        <v>1</v>
      </c>
      <c r="V405">
        <f t="shared" si="145"/>
        <v>1</v>
      </c>
      <c r="W405" s="298">
        <v>3</v>
      </c>
      <c r="X405" s="33">
        <f t="shared" si="146"/>
        <v>0</v>
      </c>
      <c r="Y405">
        <f t="shared" si="147"/>
        <v>3</v>
      </c>
      <c r="Z405" s="299">
        <f t="shared" si="129"/>
        <v>0</v>
      </c>
      <c r="AA405">
        <f t="shared" si="130"/>
        <v>1</v>
      </c>
      <c r="AB405" s="63">
        <f t="shared" si="131"/>
        <v>33.333333333333329</v>
      </c>
      <c r="AP405" s="307"/>
      <c r="AR405" s="301"/>
      <c r="AS405" s="301"/>
      <c r="AT405" s="301"/>
      <c r="BJ405" s="51">
        <v>1</v>
      </c>
      <c r="CJ405" s="59">
        <v>1</v>
      </c>
      <c r="CL405" s="36">
        <v>1</v>
      </c>
    </row>
    <row r="406" spans="7:90" x14ac:dyDescent="0.25">
      <c r="G406" s="36" t="s">
        <v>261</v>
      </c>
      <c r="H406" s="36">
        <v>1</v>
      </c>
      <c r="I406" s="44">
        <f t="shared" si="132"/>
        <v>0</v>
      </c>
      <c r="J406" s="44">
        <f t="shared" si="133"/>
        <v>0</v>
      </c>
      <c r="K406" s="44">
        <f t="shared" si="134"/>
        <v>0</v>
      </c>
      <c r="L406" s="44">
        <f t="shared" si="135"/>
        <v>0</v>
      </c>
      <c r="M406" s="51">
        <f t="shared" si="136"/>
        <v>0</v>
      </c>
      <c r="N406" s="51">
        <f t="shared" si="137"/>
        <v>1</v>
      </c>
      <c r="O406" s="51">
        <f t="shared" si="138"/>
        <v>0</v>
      </c>
      <c r="P406" s="54">
        <f t="shared" si="139"/>
        <v>0</v>
      </c>
      <c r="Q406" s="296">
        <f t="shared" si="140"/>
        <v>0</v>
      </c>
      <c r="R406" s="296">
        <f t="shared" si="141"/>
        <v>0</v>
      </c>
      <c r="S406" s="296">
        <f t="shared" si="142"/>
        <v>0</v>
      </c>
      <c r="T406" s="297">
        <f t="shared" si="143"/>
        <v>0</v>
      </c>
      <c r="U406" s="297">
        <f t="shared" si="144"/>
        <v>5</v>
      </c>
      <c r="V406">
        <f t="shared" si="145"/>
        <v>0</v>
      </c>
      <c r="W406" s="298">
        <v>2</v>
      </c>
      <c r="X406" s="33">
        <f t="shared" si="146"/>
        <v>0</v>
      </c>
      <c r="Y406">
        <f t="shared" si="147"/>
        <v>6</v>
      </c>
      <c r="Z406" s="299">
        <f t="shared" si="129"/>
        <v>0</v>
      </c>
      <c r="AA406">
        <f t="shared" si="130"/>
        <v>1</v>
      </c>
      <c r="AB406" s="63">
        <f t="shared" si="131"/>
        <v>16.666666666666664</v>
      </c>
      <c r="AP406" s="307"/>
      <c r="AQ406" s="297"/>
      <c r="AR406" s="301"/>
      <c r="AS406" s="301"/>
      <c r="AT406" s="301"/>
      <c r="BJ406" s="51">
        <v>1</v>
      </c>
      <c r="CJ406" s="59">
        <v>5</v>
      </c>
    </row>
    <row r="407" spans="7:90" x14ac:dyDescent="0.25">
      <c r="G407" s="36" t="s">
        <v>261</v>
      </c>
      <c r="H407" s="36">
        <v>1</v>
      </c>
      <c r="I407" s="44">
        <f t="shared" si="132"/>
        <v>0</v>
      </c>
      <c r="J407" s="44">
        <f t="shared" si="133"/>
        <v>0</v>
      </c>
      <c r="K407" s="44">
        <f t="shared" si="134"/>
        <v>0</v>
      </c>
      <c r="L407" s="44">
        <f t="shared" si="135"/>
        <v>0</v>
      </c>
      <c r="M407" s="51">
        <f t="shared" si="136"/>
        <v>0</v>
      </c>
      <c r="N407" s="51">
        <f t="shared" si="137"/>
        <v>2</v>
      </c>
      <c r="O407" s="51">
        <f t="shared" si="138"/>
        <v>0</v>
      </c>
      <c r="P407" s="54">
        <f t="shared" si="139"/>
        <v>0</v>
      </c>
      <c r="Q407" s="296">
        <f t="shared" si="140"/>
        <v>0</v>
      </c>
      <c r="R407" s="296">
        <f t="shared" si="141"/>
        <v>0</v>
      </c>
      <c r="S407" s="296">
        <f t="shared" si="142"/>
        <v>0</v>
      </c>
      <c r="T407" s="297">
        <f t="shared" si="143"/>
        <v>1</v>
      </c>
      <c r="U407" s="297">
        <f t="shared" si="144"/>
        <v>0</v>
      </c>
      <c r="V407">
        <f t="shared" si="145"/>
        <v>3</v>
      </c>
      <c r="W407" s="298">
        <v>3</v>
      </c>
      <c r="X407" s="33">
        <f t="shared" si="146"/>
        <v>0</v>
      </c>
      <c r="Y407">
        <f t="shared" si="147"/>
        <v>6</v>
      </c>
      <c r="Z407" s="299">
        <f t="shared" si="129"/>
        <v>0</v>
      </c>
      <c r="AA407">
        <f t="shared" si="130"/>
        <v>2</v>
      </c>
      <c r="AB407" s="63">
        <f t="shared" si="131"/>
        <v>33.333333333333329</v>
      </c>
      <c r="AP407" s="307"/>
      <c r="AQ407" s="306"/>
      <c r="AR407" s="301"/>
      <c r="AS407" s="301"/>
      <c r="AT407" s="301"/>
      <c r="BJ407" s="51">
        <v>2</v>
      </c>
      <c r="CC407" s="58">
        <v>1</v>
      </c>
      <c r="CL407">
        <v>3</v>
      </c>
    </row>
    <row r="408" spans="7:90" x14ac:dyDescent="0.25">
      <c r="G408" s="36" t="s">
        <v>261</v>
      </c>
      <c r="H408" s="36">
        <v>1</v>
      </c>
      <c r="I408" s="44">
        <f t="shared" si="132"/>
        <v>0</v>
      </c>
      <c r="J408" s="44">
        <f t="shared" si="133"/>
        <v>1</v>
      </c>
      <c r="K408" s="44">
        <f t="shared" si="134"/>
        <v>0</v>
      </c>
      <c r="L408" s="44">
        <f t="shared" si="135"/>
        <v>0</v>
      </c>
      <c r="M408" s="51">
        <f t="shared" si="136"/>
        <v>0</v>
      </c>
      <c r="N408" s="51">
        <f t="shared" si="137"/>
        <v>1</v>
      </c>
      <c r="O408" s="51">
        <f t="shared" si="138"/>
        <v>0</v>
      </c>
      <c r="P408" s="54">
        <f t="shared" si="139"/>
        <v>0</v>
      </c>
      <c r="Q408" s="296">
        <f t="shared" si="140"/>
        <v>0</v>
      </c>
      <c r="R408" s="296">
        <f t="shared" si="141"/>
        <v>0</v>
      </c>
      <c r="S408" s="296">
        <f t="shared" si="142"/>
        <v>0</v>
      </c>
      <c r="T408" s="297">
        <f t="shared" si="143"/>
        <v>0</v>
      </c>
      <c r="U408" s="297">
        <f t="shared" si="144"/>
        <v>1</v>
      </c>
      <c r="V408">
        <f t="shared" si="145"/>
        <v>3</v>
      </c>
      <c r="W408" s="298">
        <v>4</v>
      </c>
      <c r="X408" s="33">
        <f t="shared" si="146"/>
        <v>1</v>
      </c>
      <c r="Y408">
        <f t="shared" si="147"/>
        <v>6</v>
      </c>
      <c r="Z408" s="299">
        <f t="shared" si="129"/>
        <v>16.666666666666664</v>
      </c>
      <c r="AA408">
        <f t="shared" si="130"/>
        <v>2</v>
      </c>
      <c r="AB408" s="63">
        <f t="shared" si="131"/>
        <v>33.333333333333329</v>
      </c>
      <c r="AP408" s="307"/>
      <c r="AQ408" s="306"/>
      <c r="AR408" s="301"/>
      <c r="AS408" s="301"/>
      <c r="AT408" s="301"/>
      <c r="BC408" s="44">
        <v>1</v>
      </c>
      <c r="BJ408" s="51">
        <v>1</v>
      </c>
      <c r="CJ408" s="59">
        <v>1</v>
      </c>
      <c r="CL408">
        <v>3</v>
      </c>
    </row>
    <row r="409" spans="7:90" x14ac:dyDescent="0.25">
      <c r="G409" s="36" t="s">
        <v>261</v>
      </c>
      <c r="H409" s="36">
        <v>1</v>
      </c>
      <c r="I409" s="44">
        <f t="shared" si="132"/>
        <v>0</v>
      </c>
      <c r="J409" s="44">
        <f t="shared" si="133"/>
        <v>0</v>
      </c>
      <c r="K409" s="44">
        <f t="shared" si="134"/>
        <v>0</v>
      </c>
      <c r="L409" s="44">
        <f t="shared" si="135"/>
        <v>0</v>
      </c>
      <c r="M409" s="51">
        <f t="shared" si="136"/>
        <v>0</v>
      </c>
      <c r="N409" s="51">
        <f t="shared" si="137"/>
        <v>3</v>
      </c>
      <c r="O409" s="51">
        <f t="shared" si="138"/>
        <v>1</v>
      </c>
      <c r="P409" s="54">
        <f t="shared" si="139"/>
        <v>0</v>
      </c>
      <c r="Q409" s="296">
        <f t="shared" si="140"/>
        <v>0</v>
      </c>
      <c r="R409" s="296">
        <f t="shared" si="141"/>
        <v>0</v>
      </c>
      <c r="S409" s="296">
        <f t="shared" si="142"/>
        <v>0</v>
      </c>
      <c r="T409" s="297">
        <f t="shared" si="143"/>
        <v>1</v>
      </c>
      <c r="U409" s="297">
        <f t="shared" si="144"/>
        <v>0</v>
      </c>
      <c r="V409">
        <f t="shared" si="145"/>
        <v>1</v>
      </c>
      <c r="W409" s="298">
        <v>4</v>
      </c>
      <c r="X409" s="33">
        <f t="shared" si="146"/>
        <v>0</v>
      </c>
      <c r="Y409">
        <f t="shared" si="147"/>
        <v>6</v>
      </c>
      <c r="Z409" s="299">
        <f t="shared" si="129"/>
        <v>0</v>
      </c>
      <c r="AA409">
        <f t="shared" si="130"/>
        <v>4</v>
      </c>
      <c r="AB409" s="63">
        <f t="shared" si="131"/>
        <v>66.666666666666657</v>
      </c>
      <c r="AP409" s="307"/>
      <c r="AQ409" s="51"/>
      <c r="AR409" s="301"/>
      <c r="AS409" s="301"/>
      <c r="AT409" s="301"/>
      <c r="BJ409" s="51">
        <v>3</v>
      </c>
      <c r="BN409" s="52">
        <v>1</v>
      </c>
      <c r="CC409" s="58">
        <v>1</v>
      </c>
      <c r="CL409">
        <v>1</v>
      </c>
    </row>
    <row r="410" spans="7:90" x14ac:dyDescent="0.25">
      <c r="G410" s="36" t="s">
        <v>261</v>
      </c>
      <c r="H410" s="36">
        <v>1</v>
      </c>
      <c r="I410" s="44">
        <f t="shared" si="132"/>
        <v>0</v>
      </c>
      <c r="J410" s="44">
        <f t="shared" si="133"/>
        <v>1</v>
      </c>
      <c r="K410" s="44">
        <f t="shared" si="134"/>
        <v>0</v>
      </c>
      <c r="L410" s="44">
        <f t="shared" si="135"/>
        <v>0</v>
      </c>
      <c r="M410" s="51">
        <f t="shared" si="136"/>
        <v>0</v>
      </c>
      <c r="N410" s="51">
        <f t="shared" si="137"/>
        <v>0</v>
      </c>
      <c r="O410" s="51">
        <f t="shared" si="138"/>
        <v>0</v>
      </c>
      <c r="P410" s="54">
        <f t="shared" si="139"/>
        <v>0</v>
      </c>
      <c r="Q410" s="296">
        <f t="shared" si="140"/>
        <v>1</v>
      </c>
      <c r="R410" s="296">
        <f t="shared" si="141"/>
        <v>0</v>
      </c>
      <c r="S410" s="296">
        <f t="shared" si="142"/>
        <v>0</v>
      </c>
      <c r="T410" s="297">
        <f t="shared" si="143"/>
        <v>1</v>
      </c>
      <c r="U410" s="297">
        <f t="shared" si="144"/>
        <v>0</v>
      </c>
      <c r="V410">
        <f t="shared" si="145"/>
        <v>2</v>
      </c>
      <c r="W410" s="298">
        <v>4</v>
      </c>
      <c r="X410" s="33">
        <f t="shared" si="146"/>
        <v>1</v>
      </c>
      <c r="Y410">
        <f t="shared" si="147"/>
        <v>5</v>
      </c>
      <c r="Z410" s="299">
        <f t="shared" si="129"/>
        <v>20</v>
      </c>
      <c r="AA410">
        <f t="shared" si="130"/>
        <v>1</v>
      </c>
      <c r="AB410" s="63">
        <f t="shared" si="131"/>
        <v>20</v>
      </c>
      <c r="AP410" s="307"/>
      <c r="AQ410" s="306"/>
      <c r="AR410" s="301"/>
      <c r="AS410" s="301"/>
      <c r="AT410" s="301"/>
      <c r="BC410" s="44">
        <v>1</v>
      </c>
      <c r="BS410" s="55">
        <v>1</v>
      </c>
      <c r="CE410" s="58">
        <v>1</v>
      </c>
      <c r="CL410">
        <v>2</v>
      </c>
    </row>
    <row r="411" spans="7:90" x14ac:dyDescent="0.25">
      <c r="G411" s="36" t="s">
        <v>261</v>
      </c>
      <c r="H411" s="36">
        <v>1</v>
      </c>
      <c r="I411" s="44">
        <f t="shared" si="132"/>
        <v>0</v>
      </c>
      <c r="J411" s="44">
        <f t="shared" si="133"/>
        <v>0</v>
      </c>
      <c r="K411" s="44">
        <f t="shared" si="134"/>
        <v>0</v>
      </c>
      <c r="L411" s="44">
        <f t="shared" si="135"/>
        <v>0</v>
      </c>
      <c r="M411" s="51">
        <f t="shared" si="136"/>
        <v>0</v>
      </c>
      <c r="N411" s="51">
        <f t="shared" si="137"/>
        <v>5</v>
      </c>
      <c r="O411" s="51">
        <f t="shared" si="138"/>
        <v>0</v>
      </c>
      <c r="P411" s="54">
        <f t="shared" si="139"/>
        <v>0</v>
      </c>
      <c r="Q411" s="296">
        <f t="shared" si="140"/>
        <v>0</v>
      </c>
      <c r="R411" s="296">
        <f t="shared" si="141"/>
        <v>0</v>
      </c>
      <c r="S411" s="296">
        <f t="shared" si="142"/>
        <v>1</v>
      </c>
      <c r="T411" s="297">
        <f t="shared" si="143"/>
        <v>0</v>
      </c>
      <c r="U411" s="297">
        <f t="shared" si="144"/>
        <v>1</v>
      </c>
      <c r="V411">
        <f t="shared" si="145"/>
        <v>5</v>
      </c>
      <c r="W411" s="298">
        <v>4</v>
      </c>
      <c r="X411" s="33">
        <f t="shared" si="146"/>
        <v>0</v>
      </c>
      <c r="Y411">
        <f t="shared" si="147"/>
        <v>12</v>
      </c>
      <c r="Z411" s="299">
        <f t="shared" si="129"/>
        <v>0</v>
      </c>
      <c r="AA411">
        <f t="shared" si="130"/>
        <v>5</v>
      </c>
      <c r="AB411" s="63">
        <f t="shared" si="131"/>
        <v>41.666666666666671</v>
      </c>
      <c r="AP411" s="307"/>
      <c r="AR411" s="301"/>
      <c r="AS411" s="301"/>
      <c r="AT411" s="301"/>
      <c r="BJ411" s="51">
        <v>5</v>
      </c>
      <c r="BZ411" s="57">
        <v>1</v>
      </c>
      <c r="CJ411" s="59">
        <v>1</v>
      </c>
      <c r="CL411">
        <v>5</v>
      </c>
    </row>
    <row r="412" spans="7:90" x14ac:dyDescent="0.25">
      <c r="G412" s="36" t="s">
        <v>261</v>
      </c>
      <c r="H412" s="36">
        <v>1</v>
      </c>
      <c r="I412" s="44">
        <f t="shared" si="132"/>
        <v>0</v>
      </c>
      <c r="J412" s="44">
        <f t="shared" si="133"/>
        <v>0</v>
      </c>
      <c r="K412" s="44">
        <f t="shared" si="134"/>
        <v>0</v>
      </c>
      <c r="L412" s="44">
        <f t="shared" si="135"/>
        <v>0</v>
      </c>
      <c r="M412" s="51">
        <f t="shared" si="136"/>
        <v>0</v>
      </c>
      <c r="N412" s="51">
        <f t="shared" si="137"/>
        <v>1</v>
      </c>
      <c r="O412" s="51">
        <f t="shared" si="138"/>
        <v>0</v>
      </c>
      <c r="P412" s="54">
        <f t="shared" si="139"/>
        <v>0</v>
      </c>
      <c r="Q412" s="296">
        <f t="shared" si="140"/>
        <v>0</v>
      </c>
      <c r="R412" s="296">
        <f t="shared" si="141"/>
        <v>0</v>
      </c>
      <c r="S412" s="296">
        <f t="shared" si="142"/>
        <v>0</v>
      </c>
      <c r="T412" s="297">
        <f t="shared" si="143"/>
        <v>0</v>
      </c>
      <c r="U412" s="297">
        <f t="shared" si="144"/>
        <v>0</v>
      </c>
      <c r="V412">
        <f t="shared" si="145"/>
        <v>2</v>
      </c>
      <c r="W412" s="298">
        <v>2</v>
      </c>
      <c r="X412" s="33">
        <f t="shared" si="146"/>
        <v>0</v>
      </c>
      <c r="Y412">
        <f t="shared" si="147"/>
        <v>3</v>
      </c>
      <c r="Z412" s="299">
        <f t="shared" si="129"/>
        <v>0</v>
      </c>
      <c r="AA412">
        <f t="shared" si="130"/>
        <v>1</v>
      </c>
      <c r="AB412" s="63">
        <f t="shared" si="131"/>
        <v>33.333333333333329</v>
      </c>
      <c r="AP412" s="307"/>
      <c r="AQ412" s="306"/>
      <c r="AR412" s="301"/>
      <c r="AS412" s="301"/>
      <c r="AT412" s="301"/>
      <c r="BJ412" s="51">
        <v>1</v>
      </c>
      <c r="CL412">
        <v>2</v>
      </c>
    </row>
    <row r="413" spans="7:90" x14ac:dyDescent="0.25">
      <c r="G413" s="36" t="s">
        <v>261</v>
      </c>
      <c r="H413" s="36">
        <v>1</v>
      </c>
      <c r="I413" s="44">
        <f t="shared" si="132"/>
        <v>0</v>
      </c>
      <c r="J413" s="44">
        <f t="shared" si="133"/>
        <v>0</v>
      </c>
      <c r="K413" s="44">
        <f t="shared" si="134"/>
        <v>0</v>
      </c>
      <c r="L413" s="44">
        <f t="shared" si="135"/>
        <v>0</v>
      </c>
      <c r="M413" s="51">
        <f t="shared" si="136"/>
        <v>0</v>
      </c>
      <c r="N413" s="51">
        <f t="shared" si="137"/>
        <v>1</v>
      </c>
      <c r="O413" s="51">
        <f t="shared" si="138"/>
        <v>0</v>
      </c>
      <c r="P413" s="54">
        <f t="shared" si="139"/>
        <v>0</v>
      </c>
      <c r="Q413" s="296">
        <f t="shared" si="140"/>
        <v>1</v>
      </c>
      <c r="R413" s="296">
        <f t="shared" si="141"/>
        <v>0</v>
      </c>
      <c r="S413" s="296">
        <f t="shared" si="142"/>
        <v>0</v>
      </c>
      <c r="T413" s="297">
        <f t="shared" si="143"/>
        <v>0</v>
      </c>
      <c r="U413" s="297">
        <f t="shared" si="144"/>
        <v>1</v>
      </c>
      <c r="V413">
        <f t="shared" si="145"/>
        <v>1</v>
      </c>
      <c r="W413" s="298">
        <v>4</v>
      </c>
      <c r="X413" s="33">
        <f t="shared" si="146"/>
        <v>0</v>
      </c>
      <c r="Y413">
        <f t="shared" si="147"/>
        <v>4</v>
      </c>
      <c r="Z413" s="299">
        <f t="shared" si="129"/>
        <v>0</v>
      </c>
      <c r="AA413">
        <f t="shared" si="130"/>
        <v>1</v>
      </c>
      <c r="AB413" s="63">
        <f t="shared" si="131"/>
        <v>25</v>
      </c>
      <c r="AP413" s="307"/>
      <c r="AR413" s="301"/>
      <c r="AS413" s="301"/>
      <c r="AT413" s="301"/>
      <c r="BJ413" s="51">
        <v>1</v>
      </c>
      <c r="BS413" s="55">
        <v>1</v>
      </c>
      <c r="CJ413" s="59">
        <v>1</v>
      </c>
      <c r="CL413">
        <v>1</v>
      </c>
    </row>
    <row r="414" spans="7:90" x14ac:dyDescent="0.25">
      <c r="G414" s="36" t="s">
        <v>261</v>
      </c>
      <c r="H414" s="36">
        <v>1</v>
      </c>
      <c r="I414" s="44">
        <f t="shared" si="132"/>
        <v>0</v>
      </c>
      <c r="J414" s="44">
        <f t="shared" si="133"/>
        <v>0</v>
      </c>
      <c r="K414" s="44">
        <f t="shared" si="134"/>
        <v>0</v>
      </c>
      <c r="L414" s="44">
        <f t="shared" si="135"/>
        <v>0</v>
      </c>
      <c r="M414" s="51">
        <f t="shared" si="136"/>
        <v>0</v>
      </c>
      <c r="N414" s="51">
        <f t="shared" si="137"/>
        <v>1</v>
      </c>
      <c r="O414" s="51">
        <f t="shared" si="138"/>
        <v>0</v>
      </c>
      <c r="P414" s="54">
        <f t="shared" si="139"/>
        <v>0</v>
      </c>
      <c r="Q414" s="296">
        <f t="shared" si="140"/>
        <v>1</v>
      </c>
      <c r="R414" s="296">
        <f t="shared" si="141"/>
        <v>0</v>
      </c>
      <c r="S414" s="296">
        <f t="shared" si="142"/>
        <v>0</v>
      </c>
      <c r="T414" s="297">
        <f t="shared" si="143"/>
        <v>0</v>
      </c>
      <c r="U414" s="297">
        <f t="shared" si="144"/>
        <v>1</v>
      </c>
      <c r="V414">
        <f t="shared" si="145"/>
        <v>0</v>
      </c>
      <c r="W414" s="298">
        <v>2</v>
      </c>
      <c r="X414" s="33">
        <f t="shared" si="146"/>
        <v>0</v>
      </c>
      <c r="Y414">
        <f t="shared" si="147"/>
        <v>3</v>
      </c>
      <c r="Z414" s="299">
        <f t="shared" si="129"/>
        <v>0</v>
      </c>
      <c r="AA414">
        <f t="shared" si="130"/>
        <v>1</v>
      </c>
      <c r="AB414" s="63">
        <f t="shared" si="131"/>
        <v>33.333333333333329</v>
      </c>
      <c r="AP414" s="307"/>
      <c r="AR414" s="301"/>
      <c r="AS414" s="301"/>
      <c r="AT414" s="301"/>
      <c r="BJ414" s="51">
        <v>1</v>
      </c>
      <c r="BS414" s="55">
        <v>1</v>
      </c>
      <c r="CJ414" s="59">
        <v>1</v>
      </c>
    </row>
    <row r="415" spans="7:90" x14ac:dyDescent="0.25">
      <c r="G415" s="36" t="s">
        <v>261</v>
      </c>
      <c r="H415" s="36">
        <v>1</v>
      </c>
      <c r="I415" s="44">
        <f t="shared" si="132"/>
        <v>0</v>
      </c>
      <c r="J415" s="44">
        <f t="shared" si="133"/>
        <v>2</v>
      </c>
      <c r="K415" s="44">
        <f t="shared" si="134"/>
        <v>0</v>
      </c>
      <c r="L415" s="44">
        <f t="shared" si="135"/>
        <v>0</v>
      </c>
      <c r="M415" s="51">
        <f t="shared" si="136"/>
        <v>0</v>
      </c>
      <c r="N415" s="51">
        <f t="shared" si="137"/>
        <v>0</v>
      </c>
      <c r="O415" s="51">
        <f t="shared" si="138"/>
        <v>0</v>
      </c>
      <c r="P415" s="54">
        <f t="shared" si="139"/>
        <v>0</v>
      </c>
      <c r="Q415" s="296">
        <f t="shared" si="140"/>
        <v>0</v>
      </c>
      <c r="R415" s="296">
        <f t="shared" si="141"/>
        <v>0</v>
      </c>
      <c r="S415" s="296">
        <f t="shared" si="142"/>
        <v>0</v>
      </c>
      <c r="T415" s="297">
        <f t="shared" si="143"/>
        <v>0</v>
      </c>
      <c r="U415" s="297">
        <f t="shared" si="144"/>
        <v>2</v>
      </c>
      <c r="V415">
        <f t="shared" si="145"/>
        <v>0</v>
      </c>
      <c r="W415" s="298">
        <v>2</v>
      </c>
      <c r="X415" s="33">
        <f t="shared" si="146"/>
        <v>2</v>
      </c>
      <c r="Y415">
        <f t="shared" si="147"/>
        <v>4</v>
      </c>
      <c r="Z415" s="299">
        <f t="shared" si="129"/>
        <v>50</v>
      </c>
      <c r="AA415">
        <f t="shared" si="130"/>
        <v>2</v>
      </c>
      <c r="AB415" s="63">
        <f t="shared" si="131"/>
        <v>50</v>
      </c>
      <c r="AP415" s="307"/>
      <c r="AR415" s="301"/>
      <c r="AS415" s="301"/>
      <c r="AT415" s="301"/>
      <c r="BC415" s="44">
        <v>2</v>
      </c>
      <c r="CJ415" s="59">
        <v>2</v>
      </c>
    </row>
    <row r="416" spans="7:90" x14ac:dyDescent="0.25">
      <c r="G416" s="36" t="s">
        <v>261</v>
      </c>
      <c r="H416" s="36">
        <v>1</v>
      </c>
      <c r="I416" s="44">
        <f t="shared" si="132"/>
        <v>0</v>
      </c>
      <c r="J416" s="44">
        <f t="shared" si="133"/>
        <v>0</v>
      </c>
      <c r="K416" s="44">
        <f t="shared" si="134"/>
        <v>0</v>
      </c>
      <c r="L416" s="44">
        <f t="shared" si="135"/>
        <v>0</v>
      </c>
      <c r="M416" s="51">
        <f t="shared" si="136"/>
        <v>0</v>
      </c>
      <c r="N416" s="51">
        <f t="shared" si="137"/>
        <v>2</v>
      </c>
      <c r="O416" s="51">
        <f t="shared" si="138"/>
        <v>0</v>
      </c>
      <c r="P416" s="54">
        <f t="shared" si="139"/>
        <v>0</v>
      </c>
      <c r="Q416" s="296">
        <f t="shared" si="140"/>
        <v>0</v>
      </c>
      <c r="R416" s="296">
        <f t="shared" si="141"/>
        <v>0</v>
      </c>
      <c r="S416" s="296">
        <f t="shared" si="142"/>
        <v>0</v>
      </c>
      <c r="T416" s="297">
        <f t="shared" si="143"/>
        <v>0</v>
      </c>
      <c r="U416" s="297">
        <f t="shared" si="144"/>
        <v>3</v>
      </c>
      <c r="V416">
        <f t="shared" si="145"/>
        <v>1</v>
      </c>
      <c r="W416" s="298">
        <v>3</v>
      </c>
      <c r="X416" s="33">
        <f t="shared" si="146"/>
        <v>0</v>
      </c>
      <c r="Y416">
        <f t="shared" si="147"/>
        <v>6</v>
      </c>
      <c r="Z416" s="299">
        <f t="shared" si="129"/>
        <v>0</v>
      </c>
      <c r="AA416">
        <f t="shared" si="130"/>
        <v>2</v>
      </c>
      <c r="AB416" s="63">
        <f t="shared" si="131"/>
        <v>33.333333333333329</v>
      </c>
      <c r="AP416" s="307"/>
      <c r="AQ416" s="297"/>
      <c r="AR416" s="301"/>
      <c r="AS416" s="301"/>
      <c r="AT416" s="301"/>
      <c r="BJ416" s="51">
        <v>2</v>
      </c>
      <c r="CJ416" s="59">
        <v>3</v>
      </c>
      <c r="CL416">
        <v>1</v>
      </c>
    </row>
    <row r="417" spans="7:90" x14ac:dyDescent="0.25">
      <c r="G417" s="36" t="s">
        <v>261</v>
      </c>
      <c r="H417" s="36">
        <v>1</v>
      </c>
      <c r="I417" s="44">
        <f t="shared" si="132"/>
        <v>0</v>
      </c>
      <c r="J417" s="44">
        <f t="shared" si="133"/>
        <v>1</v>
      </c>
      <c r="K417" s="44">
        <f t="shared" si="134"/>
        <v>0</v>
      </c>
      <c r="L417" s="44">
        <f t="shared" si="135"/>
        <v>0</v>
      </c>
      <c r="M417" s="51">
        <f t="shared" si="136"/>
        <v>0</v>
      </c>
      <c r="N417" s="51">
        <f t="shared" si="137"/>
        <v>0</v>
      </c>
      <c r="O417" s="51">
        <f t="shared" si="138"/>
        <v>0</v>
      </c>
      <c r="P417" s="54">
        <f t="shared" si="139"/>
        <v>0</v>
      </c>
      <c r="Q417" s="296">
        <f t="shared" si="140"/>
        <v>0</v>
      </c>
      <c r="R417" s="296">
        <f t="shared" si="141"/>
        <v>0</v>
      </c>
      <c r="S417" s="296">
        <f t="shared" si="142"/>
        <v>0</v>
      </c>
      <c r="T417" s="297">
        <f t="shared" si="143"/>
        <v>0</v>
      </c>
      <c r="U417" s="297">
        <f t="shared" si="144"/>
        <v>1</v>
      </c>
      <c r="V417">
        <f t="shared" si="145"/>
        <v>2</v>
      </c>
      <c r="W417" s="298">
        <v>3</v>
      </c>
      <c r="X417" s="33">
        <f t="shared" si="146"/>
        <v>1</v>
      </c>
      <c r="Y417">
        <f t="shared" si="147"/>
        <v>4</v>
      </c>
      <c r="Z417" s="299">
        <f t="shared" si="129"/>
        <v>25</v>
      </c>
      <c r="AA417">
        <f t="shared" si="130"/>
        <v>1</v>
      </c>
      <c r="AB417" s="63">
        <f t="shared" si="131"/>
        <v>25</v>
      </c>
      <c r="AP417" s="307"/>
      <c r="AQ417" s="306"/>
      <c r="AR417" s="301"/>
      <c r="AS417" s="301"/>
      <c r="AT417" s="301"/>
      <c r="BC417" s="44">
        <v>1</v>
      </c>
      <c r="CJ417" s="59">
        <v>1</v>
      </c>
      <c r="CL417">
        <v>2</v>
      </c>
    </row>
    <row r="418" spans="7:90" x14ac:dyDescent="0.25">
      <c r="G418" s="36" t="s">
        <v>261</v>
      </c>
      <c r="H418" s="36">
        <v>1</v>
      </c>
      <c r="I418" s="44">
        <f t="shared" si="132"/>
        <v>0</v>
      </c>
      <c r="J418" s="44">
        <f t="shared" si="133"/>
        <v>0</v>
      </c>
      <c r="K418" s="44">
        <f t="shared" si="134"/>
        <v>0</v>
      </c>
      <c r="L418" s="44">
        <f t="shared" si="135"/>
        <v>0</v>
      </c>
      <c r="M418" s="51">
        <f t="shared" si="136"/>
        <v>0</v>
      </c>
      <c r="N418" s="51">
        <f t="shared" si="137"/>
        <v>1</v>
      </c>
      <c r="O418" s="51">
        <f t="shared" si="138"/>
        <v>0</v>
      </c>
      <c r="P418" s="54">
        <f t="shared" si="139"/>
        <v>0</v>
      </c>
      <c r="Q418" s="296">
        <f t="shared" si="140"/>
        <v>1</v>
      </c>
      <c r="R418" s="296">
        <f t="shared" si="141"/>
        <v>0</v>
      </c>
      <c r="S418" s="296">
        <f t="shared" si="142"/>
        <v>0</v>
      </c>
      <c r="T418" s="297">
        <f t="shared" si="143"/>
        <v>0</v>
      </c>
      <c r="U418" s="297">
        <f t="shared" si="144"/>
        <v>1</v>
      </c>
      <c r="V418">
        <f t="shared" si="145"/>
        <v>3</v>
      </c>
      <c r="W418" s="298">
        <v>4</v>
      </c>
      <c r="X418" s="33">
        <f t="shared" si="146"/>
        <v>0</v>
      </c>
      <c r="Y418">
        <f t="shared" si="147"/>
        <v>6</v>
      </c>
      <c r="Z418" s="299">
        <f t="shared" si="129"/>
        <v>0</v>
      </c>
      <c r="AA418">
        <f t="shared" si="130"/>
        <v>1</v>
      </c>
      <c r="AB418" s="63">
        <f t="shared" si="131"/>
        <v>16.666666666666664</v>
      </c>
      <c r="AP418" s="307"/>
      <c r="AQ418" s="306"/>
      <c r="AR418" s="301"/>
      <c r="AS418" s="301"/>
      <c r="AT418" s="301"/>
      <c r="BJ418" s="51">
        <v>1</v>
      </c>
      <c r="BS418" s="55">
        <v>1</v>
      </c>
      <c r="CJ418" s="59">
        <v>1</v>
      </c>
      <c r="CL418">
        <v>3</v>
      </c>
    </row>
    <row r="419" spans="7:90" x14ac:dyDescent="0.25">
      <c r="G419" s="36" t="s">
        <v>261</v>
      </c>
      <c r="H419" s="36">
        <v>1</v>
      </c>
      <c r="I419" s="44">
        <f t="shared" si="132"/>
        <v>0</v>
      </c>
      <c r="J419" s="44">
        <f t="shared" si="133"/>
        <v>1</v>
      </c>
      <c r="K419" s="44">
        <f t="shared" si="134"/>
        <v>0</v>
      </c>
      <c r="L419" s="44">
        <f t="shared" si="135"/>
        <v>0</v>
      </c>
      <c r="M419" s="51">
        <f t="shared" si="136"/>
        <v>0</v>
      </c>
      <c r="N419" s="51">
        <f t="shared" si="137"/>
        <v>2</v>
      </c>
      <c r="O419" s="51">
        <f t="shared" si="138"/>
        <v>0</v>
      </c>
      <c r="P419" s="54">
        <f t="shared" si="139"/>
        <v>0</v>
      </c>
      <c r="Q419" s="296">
        <f t="shared" si="140"/>
        <v>1</v>
      </c>
      <c r="R419" s="296">
        <f t="shared" si="141"/>
        <v>0</v>
      </c>
      <c r="S419" s="296">
        <f t="shared" si="142"/>
        <v>0</v>
      </c>
      <c r="T419" s="297">
        <f t="shared" si="143"/>
        <v>0</v>
      </c>
      <c r="U419" s="297">
        <f t="shared" si="144"/>
        <v>0</v>
      </c>
      <c r="V419">
        <f t="shared" si="145"/>
        <v>0</v>
      </c>
      <c r="W419" s="298">
        <v>3</v>
      </c>
      <c r="X419" s="33">
        <f t="shared" si="146"/>
        <v>1</v>
      </c>
      <c r="Y419">
        <f t="shared" si="147"/>
        <v>4</v>
      </c>
      <c r="Z419" s="299">
        <f t="shared" si="129"/>
        <v>25</v>
      </c>
      <c r="AA419">
        <f t="shared" si="130"/>
        <v>3</v>
      </c>
      <c r="AB419" s="63">
        <f t="shared" si="131"/>
        <v>75</v>
      </c>
      <c r="AP419" s="307"/>
      <c r="AQ419" s="51"/>
      <c r="AR419" s="301"/>
      <c r="AS419" s="301"/>
      <c r="AT419" s="301"/>
      <c r="BC419" s="44">
        <v>1</v>
      </c>
      <c r="BJ419" s="51">
        <v>2</v>
      </c>
      <c r="BT419" s="55">
        <v>1</v>
      </c>
    </row>
    <row r="420" spans="7:90" x14ac:dyDescent="0.25">
      <c r="G420" s="36" t="s">
        <v>261</v>
      </c>
      <c r="H420" s="36">
        <v>1</v>
      </c>
      <c r="I420" s="44">
        <f t="shared" si="132"/>
        <v>0</v>
      </c>
      <c r="J420" s="44">
        <f t="shared" si="133"/>
        <v>1</v>
      </c>
      <c r="K420" s="44">
        <f t="shared" si="134"/>
        <v>0</v>
      </c>
      <c r="L420" s="44">
        <f t="shared" si="135"/>
        <v>0</v>
      </c>
      <c r="M420" s="51">
        <f t="shared" si="136"/>
        <v>0</v>
      </c>
      <c r="N420" s="51">
        <f t="shared" si="137"/>
        <v>1</v>
      </c>
      <c r="O420" s="51">
        <f t="shared" si="138"/>
        <v>0</v>
      </c>
      <c r="P420" s="54">
        <f t="shared" si="139"/>
        <v>0</v>
      </c>
      <c r="Q420" s="296">
        <f t="shared" si="140"/>
        <v>1</v>
      </c>
      <c r="R420" s="296">
        <f t="shared" si="141"/>
        <v>0</v>
      </c>
      <c r="S420" s="296">
        <f t="shared" si="142"/>
        <v>0</v>
      </c>
      <c r="T420" s="297">
        <f t="shared" si="143"/>
        <v>0</v>
      </c>
      <c r="U420" s="297">
        <f t="shared" si="144"/>
        <v>1</v>
      </c>
      <c r="V420">
        <f t="shared" si="145"/>
        <v>2</v>
      </c>
      <c r="W420" s="298">
        <v>5</v>
      </c>
      <c r="X420" s="33">
        <f t="shared" si="146"/>
        <v>1</v>
      </c>
      <c r="Y420">
        <f t="shared" si="147"/>
        <v>6</v>
      </c>
      <c r="Z420" s="299">
        <f t="shared" si="129"/>
        <v>16.666666666666664</v>
      </c>
      <c r="AA420">
        <f t="shared" si="130"/>
        <v>2</v>
      </c>
      <c r="AB420" s="63">
        <f t="shared" si="131"/>
        <v>33.333333333333329</v>
      </c>
      <c r="AP420" s="307"/>
      <c r="AQ420" s="306"/>
      <c r="AR420" s="301"/>
      <c r="AS420" s="301"/>
      <c r="AT420" s="301"/>
      <c r="BC420" s="44">
        <v>1</v>
      </c>
      <c r="BJ420" s="51">
        <v>1</v>
      </c>
      <c r="BS420" s="55">
        <v>1</v>
      </c>
      <c r="CJ420" s="59">
        <v>1</v>
      </c>
      <c r="CL420">
        <v>2</v>
      </c>
    </row>
    <row r="421" spans="7:90" x14ac:dyDescent="0.25">
      <c r="G421" s="36" t="s">
        <v>261</v>
      </c>
      <c r="H421" s="36">
        <v>1</v>
      </c>
      <c r="I421" s="44">
        <f t="shared" si="132"/>
        <v>0</v>
      </c>
      <c r="J421" s="44">
        <f t="shared" si="133"/>
        <v>0</v>
      </c>
      <c r="K421" s="44">
        <f t="shared" si="134"/>
        <v>0</v>
      </c>
      <c r="L421" s="44">
        <f t="shared" si="135"/>
        <v>0</v>
      </c>
      <c r="M421" s="51">
        <f t="shared" si="136"/>
        <v>0</v>
      </c>
      <c r="N421" s="51">
        <f t="shared" si="137"/>
        <v>1</v>
      </c>
      <c r="O421" s="51">
        <f t="shared" si="138"/>
        <v>0</v>
      </c>
      <c r="P421" s="54">
        <f t="shared" si="139"/>
        <v>0</v>
      </c>
      <c r="Q421" s="296">
        <f t="shared" si="140"/>
        <v>1</v>
      </c>
      <c r="R421" s="296">
        <f t="shared" si="141"/>
        <v>0</v>
      </c>
      <c r="S421" s="296">
        <f t="shared" si="142"/>
        <v>0</v>
      </c>
      <c r="T421" s="297">
        <f t="shared" si="143"/>
        <v>1</v>
      </c>
      <c r="U421" s="297">
        <f t="shared" si="144"/>
        <v>2</v>
      </c>
      <c r="V421">
        <f t="shared" si="145"/>
        <v>2</v>
      </c>
      <c r="W421" s="298">
        <v>5</v>
      </c>
      <c r="X421" s="33">
        <f t="shared" si="146"/>
        <v>0</v>
      </c>
      <c r="Y421">
        <f t="shared" si="147"/>
        <v>7</v>
      </c>
      <c r="Z421" s="299">
        <f t="shared" si="129"/>
        <v>0</v>
      </c>
      <c r="AA421">
        <f t="shared" si="130"/>
        <v>1</v>
      </c>
      <c r="AB421" s="63">
        <f t="shared" si="131"/>
        <v>14.285714285714285</v>
      </c>
      <c r="AP421" s="307"/>
      <c r="AQ421" s="297"/>
      <c r="AR421" s="301"/>
      <c r="AS421" s="301"/>
      <c r="AT421" s="301"/>
      <c r="BJ421" s="51">
        <v>1</v>
      </c>
      <c r="BT421" s="55">
        <v>1</v>
      </c>
      <c r="CC421" s="58">
        <v>1</v>
      </c>
      <c r="CJ421" s="59">
        <v>2</v>
      </c>
      <c r="CL421">
        <v>2</v>
      </c>
    </row>
    <row r="422" spans="7:90" x14ac:dyDescent="0.25">
      <c r="G422" s="36" t="s">
        <v>261</v>
      </c>
      <c r="H422" s="36">
        <v>1</v>
      </c>
      <c r="I422" s="44">
        <f t="shared" si="132"/>
        <v>0</v>
      </c>
      <c r="J422" s="44">
        <f t="shared" si="133"/>
        <v>0</v>
      </c>
      <c r="K422" s="44">
        <f t="shared" si="134"/>
        <v>0</v>
      </c>
      <c r="L422" s="44">
        <f t="shared" si="135"/>
        <v>0</v>
      </c>
      <c r="M422" s="51">
        <f t="shared" si="136"/>
        <v>0</v>
      </c>
      <c r="N422" s="51">
        <f t="shared" si="137"/>
        <v>0</v>
      </c>
      <c r="O422" s="51">
        <f t="shared" si="138"/>
        <v>1</v>
      </c>
      <c r="P422" s="54">
        <f t="shared" si="139"/>
        <v>0</v>
      </c>
      <c r="Q422" s="296">
        <f t="shared" si="140"/>
        <v>1</v>
      </c>
      <c r="R422" s="296">
        <f t="shared" si="141"/>
        <v>0</v>
      </c>
      <c r="S422" s="296">
        <f t="shared" si="142"/>
        <v>0</v>
      </c>
      <c r="T422" s="297">
        <f t="shared" si="143"/>
        <v>0</v>
      </c>
      <c r="U422" s="297">
        <f t="shared" si="144"/>
        <v>1</v>
      </c>
      <c r="V422">
        <f t="shared" si="145"/>
        <v>0</v>
      </c>
      <c r="W422" s="298">
        <v>3</v>
      </c>
      <c r="X422" s="33">
        <f t="shared" si="146"/>
        <v>0</v>
      </c>
      <c r="Y422">
        <f t="shared" si="147"/>
        <v>3</v>
      </c>
      <c r="Z422" s="299">
        <f t="shared" si="129"/>
        <v>0</v>
      </c>
      <c r="AA422">
        <f t="shared" si="130"/>
        <v>1</v>
      </c>
      <c r="AB422" s="63">
        <f t="shared" si="131"/>
        <v>33.333333333333329</v>
      </c>
      <c r="AP422" s="307"/>
      <c r="AR422" s="301"/>
      <c r="AS422" s="301"/>
      <c r="AT422" s="301"/>
      <c r="BN422" s="52">
        <v>1</v>
      </c>
      <c r="BS422" s="55">
        <v>1</v>
      </c>
      <c r="CJ422" s="59">
        <v>1</v>
      </c>
    </row>
    <row r="423" spans="7:90" x14ac:dyDescent="0.25">
      <c r="G423" s="152" t="s">
        <v>261</v>
      </c>
      <c r="H423" s="64">
        <v>1</v>
      </c>
      <c r="I423" s="44">
        <f t="shared" si="132"/>
        <v>0</v>
      </c>
      <c r="J423" s="44">
        <f t="shared" si="133"/>
        <v>0</v>
      </c>
      <c r="K423" s="44">
        <f t="shared" si="134"/>
        <v>0</v>
      </c>
      <c r="L423" s="44">
        <f t="shared" si="135"/>
        <v>0</v>
      </c>
      <c r="M423" s="51">
        <f t="shared" si="136"/>
        <v>0</v>
      </c>
      <c r="N423" s="51">
        <f t="shared" si="137"/>
        <v>1</v>
      </c>
      <c r="O423" s="51">
        <f t="shared" si="138"/>
        <v>0</v>
      </c>
      <c r="P423" s="54">
        <f t="shared" si="139"/>
        <v>0</v>
      </c>
      <c r="Q423" s="296">
        <f t="shared" si="140"/>
        <v>0</v>
      </c>
      <c r="R423" s="296">
        <f t="shared" si="141"/>
        <v>0</v>
      </c>
      <c r="S423" s="296">
        <f t="shared" si="142"/>
        <v>0</v>
      </c>
      <c r="T423" s="297">
        <f t="shared" si="143"/>
        <v>1</v>
      </c>
      <c r="U423" s="297">
        <f t="shared" si="144"/>
        <v>1</v>
      </c>
      <c r="V423">
        <f t="shared" si="145"/>
        <v>1</v>
      </c>
      <c r="W423" s="298">
        <v>4</v>
      </c>
      <c r="X423" s="33">
        <f t="shared" si="146"/>
        <v>0</v>
      </c>
      <c r="Y423">
        <f t="shared" si="147"/>
        <v>4</v>
      </c>
      <c r="Z423" s="299">
        <f t="shared" si="129"/>
        <v>0</v>
      </c>
      <c r="AA423">
        <f t="shared" si="130"/>
        <v>1</v>
      </c>
      <c r="AB423" s="63">
        <f t="shared" si="131"/>
        <v>25</v>
      </c>
      <c r="AP423" s="307"/>
      <c r="AQ423" s="297"/>
      <c r="AR423" s="323"/>
      <c r="AS423" s="323"/>
      <c r="AT423" s="323"/>
      <c r="AU423" s="65"/>
      <c r="AV423" s="66"/>
      <c r="AW423" s="66"/>
      <c r="AX423" s="66"/>
      <c r="AY423" s="66"/>
      <c r="AZ423" s="66"/>
      <c r="BA423" s="66"/>
      <c r="BB423" s="67"/>
      <c r="BC423" s="67"/>
      <c r="BD423" s="67"/>
      <c r="BE423" s="68"/>
      <c r="BF423" s="68"/>
      <c r="BG423" s="69"/>
      <c r="BH423" s="69"/>
      <c r="BI423" s="70"/>
      <c r="BJ423" s="71">
        <v>1</v>
      </c>
      <c r="BK423" s="71"/>
      <c r="BL423" s="71"/>
      <c r="BM423" s="72"/>
      <c r="BN423" s="72"/>
      <c r="BO423" s="72"/>
      <c r="BP423" s="73"/>
      <c r="BQ423" s="73"/>
      <c r="BR423" s="73"/>
      <c r="BS423" s="74"/>
      <c r="BT423" s="74"/>
      <c r="BU423" s="74"/>
      <c r="BV423" s="74"/>
      <c r="BW423" s="75"/>
      <c r="BX423" s="75"/>
      <c r="BY423" s="76"/>
      <c r="BZ423" s="76"/>
      <c r="CA423" s="76"/>
      <c r="CB423" s="76"/>
      <c r="CC423" s="77"/>
      <c r="CD423" s="77"/>
      <c r="CE423" s="77">
        <v>1</v>
      </c>
      <c r="CF423" s="78"/>
      <c r="CG423" s="78"/>
      <c r="CH423" s="78"/>
      <c r="CI423" s="78"/>
      <c r="CJ423" s="78">
        <v>1</v>
      </c>
      <c r="CK423" s="78"/>
      <c r="CL423" s="64">
        <v>1</v>
      </c>
    </row>
    <row r="424" spans="7:90" x14ac:dyDescent="0.25">
      <c r="G424" s="36" t="s">
        <v>282</v>
      </c>
      <c r="H424" s="36">
        <v>1</v>
      </c>
      <c r="I424" s="44">
        <f t="shared" si="132"/>
        <v>0</v>
      </c>
      <c r="J424" s="44">
        <f t="shared" si="133"/>
        <v>0</v>
      </c>
      <c r="K424" s="44">
        <f t="shared" si="134"/>
        <v>0</v>
      </c>
      <c r="L424" s="44">
        <f t="shared" si="135"/>
        <v>0</v>
      </c>
      <c r="M424" s="51">
        <f t="shared" si="136"/>
        <v>0</v>
      </c>
      <c r="N424" s="51">
        <f t="shared" si="137"/>
        <v>1</v>
      </c>
      <c r="O424" s="51">
        <f t="shared" si="138"/>
        <v>1</v>
      </c>
      <c r="P424" s="54">
        <f t="shared" si="139"/>
        <v>0</v>
      </c>
      <c r="Q424" s="296">
        <f t="shared" si="140"/>
        <v>0</v>
      </c>
      <c r="R424" s="296">
        <f t="shared" si="141"/>
        <v>0</v>
      </c>
      <c r="S424" s="296">
        <f t="shared" si="142"/>
        <v>0</v>
      </c>
      <c r="T424" s="297">
        <f t="shared" si="143"/>
        <v>2</v>
      </c>
      <c r="U424" s="297">
        <f t="shared" si="144"/>
        <v>0</v>
      </c>
      <c r="V424">
        <f t="shared" si="145"/>
        <v>0</v>
      </c>
      <c r="W424" s="298">
        <v>3</v>
      </c>
      <c r="X424" s="33">
        <f t="shared" si="146"/>
        <v>0</v>
      </c>
      <c r="Y424">
        <f t="shared" si="147"/>
        <v>4</v>
      </c>
      <c r="Z424" s="299">
        <f t="shared" si="129"/>
        <v>0</v>
      </c>
      <c r="AA424">
        <f t="shared" si="130"/>
        <v>2</v>
      </c>
      <c r="AB424" s="63">
        <f t="shared" si="131"/>
        <v>50</v>
      </c>
      <c r="AP424" s="307"/>
      <c r="AR424" s="301"/>
      <c r="AS424" s="301"/>
      <c r="AT424" s="301"/>
      <c r="BJ424" s="51">
        <v>1</v>
      </c>
      <c r="BN424" s="52">
        <v>1</v>
      </c>
      <c r="CE424" s="58">
        <v>2</v>
      </c>
    </row>
    <row r="425" spans="7:90" x14ac:dyDescent="0.25">
      <c r="G425" s="36" t="s">
        <v>282</v>
      </c>
      <c r="H425" s="36">
        <v>1</v>
      </c>
      <c r="I425" s="44">
        <f t="shared" si="132"/>
        <v>0</v>
      </c>
      <c r="J425" s="44">
        <f t="shared" si="133"/>
        <v>0</v>
      </c>
      <c r="K425" s="44">
        <f t="shared" si="134"/>
        <v>0</v>
      </c>
      <c r="L425" s="44">
        <f t="shared" si="135"/>
        <v>0</v>
      </c>
      <c r="M425" s="51">
        <f t="shared" si="136"/>
        <v>0</v>
      </c>
      <c r="N425" s="51">
        <f t="shared" si="137"/>
        <v>3</v>
      </c>
      <c r="O425" s="51">
        <f t="shared" si="138"/>
        <v>0</v>
      </c>
      <c r="P425" s="54">
        <f t="shared" si="139"/>
        <v>0</v>
      </c>
      <c r="Q425" s="296">
        <f t="shared" si="140"/>
        <v>1</v>
      </c>
      <c r="R425" s="296">
        <f t="shared" si="141"/>
        <v>0</v>
      </c>
      <c r="S425" s="296">
        <f t="shared" si="142"/>
        <v>0</v>
      </c>
      <c r="T425" s="297">
        <f t="shared" si="143"/>
        <v>0</v>
      </c>
      <c r="U425" s="297">
        <f t="shared" si="144"/>
        <v>2</v>
      </c>
      <c r="V425">
        <f t="shared" si="145"/>
        <v>2</v>
      </c>
      <c r="W425" s="298">
        <v>4</v>
      </c>
      <c r="X425" s="33">
        <f t="shared" si="146"/>
        <v>0</v>
      </c>
      <c r="Y425">
        <f t="shared" si="147"/>
        <v>8</v>
      </c>
      <c r="Z425" s="299">
        <f t="shared" si="129"/>
        <v>0</v>
      </c>
      <c r="AA425">
        <f t="shared" si="130"/>
        <v>3</v>
      </c>
      <c r="AB425" s="63">
        <f t="shared" si="131"/>
        <v>37.5</v>
      </c>
      <c r="AP425" s="307"/>
      <c r="AQ425" s="51"/>
      <c r="AR425" s="301"/>
      <c r="AS425" s="301"/>
      <c r="AT425" s="301"/>
      <c r="BJ425" s="51">
        <v>3</v>
      </c>
      <c r="BS425" s="55">
        <v>1</v>
      </c>
      <c r="CJ425" s="59">
        <v>2</v>
      </c>
      <c r="CL425">
        <v>2</v>
      </c>
    </row>
    <row r="426" spans="7:90" x14ac:dyDescent="0.25">
      <c r="G426" s="36" t="s">
        <v>282</v>
      </c>
      <c r="H426" s="36">
        <v>1</v>
      </c>
      <c r="I426" s="44">
        <f t="shared" si="132"/>
        <v>0</v>
      </c>
      <c r="J426" s="44">
        <f t="shared" si="133"/>
        <v>0</v>
      </c>
      <c r="K426" s="44">
        <f t="shared" si="134"/>
        <v>0</v>
      </c>
      <c r="L426" s="44">
        <f t="shared" si="135"/>
        <v>0</v>
      </c>
      <c r="M426" s="51">
        <f t="shared" si="136"/>
        <v>0</v>
      </c>
      <c r="N426" s="51">
        <f t="shared" si="137"/>
        <v>0</v>
      </c>
      <c r="O426" s="51">
        <f t="shared" si="138"/>
        <v>0</v>
      </c>
      <c r="P426" s="54">
        <f t="shared" si="139"/>
        <v>0</v>
      </c>
      <c r="Q426" s="296">
        <f t="shared" si="140"/>
        <v>0</v>
      </c>
      <c r="R426" s="296">
        <f t="shared" si="141"/>
        <v>0</v>
      </c>
      <c r="S426" s="296">
        <f t="shared" si="142"/>
        <v>0</v>
      </c>
      <c r="T426" s="297">
        <f t="shared" si="143"/>
        <v>3</v>
      </c>
      <c r="U426" s="297">
        <f t="shared" si="144"/>
        <v>0</v>
      </c>
      <c r="V426">
        <f t="shared" si="145"/>
        <v>1</v>
      </c>
      <c r="W426" s="298">
        <v>2</v>
      </c>
      <c r="X426" s="33">
        <f t="shared" si="146"/>
        <v>0</v>
      </c>
      <c r="Y426">
        <f t="shared" si="147"/>
        <v>4</v>
      </c>
      <c r="Z426" s="299">
        <f t="shared" si="129"/>
        <v>0</v>
      </c>
      <c r="AA426">
        <f t="shared" si="130"/>
        <v>0</v>
      </c>
      <c r="AB426" s="63">
        <f t="shared" si="131"/>
        <v>0</v>
      </c>
      <c r="AP426" s="307"/>
      <c r="AQ426" s="297"/>
      <c r="AR426" s="301"/>
      <c r="AS426" s="301"/>
      <c r="AT426" s="301"/>
      <c r="CC426" s="58">
        <v>1</v>
      </c>
      <c r="CD426" s="58">
        <v>1</v>
      </c>
      <c r="CE426" s="58">
        <v>1</v>
      </c>
      <c r="CL426">
        <v>1</v>
      </c>
    </row>
    <row r="427" spans="7:90" x14ac:dyDescent="0.25">
      <c r="G427" s="36" t="s">
        <v>282</v>
      </c>
      <c r="H427" s="36">
        <v>1</v>
      </c>
      <c r="I427" s="44">
        <f t="shared" si="132"/>
        <v>0</v>
      </c>
      <c r="J427" s="44">
        <f t="shared" si="133"/>
        <v>0</v>
      </c>
      <c r="K427" s="44">
        <f t="shared" si="134"/>
        <v>0</v>
      </c>
      <c r="L427" s="44">
        <f t="shared" si="135"/>
        <v>0</v>
      </c>
      <c r="M427" s="51">
        <f t="shared" si="136"/>
        <v>0</v>
      </c>
      <c r="N427" s="51">
        <f t="shared" si="137"/>
        <v>3</v>
      </c>
      <c r="O427" s="51">
        <f t="shared" si="138"/>
        <v>0</v>
      </c>
      <c r="P427" s="54">
        <f t="shared" si="139"/>
        <v>0</v>
      </c>
      <c r="Q427" s="296">
        <f t="shared" si="140"/>
        <v>0</v>
      </c>
      <c r="R427" s="296">
        <f t="shared" si="141"/>
        <v>0</v>
      </c>
      <c r="S427" s="296">
        <f t="shared" si="142"/>
        <v>0</v>
      </c>
      <c r="T427" s="297">
        <f t="shared" si="143"/>
        <v>0</v>
      </c>
      <c r="U427" s="297">
        <f t="shared" si="144"/>
        <v>2</v>
      </c>
      <c r="V427">
        <f t="shared" si="145"/>
        <v>0</v>
      </c>
      <c r="W427" s="298">
        <v>2</v>
      </c>
      <c r="X427" s="33">
        <f t="shared" si="146"/>
        <v>0</v>
      </c>
      <c r="Y427">
        <f t="shared" si="147"/>
        <v>5</v>
      </c>
      <c r="Z427" s="299">
        <f t="shared" si="129"/>
        <v>0</v>
      </c>
      <c r="AA427">
        <f t="shared" si="130"/>
        <v>3</v>
      </c>
      <c r="AB427" s="63">
        <f t="shared" si="131"/>
        <v>60</v>
      </c>
      <c r="AP427" s="307"/>
      <c r="AQ427" s="51"/>
      <c r="AR427" s="301"/>
      <c r="AS427" s="301"/>
      <c r="AT427" s="301"/>
      <c r="BJ427" s="51">
        <v>3</v>
      </c>
      <c r="CJ427" s="59">
        <v>2</v>
      </c>
    </row>
    <row r="428" spans="7:90" x14ac:dyDescent="0.25">
      <c r="G428" s="36" t="s">
        <v>282</v>
      </c>
      <c r="H428" s="36">
        <v>1</v>
      </c>
      <c r="I428" s="44">
        <f t="shared" si="132"/>
        <v>0</v>
      </c>
      <c r="J428" s="44">
        <f t="shared" si="133"/>
        <v>0</v>
      </c>
      <c r="K428" s="44">
        <f t="shared" si="134"/>
        <v>0</v>
      </c>
      <c r="L428" s="44">
        <f t="shared" si="135"/>
        <v>0</v>
      </c>
      <c r="M428" s="51">
        <f t="shared" si="136"/>
        <v>0</v>
      </c>
      <c r="N428" s="51">
        <f t="shared" si="137"/>
        <v>1</v>
      </c>
      <c r="O428" s="51">
        <f t="shared" si="138"/>
        <v>0</v>
      </c>
      <c r="P428" s="54">
        <f t="shared" si="139"/>
        <v>0</v>
      </c>
      <c r="Q428" s="296">
        <f t="shared" si="140"/>
        <v>2</v>
      </c>
      <c r="R428" s="296">
        <f t="shared" si="141"/>
        <v>0</v>
      </c>
      <c r="S428" s="296">
        <f t="shared" si="142"/>
        <v>0</v>
      </c>
      <c r="T428" s="297">
        <f t="shared" si="143"/>
        <v>0</v>
      </c>
      <c r="U428" s="297">
        <f t="shared" si="144"/>
        <v>0</v>
      </c>
      <c r="V428">
        <f t="shared" si="145"/>
        <v>1</v>
      </c>
      <c r="W428" s="298">
        <v>3</v>
      </c>
      <c r="X428" s="33">
        <f t="shared" si="146"/>
        <v>0</v>
      </c>
      <c r="Y428">
        <f t="shared" si="147"/>
        <v>4</v>
      </c>
      <c r="Z428" s="299">
        <f t="shared" si="129"/>
        <v>0</v>
      </c>
      <c r="AA428">
        <f t="shared" si="130"/>
        <v>1</v>
      </c>
      <c r="AB428" s="63">
        <f t="shared" si="131"/>
        <v>25</v>
      </c>
      <c r="AP428" s="307"/>
      <c r="AQ428" s="296"/>
      <c r="AR428" s="301"/>
      <c r="AS428" s="301"/>
      <c r="AT428" s="301"/>
      <c r="BJ428" s="51">
        <v>1</v>
      </c>
      <c r="BS428" s="55">
        <v>1</v>
      </c>
      <c r="BV428" s="55">
        <v>1</v>
      </c>
      <c r="CL428">
        <v>1</v>
      </c>
    </row>
    <row r="429" spans="7:90" x14ac:dyDescent="0.25">
      <c r="G429" s="36" t="s">
        <v>282</v>
      </c>
      <c r="H429" s="36">
        <v>1</v>
      </c>
      <c r="I429" s="44">
        <f t="shared" si="132"/>
        <v>0</v>
      </c>
      <c r="J429" s="44">
        <f t="shared" si="133"/>
        <v>0</v>
      </c>
      <c r="K429" s="44">
        <f t="shared" si="134"/>
        <v>0</v>
      </c>
      <c r="L429" s="44">
        <f t="shared" si="135"/>
        <v>0</v>
      </c>
      <c r="M429" s="51">
        <f t="shared" si="136"/>
        <v>0</v>
      </c>
      <c r="N429" s="51">
        <f t="shared" si="137"/>
        <v>1</v>
      </c>
      <c r="O429" s="51">
        <f t="shared" si="138"/>
        <v>0</v>
      </c>
      <c r="P429" s="54">
        <f t="shared" si="139"/>
        <v>0</v>
      </c>
      <c r="Q429" s="296">
        <f t="shared" si="140"/>
        <v>0</v>
      </c>
      <c r="R429" s="296">
        <f t="shared" si="141"/>
        <v>0</v>
      </c>
      <c r="S429" s="296">
        <f t="shared" si="142"/>
        <v>0</v>
      </c>
      <c r="T429" s="297">
        <f t="shared" si="143"/>
        <v>2</v>
      </c>
      <c r="U429" s="297">
        <f t="shared" si="144"/>
        <v>0</v>
      </c>
      <c r="V429">
        <f t="shared" si="145"/>
        <v>0</v>
      </c>
      <c r="W429" s="298">
        <v>2</v>
      </c>
      <c r="X429" s="33">
        <f t="shared" si="146"/>
        <v>0</v>
      </c>
      <c r="Y429">
        <f t="shared" si="147"/>
        <v>3</v>
      </c>
      <c r="Z429" s="299">
        <f t="shared" si="129"/>
        <v>0</v>
      </c>
      <c r="AA429">
        <f t="shared" si="130"/>
        <v>1</v>
      </c>
      <c r="AB429" s="63">
        <f t="shared" si="131"/>
        <v>33.333333333333329</v>
      </c>
      <c r="AP429" s="307"/>
      <c r="AQ429" s="297"/>
      <c r="AR429" s="301"/>
      <c r="AS429" s="301"/>
      <c r="AT429" s="301"/>
      <c r="BJ429" s="51">
        <v>1</v>
      </c>
      <c r="CE429" s="58">
        <v>2</v>
      </c>
    </row>
    <row r="430" spans="7:90" x14ac:dyDescent="0.25">
      <c r="G430" s="36" t="s">
        <v>282</v>
      </c>
      <c r="H430" s="36">
        <v>1</v>
      </c>
      <c r="I430" s="44">
        <f t="shared" si="132"/>
        <v>0</v>
      </c>
      <c r="J430" s="44">
        <f t="shared" si="133"/>
        <v>0</v>
      </c>
      <c r="K430" s="44">
        <f t="shared" si="134"/>
        <v>0</v>
      </c>
      <c r="L430" s="44">
        <f t="shared" si="135"/>
        <v>0</v>
      </c>
      <c r="M430" s="51">
        <f t="shared" si="136"/>
        <v>0</v>
      </c>
      <c r="N430" s="51">
        <f t="shared" si="137"/>
        <v>0</v>
      </c>
      <c r="O430" s="51">
        <f t="shared" si="138"/>
        <v>0</v>
      </c>
      <c r="P430" s="54">
        <f t="shared" si="139"/>
        <v>0</v>
      </c>
      <c r="Q430" s="296">
        <f t="shared" si="140"/>
        <v>0</v>
      </c>
      <c r="R430" s="296">
        <f t="shared" si="141"/>
        <v>0</v>
      </c>
      <c r="S430" s="296">
        <f t="shared" si="142"/>
        <v>0</v>
      </c>
      <c r="T430" s="297">
        <f t="shared" si="143"/>
        <v>0</v>
      </c>
      <c r="U430" s="297">
        <f t="shared" si="144"/>
        <v>1</v>
      </c>
      <c r="V430">
        <f t="shared" si="145"/>
        <v>1</v>
      </c>
      <c r="W430" s="298">
        <v>2</v>
      </c>
      <c r="X430" s="33">
        <f t="shared" si="146"/>
        <v>0</v>
      </c>
      <c r="Y430">
        <f t="shared" si="147"/>
        <v>2</v>
      </c>
      <c r="Z430" s="299">
        <f t="shared" si="129"/>
        <v>0</v>
      </c>
      <c r="AA430">
        <f t="shared" si="130"/>
        <v>0</v>
      </c>
      <c r="AB430" s="63">
        <f t="shared" si="131"/>
        <v>0</v>
      </c>
      <c r="AP430" s="307"/>
      <c r="AR430" s="301"/>
      <c r="AS430" s="301"/>
      <c r="AT430" s="301"/>
      <c r="CJ430" s="59">
        <v>1</v>
      </c>
      <c r="CL430">
        <v>1</v>
      </c>
    </row>
    <row r="431" spans="7:90" x14ac:dyDescent="0.25">
      <c r="G431" s="36" t="s">
        <v>282</v>
      </c>
      <c r="H431" s="36">
        <v>1</v>
      </c>
      <c r="I431" s="44">
        <f t="shared" si="132"/>
        <v>0</v>
      </c>
      <c r="J431" s="44">
        <f t="shared" si="133"/>
        <v>0</v>
      </c>
      <c r="K431" s="44">
        <f t="shared" si="134"/>
        <v>0</v>
      </c>
      <c r="L431" s="44">
        <f t="shared" si="135"/>
        <v>0</v>
      </c>
      <c r="M431" s="51">
        <f t="shared" si="136"/>
        <v>0</v>
      </c>
      <c r="N431" s="51">
        <f t="shared" si="137"/>
        <v>2</v>
      </c>
      <c r="O431" s="51">
        <f t="shared" si="138"/>
        <v>0</v>
      </c>
      <c r="P431" s="54">
        <f t="shared" si="139"/>
        <v>0</v>
      </c>
      <c r="Q431" s="296">
        <f t="shared" si="140"/>
        <v>0</v>
      </c>
      <c r="R431" s="296">
        <f t="shared" si="141"/>
        <v>0</v>
      </c>
      <c r="S431" s="296">
        <f t="shared" si="142"/>
        <v>0</v>
      </c>
      <c r="T431" s="297">
        <f t="shared" si="143"/>
        <v>0</v>
      </c>
      <c r="U431" s="297">
        <f t="shared" si="144"/>
        <v>0</v>
      </c>
      <c r="V431">
        <f t="shared" si="145"/>
        <v>2</v>
      </c>
      <c r="W431" s="298">
        <v>2</v>
      </c>
      <c r="X431" s="33">
        <f t="shared" si="146"/>
        <v>0</v>
      </c>
      <c r="Y431">
        <f t="shared" si="147"/>
        <v>4</v>
      </c>
      <c r="Z431" s="299">
        <f t="shared" si="129"/>
        <v>0</v>
      </c>
      <c r="AA431">
        <f t="shared" si="130"/>
        <v>2</v>
      </c>
      <c r="AB431" s="63">
        <f t="shared" si="131"/>
        <v>50</v>
      </c>
      <c r="AP431" s="307"/>
      <c r="AR431" s="301"/>
      <c r="AS431" s="301"/>
      <c r="AT431" s="301"/>
      <c r="BJ431" s="51">
        <v>2</v>
      </c>
      <c r="CL431">
        <v>2</v>
      </c>
    </row>
    <row r="432" spans="7:90" x14ac:dyDescent="0.25">
      <c r="G432" s="36" t="s">
        <v>282</v>
      </c>
      <c r="H432" s="36">
        <v>1</v>
      </c>
      <c r="I432" s="44">
        <f t="shared" si="132"/>
        <v>0</v>
      </c>
      <c r="J432" s="44">
        <f t="shared" si="133"/>
        <v>0</v>
      </c>
      <c r="K432" s="44">
        <f t="shared" si="134"/>
        <v>0</v>
      </c>
      <c r="L432" s="44">
        <f t="shared" si="135"/>
        <v>0</v>
      </c>
      <c r="M432" s="51">
        <f t="shared" si="136"/>
        <v>0</v>
      </c>
      <c r="N432" s="51">
        <f t="shared" si="137"/>
        <v>1</v>
      </c>
      <c r="O432" s="51">
        <f t="shared" si="138"/>
        <v>0</v>
      </c>
      <c r="P432" s="54">
        <f t="shared" si="139"/>
        <v>0</v>
      </c>
      <c r="Q432" s="296">
        <f t="shared" si="140"/>
        <v>0</v>
      </c>
      <c r="R432" s="296">
        <f t="shared" si="141"/>
        <v>0</v>
      </c>
      <c r="S432" s="296">
        <f t="shared" si="142"/>
        <v>0</v>
      </c>
      <c r="T432" s="297">
        <f t="shared" si="143"/>
        <v>0</v>
      </c>
      <c r="U432" s="297">
        <f t="shared" si="144"/>
        <v>1</v>
      </c>
      <c r="V432">
        <f t="shared" si="145"/>
        <v>1</v>
      </c>
      <c r="W432" s="298">
        <v>3</v>
      </c>
      <c r="X432" s="33">
        <f t="shared" si="146"/>
        <v>0</v>
      </c>
      <c r="Y432">
        <f t="shared" si="147"/>
        <v>3</v>
      </c>
      <c r="Z432" s="299">
        <f t="shared" si="129"/>
        <v>0</v>
      </c>
      <c r="AA432">
        <f t="shared" si="130"/>
        <v>1</v>
      </c>
      <c r="AB432" s="63">
        <f t="shared" si="131"/>
        <v>33.333333333333329</v>
      </c>
      <c r="AP432" s="307"/>
      <c r="AR432" s="301"/>
      <c r="AS432" s="301"/>
      <c r="AT432" s="301"/>
      <c r="BJ432" s="51">
        <v>1</v>
      </c>
      <c r="CJ432" s="59">
        <v>1</v>
      </c>
      <c r="CL432">
        <v>1</v>
      </c>
    </row>
    <row r="433" spans="7:90" x14ac:dyDescent="0.25">
      <c r="G433" s="36" t="s">
        <v>282</v>
      </c>
      <c r="H433" s="36">
        <v>1</v>
      </c>
      <c r="I433" s="44">
        <f t="shared" si="132"/>
        <v>0</v>
      </c>
      <c r="J433" s="44">
        <f t="shared" si="133"/>
        <v>0</v>
      </c>
      <c r="K433" s="44">
        <f t="shared" si="134"/>
        <v>0</v>
      </c>
      <c r="L433" s="44">
        <f t="shared" si="135"/>
        <v>0</v>
      </c>
      <c r="M433" s="51">
        <f t="shared" si="136"/>
        <v>0</v>
      </c>
      <c r="N433" s="51">
        <f t="shared" si="137"/>
        <v>2</v>
      </c>
      <c r="O433" s="51">
        <f t="shared" si="138"/>
        <v>0</v>
      </c>
      <c r="P433" s="54">
        <f t="shared" si="139"/>
        <v>0</v>
      </c>
      <c r="Q433" s="296">
        <f t="shared" si="140"/>
        <v>0</v>
      </c>
      <c r="R433" s="296">
        <f t="shared" si="141"/>
        <v>0</v>
      </c>
      <c r="S433" s="296">
        <f t="shared" si="142"/>
        <v>0</v>
      </c>
      <c r="T433" s="297">
        <f t="shared" si="143"/>
        <v>1</v>
      </c>
      <c r="U433" s="297">
        <f t="shared" si="144"/>
        <v>0</v>
      </c>
      <c r="V433">
        <f t="shared" si="145"/>
        <v>2</v>
      </c>
      <c r="W433" s="298">
        <v>3</v>
      </c>
      <c r="X433" s="33">
        <f t="shared" si="146"/>
        <v>0</v>
      </c>
      <c r="Y433">
        <f t="shared" si="147"/>
        <v>5</v>
      </c>
      <c r="Z433" s="299">
        <f t="shared" si="129"/>
        <v>0</v>
      </c>
      <c r="AA433">
        <f t="shared" si="130"/>
        <v>2</v>
      </c>
      <c r="AB433" s="63">
        <f t="shared" si="131"/>
        <v>40</v>
      </c>
      <c r="AP433" s="307"/>
      <c r="AR433" s="301"/>
      <c r="AS433" s="301"/>
      <c r="AT433" s="301"/>
      <c r="BJ433" s="51">
        <v>2</v>
      </c>
      <c r="CC433" s="58">
        <v>1</v>
      </c>
      <c r="CL433">
        <v>2</v>
      </c>
    </row>
    <row r="434" spans="7:90" x14ac:dyDescent="0.25">
      <c r="G434" s="36" t="s">
        <v>282</v>
      </c>
      <c r="H434" s="36">
        <v>1</v>
      </c>
      <c r="I434" s="44">
        <f t="shared" si="132"/>
        <v>0</v>
      </c>
      <c r="J434" s="44">
        <f t="shared" si="133"/>
        <v>1</v>
      </c>
      <c r="K434" s="44">
        <f t="shared" si="134"/>
        <v>0</v>
      </c>
      <c r="L434" s="44">
        <f t="shared" si="135"/>
        <v>0</v>
      </c>
      <c r="M434" s="51">
        <f t="shared" si="136"/>
        <v>0</v>
      </c>
      <c r="N434" s="51">
        <f t="shared" si="137"/>
        <v>1</v>
      </c>
      <c r="O434" s="51">
        <f t="shared" si="138"/>
        <v>0</v>
      </c>
      <c r="P434" s="54">
        <f t="shared" si="139"/>
        <v>0</v>
      </c>
      <c r="Q434" s="296">
        <f t="shared" si="140"/>
        <v>1</v>
      </c>
      <c r="R434" s="296">
        <f t="shared" si="141"/>
        <v>0</v>
      </c>
      <c r="S434" s="296">
        <f t="shared" si="142"/>
        <v>0</v>
      </c>
      <c r="T434" s="297">
        <f t="shared" si="143"/>
        <v>0</v>
      </c>
      <c r="U434" s="297">
        <f t="shared" si="144"/>
        <v>1</v>
      </c>
      <c r="V434">
        <f t="shared" si="145"/>
        <v>0</v>
      </c>
      <c r="W434" s="298">
        <v>4</v>
      </c>
      <c r="X434" s="33">
        <f t="shared" si="146"/>
        <v>1</v>
      </c>
      <c r="Y434">
        <f t="shared" si="147"/>
        <v>4</v>
      </c>
      <c r="Z434" s="299">
        <f t="shared" si="129"/>
        <v>25</v>
      </c>
      <c r="AA434">
        <f t="shared" si="130"/>
        <v>2</v>
      </c>
      <c r="AB434" s="63">
        <f t="shared" si="131"/>
        <v>50</v>
      </c>
      <c r="AP434" s="307"/>
      <c r="AR434" s="301"/>
      <c r="AS434" s="301"/>
      <c r="AT434" s="301"/>
      <c r="BC434" s="44">
        <v>1</v>
      </c>
      <c r="BJ434" s="51">
        <v>1</v>
      </c>
      <c r="BT434" s="55">
        <v>1</v>
      </c>
      <c r="CJ434" s="59">
        <v>1</v>
      </c>
    </row>
    <row r="435" spans="7:90" x14ac:dyDescent="0.25">
      <c r="G435" s="36" t="s">
        <v>282</v>
      </c>
      <c r="H435" s="36">
        <v>1</v>
      </c>
      <c r="I435" s="44">
        <f t="shared" si="132"/>
        <v>2</v>
      </c>
      <c r="J435" s="44">
        <f t="shared" si="133"/>
        <v>0</v>
      </c>
      <c r="K435" s="44">
        <f t="shared" si="134"/>
        <v>0</v>
      </c>
      <c r="L435" s="44">
        <f t="shared" si="135"/>
        <v>0</v>
      </c>
      <c r="M435" s="51">
        <f t="shared" si="136"/>
        <v>0</v>
      </c>
      <c r="N435" s="51">
        <f t="shared" si="137"/>
        <v>0</v>
      </c>
      <c r="O435" s="51">
        <f t="shared" si="138"/>
        <v>0</v>
      </c>
      <c r="P435" s="54">
        <f t="shared" si="139"/>
        <v>0</v>
      </c>
      <c r="Q435" s="296">
        <f t="shared" si="140"/>
        <v>1</v>
      </c>
      <c r="R435" s="296">
        <f t="shared" si="141"/>
        <v>0</v>
      </c>
      <c r="S435" s="296">
        <f t="shared" si="142"/>
        <v>0</v>
      </c>
      <c r="T435" s="297">
        <f t="shared" si="143"/>
        <v>0</v>
      </c>
      <c r="U435" s="297">
        <f t="shared" si="144"/>
        <v>2</v>
      </c>
      <c r="V435">
        <f t="shared" si="145"/>
        <v>2</v>
      </c>
      <c r="W435" s="298">
        <v>3</v>
      </c>
      <c r="X435" s="33">
        <f t="shared" si="146"/>
        <v>2</v>
      </c>
      <c r="Y435">
        <f t="shared" si="147"/>
        <v>7</v>
      </c>
      <c r="Z435" s="299">
        <f t="shared" si="129"/>
        <v>28.571428571428569</v>
      </c>
      <c r="AA435">
        <f t="shared" si="130"/>
        <v>2</v>
      </c>
      <c r="AB435" s="63">
        <f t="shared" si="131"/>
        <v>28.571428571428569</v>
      </c>
      <c r="AP435" s="307"/>
      <c r="AR435" s="301"/>
      <c r="AS435" s="301"/>
      <c r="AT435" s="301"/>
      <c r="AW435" s="43">
        <v>1</v>
      </c>
      <c r="AZ435" s="43">
        <v>1</v>
      </c>
      <c r="BS435" s="55">
        <v>1</v>
      </c>
      <c r="CJ435" s="59">
        <v>2</v>
      </c>
      <c r="CL435">
        <v>2</v>
      </c>
    </row>
    <row r="436" spans="7:90" x14ac:dyDescent="0.25">
      <c r="G436" s="36" t="s">
        <v>282</v>
      </c>
      <c r="H436" s="36">
        <v>1</v>
      </c>
      <c r="I436" s="44">
        <f t="shared" si="132"/>
        <v>0</v>
      </c>
      <c r="J436" s="44">
        <f t="shared" si="133"/>
        <v>0</v>
      </c>
      <c r="K436" s="44">
        <f t="shared" si="134"/>
        <v>0</v>
      </c>
      <c r="L436" s="44">
        <f t="shared" si="135"/>
        <v>0</v>
      </c>
      <c r="M436" s="51">
        <f t="shared" si="136"/>
        <v>0</v>
      </c>
      <c r="N436" s="51">
        <f t="shared" si="137"/>
        <v>1</v>
      </c>
      <c r="O436" s="51">
        <f t="shared" si="138"/>
        <v>0</v>
      </c>
      <c r="P436" s="54">
        <f t="shared" si="139"/>
        <v>0</v>
      </c>
      <c r="Q436" s="296">
        <f t="shared" si="140"/>
        <v>0</v>
      </c>
      <c r="R436" s="296">
        <f t="shared" si="141"/>
        <v>0</v>
      </c>
      <c r="S436" s="296">
        <f t="shared" si="142"/>
        <v>0</v>
      </c>
      <c r="T436" s="297">
        <f t="shared" si="143"/>
        <v>1</v>
      </c>
      <c r="U436" s="297">
        <f t="shared" si="144"/>
        <v>1</v>
      </c>
      <c r="V436">
        <f t="shared" si="145"/>
        <v>1</v>
      </c>
      <c r="W436" s="298">
        <v>4</v>
      </c>
      <c r="X436" s="33">
        <f t="shared" si="146"/>
        <v>0</v>
      </c>
      <c r="Y436">
        <f t="shared" si="147"/>
        <v>4</v>
      </c>
      <c r="Z436" s="299">
        <f t="shared" si="129"/>
        <v>0</v>
      </c>
      <c r="AA436">
        <f t="shared" si="130"/>
        <v>1</v>
      </c>
      <c r="AB436" s="63">
        <f t="shared" si="131"/>
        <v>25</v>
      </c>
      <c r="AP436" s="307"/>
      <c r="AQ436" s="297"/>
      <c r="AR436" s="301"/>
      <c r="AS436" s="301"/>
      <c r="AT436" s="301"/>
      <c r="BJ436" s="51">
        <v>1</v>
      </c>
      <c r="CC436" s="58">
        <v>1</v>
      </c>
      <c r="CJ436" s="59">
        <v>1</v>
      </c>
      <c r="CL436">
        <v>1</v>
      </c>
    </row>
    <row r="437" spans="7:90" x14ac:dyDescent="0.25">
      <c r="G437" s="36" t="s">
        <v>282</v>
      </c>
      <c r="H437" s="36">
        <v>1</v>
      </c>
      <c r="I437" s="44">
        <f t="shared" si="132"/>
        <v>0</v>
      </c>
      <c r="J437" s="44">
        <f t="shared" si="133"/>
        <v>0</v>
      </c>
      <c r="K437" s="44">
        <f t="shared" si="134"/>
        <v>0</v>
      </c>
      <c r="L437" s="44">
        <f t="shared" si="135"/>
        <v>0</v>
      </c>
      <c r="M437" s="51">
        <f t="shared" si="136"/>
        <v>0</v>
      </c>
      <c r="N437" s="51">
        <f t="shared" si="137"/>
        <v>3</v>
      </c>
      <c r="O437" s="51">
        <f t="shared" si="138"/>
        <v>0</v>
      </c>
      <c r="P437" s="54">
        <f t="shared" si="139"/>
        <v>0</v>
      </c>
      <c r="Q437" s="296">
        <f t="shared" si="140"/>
        <v>0</v>
      </c>
      <c r="R437" s="296">
        <f t="shared" si="141"/>
        <v>0</v>
      </c>
      <c r="S437" s="296">
        <f t="shared" si="142"/>
        <v>0</v>
      </c>
      <c r="T437" s="297">
        <f t="shared" si="143"/>
        <v>0</v>
      </c>
      <c r="U437" s="297">
        <f t="shared" si="144"/>
        <v>2</v>
      </c>
      <c r="V437">
        <f t="shared" si="145"/>
        <v>1</v>
      </c>
      <c r="W437" s="298">
        <v>3</v>
      </c>
      <c r="X437" s="33">
        <f t="shared" si="146"/>
        <v>0</v>
      </c>
      <c r="Y437">
        <f t="shared" si="147"/>
        <v>6</v>
      </c>
      <c r="Z437" s="299">
        <f t="shared" si="129"/>
        <v>0</v>
      </c>
      <c r="AA437">
        <f t="shared" si="130"/>
        <v>3</v>
      </c>
      <c r="AB437" s="63">
        <f t="shared" si="131"/>
        <v>50</v>
      </c>
      <c r="AP437" s="307"/>
      <c r="AQ437" s="51"/>
      <c r="AR437" s="301"/>
      <c r="AS437" s="301"/>
      <c r="AT437" s="301"/>
      <c r="BJ437" s="51">
        <v>3</v>
      </c>
      <c r="CJ437" s="59">
        <v>2</v>
      </c>
      <c r="CL437">
        <v>1</v>
      </c>
    </row>
    <row r="438" spans="7:90" x14ac:dyDescent="0.25">
      <c r="G438" s="36" t="s">
        <v>282</v>
      </c>
      <c r="H438" s="36">
        <v>1</v>
      </c>
      <c r="I438" s="44">
        <f t="shared" si="132"/>
        <v>0</v>
      </c>
      <c r="J438" s="44">
        <f t="shared" si="133"/>
        <v>1</v>
      </c>
      <c r="K438" s="44">
        <f t="shared" si="134"/>
        <v>0</v>
      </c>
      <c r="L438" s="44">
        <f t="shared" si="135"/>
        <v>0</v>
      </c>
      <c r="M438" s="51">
        <f t="shared" si="136"/>
        <v>0</v>
      </c>
      <c r="N438" s="51">
        <f t="shared" si="137"/>
        <v>2</v>
      </c>
      <c r="O438" s="51">
        <f t="shared" si="138"/>
        <v>0</v>
      </c>
      <c r="P438" s="54">
        <f t="shared" si="139"/>
        <v>0</v>
      </c>
      <c r="Q438" s="296">
        <f t="shared" si="140"/>
        <v>1</v>
      </c>
      <c r="R438" s="296">
        <f t="shared" si="141"/>
        <v>0</v>
      </c>
      <c r="S438" s="296">
        <f t="shared" si="142"/>
        <v>0</v>
      </c>
      <c r="T438" s="297">
        <f t="shared" si="143"/>
        <v>0</v>
      </c>
      <c r="U438" s="297">
        <f t="shared" si="144"/>
        <v>0</v>
      </c>
      <c r="V438">
        <f t="shared" si="145"/>
        <v>0</v>
      </c>
      <c r="W438" s="298">
        <v>3</v>
      </c>
      <c r="X438" s="33">
        <f t="shared" si="146"/>
        <v>1</v>
      </c>
      <c r="Y438">
        <f t="shared" si="147"/>
        <v>4</v>
      </c>
      <c r="Z438" s="299">
        <f t="shared" si="129"/>
        <v>25</v>
      </c>
      <c r="AA438">
        <f t="shared" si="130"/>
        <v>3</v>
      </c>
      <c r="AB438" s="63">
        <f t="shared" si="131"/>
        <v>75</v>
      </c>
      <c r="AP438" s="307"/>
      <c r="AQ438" s="51"/>
      <c r="AR438" s="301"/>
      <c r="AS438" s="301"/>
      <c r="AT438" s="301"/>
      <c r="BC438" s="44">
        <v>1</v>
      </c>
      <c r="BJ438" s="51">
        <v>2</v>
      </c>
      <c r="BS438" s="55">
        <v>1</v>
      </c>
    </row>
    <row r="439" spans="7:90" x14ac:dyDescent="0.25">
      <c r="G439" s="36" t="s">
        <v>282</v>
      </c>
      <c r="H439" s="36">
        <v>1</v>
      </c>
      <c r="I439" s="44">
        <f t="shared" si="132"/>
        <v>0</v>
      </c>
      <c r="J439" s="44">
        <f t="shared" si="133"/>
        <v>0</v>
      </c>
      <c r="K439" s="44">
        <f t="shared" si="134"/>
        <v>0</v>
      </c>
      <c r="L439" s="44">
        <f t="shared" si="135"/>
        <v>0</v>
      </c>
      <c r="M439" s="51">
        <f t="shared" si="136"/>
        <v>0</v>
      </c>
      <c r="N439" s="51">
        <f t="shared" si="137"/>
        <v>2</v>
      </c>
      <c r="O439" s="51">
        <f t="shared" si="138"/>
        <v>0</v>
      </c>
      <c r="P439" s="54">
        <f t="shared" si="139"/>
        <v>0</v>
      </c>
      <c r="Q439" s="296">
        <f t="shared" si="140"/>
        <v>0</v>
      </c>
      <c r="R439" s="296">
        <f t="shared" si="141"/>
        <v>0</v>
      </c>
      <c r="S439" s="296">
        <f t="shared" si="142"/>
        <v>0</v>
      </c>
      <c r="T439" s="297">
        <f t="shared" si="143"/>
        <v>0</v>
      </c>
      <c r="U439" s="297">
        <f t="shared" si="144"/>
        <v>0</v>
      </c>
      <c r="V439">
        <f t="shared" si="145"/>
        <v>0</v>
      </c>
      <c r="W439" s="298">
        <v>1</v>
      </c>
      <c r="X439" s="33">
        <f t="shared" si="146"/>
        <v>0</v>
      </c>
      <c r="Y439">
        <f t="shared" si="147"/>
        <v>2</v>
      </c>
      <c r="Z439" s="299">
        <f t="shared" si="129"/>
        <v>0</v>
      </c>
      <c r="AA439">
        <f t="shared" si="130"/>
        <v>2</v>
      </c>
      <c r="AB439" s="63">
        <f t="shared" si="131"/>
        <v>100</v>
      </c>
      <c r="AP439" s="307"/>
      <c r="AQ439" s="51"/>
      <c r="AR439" s="301"/>
      <c r="AS439" s="301"/>
      <c r="AT439" s="301"/>
      <c r="BJ439" s="51">
        <v>2</v>
      </c>
    </row>
    <row r="440" spans="7:90" x14ac:dyDescent="0.25">
      <c r="G440" s="36" t="s">
        <v>282</v>
      </c>
      <c r="H440" s="36">
        <v>1</v>
      </c>
      <c r="I440" s="44">
        <f t="shared" si="132"/>
        <v>0</v>
      </c>
      <c r="J440" s="44">
        <f t="shared" si="133"/>
        <v>0</v>
      </c>
      <c r="K440" s="44">
        <f t="shared" si="134"/>
        <v>0</v>
      </c>
      <c r="L440" s="44">
        <f t="shared" si="135"/>
        <v>0</v>
      </c>
      <c r="M440" s="51">
        <f t="shared" si="136"/>
        <v>0</v>
      </c>
      <c r="N440" s="51">
        <f t="shared" si="137"/>
        <v>1</v>
      </c>
      <c r="O440" s="51">
        <f t="shared" si="138"/>
        <v>0</v>
      </c>
      <c r="P440" s="54">
        <f t="shared" si="139"/>
        <v>0</v>
      </c>
      <c r="Q440" s="296">
        <f t="shared" si="140"/>
        <v>0</v>
      </c>
      <c r="R440" s="296">
        <f t="shared" si="141"/>
        <v>0</v>
      </c>
      <c r="S440" s="296">
        <f t="shared" si="142"/>
        <v>0</v>
      </c>
      <c r="T440" s="297">
        <f t="shared" si="143"/>
        <v>2</v>
      </c>
      <c r="U440" s="297">
        <f t="shared" si="144"/>
        <v>3</v>
      </c>
      <c r="V440">
        <f t="shared" si="145"/>
        <v>0</v>
      </c>
      <c r="W440" s="298">
        <v>3</v>
      </c>
      <c r="X440" s="33">
        <f t="shared" si="146"/>
        <v>0</v>
      </c>
      <c r="Y440">
        <f t="shared" si="147"/>
        <v>6</v>
      </c>
      <c r="Z440" s="299">
        <f t="shared" si="129"/>
        <v>0</v>
      </c>
      <c r="AA440">
        <f t="shared" si="130"/>
        <v>1</v>
      </c>
      <c r="AB440" s="63">
        <f t="shared" si="131"/>
        <v>16.666666666666664</v>
      </c>
      <c r="AP440" s="307"/>
      <c r="AQ440" s="297"/>
      <c r="AR440" s="301"/>
      <c r="AS440" s="301"/>
      <c r="AT440" s="301"/>
      <c r="BJ440" s="51">
        <v>1</v>
      </c>
      <c r="CC440" s="58">
        <v>1</v>
      </c>
      <c r="CD440" s="58">
        <v>1</v>
      </c>
      <c r="CJ440" s="59">
        <v>3</v>
      </c>
    </row>
    <row r="441" spans="7:90" x14ac:dyDescent="0.25">
      <c r="G441" s="36" t="s">
        <v>282</v>
      </c>
      <c r="H441" s="36">
        <v>1</v>
      </c>
      <c r="I441" s="44">
        <f t="shared" si="132"/>
        <v>0</v>
      </c>
      <c r="J441" s="44">
        <f t="shared" si="133"/>
        <v>0</v>
      </c>
      <c r="K441" s="44">
        <f t="shared" si="134"/>
        <v>0</v>
      </c>
      <c r="L441" s="44">
        <f t="shared" si="135"/>
        <v>0</v>
      </c>
      <c r="M441" s="51">
        <f t="shared" si="136"/>
        <v>0</v>
      </c>
      <c r="N441" s="51">
        <f t="shared" si="137"/>
        <v>0</v>
      </c>
      <c r="O441" s="51">
        <f t="shared" si="138"/>
        <v>1</v>
      </c>
      <c r="P441" s="54">
        <f t="shared" si="139"/>
        <v>0</v>
      </c>
      <c r="Q441" s="296">
        <f t="shared" si="140"/>
        <v>0</v>
      </c>
      <c r="R441" s="296">
        <f t="shared" si="141"/>
        <v>0</v>
      </c>
      <c r="S441" s="296">
        <f t="shared" si="142"/>
        <v>0</v>
      </c>
      <c r="T441" s="297">
        <f t="shared" si="143"/>
        <v>0</v>
      </c>
      <c r="U441" s="297">
        <f t="shared" si="144"/>
        <v>1</v>
      </c>
      <c r="V441">
        <f t="shared" si="145"/>
        <v>0</v>
      </c>
      <c r="W441" s="298">
        <v>2</v>
      </c>
      <c r="X441" s="33">
        <f t="shared" si="146"/>
        <v>0</v>
      </c>
      <c r="Y441">
        <f t="shared" si="147"/>
        <v>2</v>
      </c>
      <c r="Z441" s="299">
        <f t="shared" si="129"/>
        <v>0</v>
      </c>
      <c r="AA441">
        <f t="shared" si="130"/>
        <v>1</v>
      </c>
      <c r="AB441" s="63">
        <f t="shared" si="131"/>
        <v>50</v>
      </c>
      <c r="AP441" s="307"/>
      <c r="AR441" s="301"/>
      <c r="AS441" s="301"/>
      <c r="AT441" s="301"/>
      <c r="BN441" s="52">
        <v>1</v>
      </c>
      <c r="CJ441" s="59">
        <v>1</v>
      </c>
    </row>
    <row r="442" spans="7:90" x14ac:dyDescent="0.25">
      <c r="G442" s="152" t="s">
        <v>282</v>
      </c>
      <c r="H442" s="64">
        <v>1</v>
      </c>
      <c r="I442" s="44">
        <f t="shared" si="132"/>
        <v>0</v>
      </c>
      <c r="J442" s="44">
        <f t="shared" si="133"/>
        <v>0</v>
      </c>
      <c r="K442" s="44">
        <f t="shared" si="134"/>
        <v>0</v>
      </c>
      <c r="L442" s="44">
        <f t="shared" si="135"/>
        <v>0</v>
      </c>
      <c r="M442" s="51">
        <f t="shared" si="136"/>
        <v>0</v>
      </c>
      <c r="N442" s="51">
        <f t="shared" si="137"/>
        <v>1</v>
      </c>
      <c r="O442" s="51">
        <f t="shared" si="138"/>
        <v>0</v>
      </c>
      <c r="P442" s="54">
        <f t="shared" si="139"/>
        <v>0</v>
      </c>
      <c r="Q442" s="296">
        <f t="shared" si="140"/>
        <v>0</v>
      </c>
      <c r="R442" s="296">
        <f t="shared" si="141"/>
        <v>0</v>
      </c>
      <c r="S442" s="296">
        <f t="shared" si="142"/>
        <v>0</v>
      </c>
      <c r="T442" s="297">
        <f t="shared" si="143"/>
        <v>0</v>
      </c>
      <c r="U442" s="297">
        <f t="shared" si="144"/>
        <v>0</v>
      </c>
      <c r="V442">
        <f t="shared" si="145"/>
        <v>0</v>
      </c>
      <c r="W442" s="298">
        <v>1</v>
      </c>
      <c r="X442" s="33">
        <f t="shared" si="146"/>
        <v>0</v>
      </c>
      <c r="Y442">
        <f t="shared" si="147"/>
        <v>1</v>
      </c>
      <c r="Z442" s="299">
        <f t="shared" si="129"/>
        <v>0</v>
      </c>
      <c r="AA442">
        <f t="shared" si="130"/>
        <v>1</v>
      </c>
      <c r="AB442" s="63">
        <f t="shared" si="131"/>
        <v>100</v>
      </c>
      <c r="AP442" s="307"/>
      <c r="AQ442" s="51"/>
      <c r="AR442" s="323"/>
      <c r="AS442" s="323"/>
      <c r="AT442" s="323"/>
      <c r="AU442" s="65"/>
      <c r="AV442" s="66"/>
      <c r="AW442" s="66"/>
      <c r="AX442" s="66"/>
      <c r="AY442" s="66"/>
      <c r="AZ442" s="66"/>
      <c r="BA442" s="66"/>
      <c r="BB442" s="67"/>
      <c r="BC442" s="67"/>
      <c r="BD442" s="67"/>
      <c r="BE442" s="68"/>
      <c r="BF442" s="68"/>
      <c r="BG442" s="69"/>
      <c r="BH442" s="69"/>
      <c r="BI442" s="70"/>
      <c r="BJ442" s="71">
        <v>1</v>
      </c>
      <c r="BK442" s="71"/>
      <c r="BL442" s="71"/>
      <c r="BM442" s="72"/>
      <c r="BN442" s="72"/>
      <c r="BO442" s="72"/>
      <c r="BP442" s="73"/>
      <c r="BQ442" s="73"/>
      <c r="BR442" s="73"/>
      <c r="BS442" s="74"/>
      <c r="BT442" s="74"/>
      <c r="BU442" s="74"/>
      <c r="BV442" s="74"/>
      <c r="BW442" s="75"/>
      <c r="BX442" s="75"/>
      <c r="BY442" s="76"/>
      <c r="BZ442" s="76"/>
      <c r="CA442" s="76"/>
      <c r="CB442" s="76"/>
      <c r="CC442" s="77"/>
      <c r="CD442" s="77"/>
      <c r="CE442" s="77"/>
      <c r="CF442" s="78"/>
      <c r="CG442" s="78"/>
      <c r="CH442" s="78"/>
      <c r="CI442" s="78"/>
      <c r="CJ442" s="78"/>
      <c r="CK442" s="78"/>
      <c r="CL442" s="64"/>
    </row>
    <row r="443" spans="7:90" x14ac:dyDescent="0.25">
      <c r="G443" s="36" t="s">
        <v>302</v>
      </c>
      <c r="H443" s="36">
        <v>1</v>
      </c>
      <c r="I443" s="44">
        <f t="shared" si="132"/>
        <v>0</v>
      </c>
      <c r="J443" s="44">
        <f t="shared" si="133"/>
        <v>0</v>
      </c>
      <c r="K443" s="44">
        <f t="shared" si="134"/>
        <v>0</v>
      </c>
      <c r="L443" s="44">
        <f t="shared" si="135"/>
        <v>0</v>
      </c>
      <c r="M443" s="51">
        <f t="shared" si="136"/>
        <v>0</v>
      </c>
      <c r="N443" s="51">
        <f t="shared" si="137"/>
        <v>0</v>
      </c>
      <c r="O443" s="51">
        <f t="shared" si="138"/>
        <v>1</v>
      </c>
      <c r="P443" s="54">
        <f t="shared" si="139"/>
        <v>0</v>
      </c>
      <c r="Q443" s="296">
        <f t="shared" si="140"/>
        <v>0</v>
      </c>
      <c r="R443" s="296">
        <f t="shared" si="141"/>
        <v>0</v>
      </c>
      <c r="S443" s="296">
        <f t="shared" si="142"/>
        <v>0</v>
      </c>
      <c r="T443" s="297">
        <f t="shared" si="143"/>
        <v>0</v>
      </c>
      <c r="U443" s="297">
        <f t="shared" si="144"/>
        <v>1</v>
      </c>
      <c r="V443">
        <f t="shared" si="145"/>
        <v>1</v>
      </c>
      <c r="W443" s="298">
        <v>3</v>
      </c>
      <c r="X443" s="33">
        <f t="shared" si="146"/>
        <v>0</v>
      </c>
      <c r="Y443">
        <f t="shared" si="147"/>
        <v>3</v>
      </c>
      <c r="Z443" s="299">
        <f t="shared" si="129"/>
        <v>0</v>
      </c>
      <c r="AA443">
        <f t="shared" si="130"/>
        <v>1</v>
      </c>
      <c r="AB443" s="63">
        <f t="shared" si="131"/>
        <v>33.333333333333329</v>
      </c>
      <c r="AP443" s="307"/>
      <c r="AR443" s="301"/>
      <c r="AS443" s="301"/>
      <c r="AT443" s="301"/>
      <c r="BN443" s="52">
        <v>1</v>
      </c>
      <c r="CJ443" s="59">
        <v>1</v>
      </c>
      <c r="CL443">
        <v>1</v>
      </c>
    </row>
    <row r="444" spans="7:90" x14ac:dyDescent="0.25">
      <c r="G444" s="36" t="s">
        <v>302</v>
      </c>
      <c r="H444" s="36">
        <v>1</v>
      </c>
      <c r="I444" s="44">
        <f t="shared" si="132"/>
        <v>0</v>
      </c>
      <c r="J444" s="44">
        <f t="shared" si="133"/>
        <v>0</v>
      </c>
      <c r="K444" s="44">
        <f t="shared" si="134"/>
        <v>0</v>
      </c>
      <c r="L444" s="44">
        <f t="shared" si="135"/>
        <v>0</v>
      </c>
      <c r="M444" s="51">
        <f t="shared" si="136"/>
        <v>0</v>
      </c>
      <c r="N444" s="51">
        <f t="shared" si="137"/>
        <v>1</v>
      </c>
      <c r="O444" s="51">
        <f t="shared" si="138"/>
        <v>1</v>
      </c>
      <c r="P444" s="54">
        <f t="shared" si="139"/>
        <v>0</v>
      </c>
      <c r="Q444" s="296">
        <f t="shared" si="140"/>
        <v>0</v>
      </c>
      <c r="R444" s="296">
        <f t="shared" si="141"/>
        <v>0</v>
      </c>
      <c r="S444" s="296">
        <f t="shared" si="142"/>
        <v>0</v>
      </c>
      <c r="T444" s="297">
        <f t="shared" si="143"/>
        <v>0</v>
      </c>
      <c r="U444" s="297">
        <f t="shared" si="144"/>
        <v>1</v>
      </c>
      <c r="V444">
        <f t="shared" si="145"/>
        <v>3</v>
      </c>
      <c r="W444" s="298">
        <v>4</v>
      </c>
      <c r="X444" s="33">
        <f t="shared" si="146"/>
        <v>0</v>
      </c>
      <c r="Y444">
        <f t="shared" si="147"/>
        <v>6</v>
      </c>
      <c r="Z444" s="299">
        <f t="shared" si="129"/>
        <v>0</v>
      </c>
      <c r="AA444">
        <f t="shared" si="130"/>
        <v>2</v>
      </c>
      <c r="AB444" s="63">
        <f t="shared" si="131"/>
        <v>33.333333333333329</v>
      </c>
      <c r="AP444" s="307"/>
      <c r="AQ444" s="306"/>
      <c r="AR444" s="301"/>
      <c r="AS444" s="301"/>
      <c r="AT444" s="301"/>
      <c r="BJ444" s="51">
        <v>1</v>
      </c>
      <c r="BN444" s="52">
        <v>1</v>
      </c>
      <c r="CJ444" s="59">
        <v>1</v>
      </c>
      <c r="CL444">
        <v>3</v>
      </c>
    </row>
    <row r="445" spans="7:90" x14ac:dyDescent="0.25">
      <c r="G445" s="36" t="s">
        <v>302</v>
      </c>
      <c r="H445" s="36">
        <v>1</v>
      </c>
      <c r="I445" s="44">
        <f t="shared" si="132"/>
        <v>0</v>
      </c>
      <c r="J445" s="44">
        <f t="shared" si="133"/>
        <v>0</v>
      </c>
      <c r="K445" s="44">
        <f t="shared" si="134"/>
        <v>0</v>
      </c>
      <c r="L445" s="44">
        <f t="shared" si="135"/>
        <v>0</v>
      </c>
      <c r="M445" s="51">
        <f t="shared" si="136"/>
        <v>0</v>
      </c>
      <c r="N445" s="51">
        <f t="shared" si="137"/>
        <v>1</v>
      </c>
      <c r="O445" s="51">
        <f t="shared" si="138"/>
        <v>1</v>
      </c>
      <c r="P445" s="54">
        <f t="shared" si="139"/>
        <v>0</v>
      </c>
      <c r="Q445" s="296">
        <f t="shared" si="140"/>
        <v>0</v>
      </c>
      <c r="R445" s="296">
        <f t="shared" si="141"/>
        <v>0</v>
      </c>
      <c r="S445" s="296">
        <f t="shared" si="142"/>
        <v>0</v>
      </c>
      <c r="T445" s="297">
        <f t="shared" si="143"/>
        <v>0</v>
      </c>
      <c r="U445" s="297">
        <f t="shared" si="144"/>
        <v>0</v>
      </c>
      <c r="V445">
        <f t="shared" si="145"/>
        <v>0</v>
      </c>
      <c r="W445" s="298">
        <v>2</v>
      </c>
      <c r="X445" s="33">
        <f t="shared" si="146"/>
        <v>0</v>
      </c>
      <c r="Y445">
        <f t="shared" si="147"/>
        <v>2</v>
      </c>
      <c r="Z445" s="299">
        <f t="shared" si="129"/>
        <v>0</v>
      </c>
      <c r="AA445">
        <f t="shared" si="130"/>
        <v>2</v>
      </c>
      <c r="AB445" s="63">
        <f t="shared" si="131"/>
        <v>100</v>
      </c>
      <c r="AP445" s="307"/>
      <c r="AQ445" s="51"/>
      <c r="AR445" s="301"/>
      <c r="AS445" s="301"/>
      <c r="AT445" s="301"/>
      <c r="BJ445" s="51">
        <v>1</v>
      </c>
      <c r="BN445" s="52">
        <v>1</v>
      </c>
    </row>
    <row r="446" spans="7:90" x14ac:dyDescent="0.25">
      <c r="G446" s="36" t="s">
        <v>302</v>
      </c>
      <c r="H446" s="36">
        <v>1</v>
      </c>
      <c r="I446" s="44">
        <f t="shared" si="132"/>
        <v>0</v>
      </c>
      <c r="J446" s="44">
        <f t="shared" si="133"/>
        <v>0</v>
      </c>
      <c r="K446" s="44">
        <f t="shared" si="134"/>
        <v>0</v>
      </c>
      <c r="L446" s="44">
        <f t="shared" si="135"/>
        <v>0</v>
      </c>
      <c r="M446" s="51">
        <f t="shared" si="136"/>
        <v>0</v>
      </c>
      <c r="N446" s="51">
        <f t="shared" si="137"/>
        <v>1</v>
      </c>
      <c r="O446" s="51">
        <f t="shared" si="138"/>
        <v>0</v>
      </c>
      <c r="P446" s="54">
        <f t="shared" si="139"/>
        <v>0</v>
      </c>
      <c r="Q446" s="296">
        <f t="shared" si="140"/>
        <v>0</v>
      </c>
      <c r="R446" s="296">
        <f t="shared" si="141"/>
        <v>0</v>
      </c>
      <c r="S446" s="296">
        <f t="shared" si="142"/>
        <v>0</v>
      </c>
      <c r="T446" s="297">
        <f t="shared" si="143"/>
        <v>0</v>
      </c>
      <c r="U446" s="297">
        <f t="shared" si="144"/>
        <v>3</v>
      </c>
      <c r="V446">
        <f t="shared" si="145"/>
        <v>2</v>
      </c>
      <c r="W446" s="298">
        <v>3</v>
      </c>
      <c r="X446" s="33">
        <f t="shared" si="146"/>
        <v>0</v>
      </c>
      <c r="Y446">
        <f t="shared" si="147"/>
        <v>6</v>
      </c>
      <c r="Z446" s="299">
        <f t="shared" si="129"/>
        <v>0</v>
      </c>
      <c r="AA446">
        <f t="shared" si="130"/>
        <v>1</v>
      </c>
      <c r="AB446" s="63">
        <f t="shared" si="131"/>
        <v>16.666666666666664</v>
      </c>
      <c r="AP446" s="307"/>
      <c r="AQ446" s="297"/>
      <c r="AR446" s="301"/>
      <c r="AS446" s="301"/>
      <c r="AT446" s="301"/>
      <c r="BJ446" s="51">
        <v>1</v>
      </c>
      <c r="CJ446" s="59">
        <v>3</v>
      </c>
      <c r="CL446">
        <v>2</v>
      </c>
    </row>
    <row r="447" spans="7:90" x14ac:dyDescent="0.25">
      <c r="G447" s="36" t="s">
        <v>302</v>
      </c>
      <c r="H447" s="36">
        <v>1</v>
      </c>
      <c r="I447" s="44">
        <f t="shared" si="132"/>
        <v>0</v>
      </c>
      <c r="J447" s="44">
        <f t="shared" si="133"/>
        <v>0</v>
      </c>
      <c r="K447" s="44">
        <f t="shared" si="134"/>
        <v>0</v>
      </c>
      <c r="L447" s="44">
        <f t="shared" si="135"/>
        <v>0</v>
      </c>
      <c r="M447" s="51">
        <f t="shared" si="136"/>
        <v>0</v>
      </c>
      <c r="N447" s="51">
        <f t="shared" si="137"/>
        <v>3</v>
      </c>
      <c r="O447" s="51">
        <f t="shared" si="138"/>
        <v>0</v>
      </c>
      <c r="P447" s="54">
        <f t="shared" si="139"/>
        <v>0</v>
      </c>
      <c r="Q447" s="296">
        <f t="shared" si="140"/>
        <v>0</v>
      </c>
      <c r="R447" s="296">
        <f t="shared" si="141"/>
        <v>0</v>
      </c>
      <c r="S447" s="296">
        <f t="shared" si="142"/>
        <v>0</v>
      </c>
      <c r="T447" s="297">
        <f t="shared" si="143"/>
        <v>0</v>
      </c>
      <c r="U447" s="297">
        <f t="shared" si="144"/>
        <v>0</v>
      </c>
      <c r="V447">
        <f t="shared" si="145"/>
        <v>4</v>
      </c>
      <c r="W447" s="298">
        <v>2</v>
      </c>
      <c r="X447" s="33">
        <f t="shared" si="146"/>
        <v>0</v>
      </c>
      <c r="Y447">
        <f t="shared" si="147"/>
        <v>7</v>
      </c>
      <c r="Z447" s="299">
        <f t="shared" si="129"/>
        <v>0</v>
      </c>
      <c r="AA447">
        <f t="shared" si="130"/>
        <v>3</v>
      </c>
      <c r="AB447" s="63">
        <f t="shared" si="131"/>
        <v>42.857142857142854</v>
      </c>
      <c r="AP447" s="307"/>
      <c r="AQ447" s="51"/>
      <c r="AR447" s="301"/>
      <c r="AS447" s="301"/>
      <c r="AT447" s="301"/>
      <c r="BJ447" s="51">
        <v>3</v>
      </c>
      <c r="CL447">
        <v>4</v>
      </c>
    </row>
    <row r="448" spans="7:90" x14ac:dyDescent="0.25">
      <c r="G448" s="36" t="s">
        <v>302</v>
      </c>
      <c r="H448" s="36">
        <v>1</v>
      </c>
      <c r="I448" s="44">
        <f t="shared" si="132"/>
        <v>0</v>
      </c>
      <c r="J448" s="44">
        <f t="shared" si="133"/>
        <v>0</v>
      </c>
      <c r="K448" s="44">
        <f t="shared" si="134"/>
        <v>0</v>
      </c>
      <c r="L448" s="44">
        <f t="shared" si="135"/>
        <v>0</v>
      </c>
      <c r="M448" s="51">
        <f t="shared" si="136"/>
        <v>0</v>
      </c>
      <c r="N448" s="51">
        <f t="shared" si="137"/>
        <v>1</v>
      </c>
      <c r="O448" s="51">
        <f t="shared" si="138"/>
        <v>1</v>
      </c>
      <c r="P448" s="54">
        <f t="shared" si="139"/>
        <v>0</v>
      </c>
      <c r="Q448" s="296">
        <f t="shared" si="140"/>
        <v>0</v>
      </c>
      <c r="R448" s="296">
        <f t="shared" si="141"/>
        <v>0</v>
      </c>
      <c r="S448" s="296">
        <f t="shared" si="142"/>
        <v>0</v>
      </c>
      <c r="T448" s="297">
        <f t="shared" si="143"/>
        <v>1</v>
      </c>
      <c r="U448" s="297">
        <f t="shared" si="144"/>
        <v>0</v>
      </c>
      <c r="V448">
        <f t="shared" si="145"/>
        <v>0</v>
      </c>
      <c r="W448" s="298">
        <v>3</v>
      </c>
      <c r="X448" s="33">
        <f t="shared" si="146"/>
        <v>0</v>
      </c>
      <c r="Y448">
        <f t="shared" si="147"/>
        <v>3</v>
      </c>
      <c r="Z448" s="299">
        <f t="shared" si="129"/>
        <v>0</v>
      </c>
      <c r="AA448">
        <f t="shared" si="130"/>
        <v>2</v>
      </c>
      <c r="AB448" s="63">
        <f t="shared" si="131"/>
        <v>66.666666666666657</v>
      </c>
      <c r="AP448" s="307"/>
      <c r="AQ448" s="51"/>
      <c r="AR448" s="301"/>
      <c r="AS448" s="301"/>
      <c r="AT448" s="301"/>
      <c r="BJ448" s="51">
        <v>1</v>
      </c>
      <c r="BN448" s="52">
        <v>1</v>
      </c>
      <c r="CD448" s="58">
        <v>1</v>
      </c>
    </row>
    <row r="449" spans="7:90" x14ac:dyDescent="0.25">
      <c r="G449" s="36" t="s">
        <v>302</v>
      </c>
      <c r="H449" s="36">
        <v>1</v>
      </c>
      <c r="I449" s="44">
        <f t="shared" si="132"/>
        <v>0</v>
      </c>
      <c r="J449" s="44">
        <f t="shared" si="133"/>
        <v>0</v>
      </c>
      <c r="K449" s="44">
        <f t="shared" si="134"/>
        <v>0</v>
      </c>
      <c r="L449" s="44">
        <f t="shared" si="135"/>
        <v>0</v>
      </c>
      <c r="M449" s="51">
        <f t="shared" si="136"/>
        <v>0</v>
      </c>
      <c r="N449" s="51">
        <f t="shared" si="137"/>
        <v>1</v>
      </c>
      <c r="O449" s="51">
        <f t="shared" si="138"/>
        <v>0</v>
      </c>
      <c r="P449" s="54">
        <f t="shared" si="139"/>
        <v>0</v>
      </c>
      <c r="Q449" s="296">
        <f t="shared" si="140"/>
        <v>0</v>
      </c>
      <c r="R449" s="296">
        <f t="shared" si="141"/>
        <v>0</v>
      </c>
      <c r="S449" s="296">
        <f t="shared" si="142"/>
        <v>0</v>
      </c>
      <c r="T449" s="297">
        <f t="shared" si="143"/>
        <v>0</v>
      </c>
      <c r="U449" s="297">
        <f t="shared" si="144"/>
        <v>1</v>
      </c>
      <c r="V449">
        <f t="shared" si="145"/>
        <v>0</v>
      </c>
      <c r="W449" s="298">
        <v>2</v>
      </c>
      <c r="X449" s="33">
        <f t="shared" si="146"/>
        <v>0</v>
      </c>
      <c r="Y449">
        <f t="shared" si="147"/>
        <v>2</v>
      </c>
      <c r="Z449" s="299">
        <f t="shared" si="129"/>
        <v>0</v>
      </c>
      <c r="AA449">
        <f t="shared" si="130"/>
        <v>1</v>
      </c>
      <c r="AB449" s="63">
        <f t="shared" si="131"/>
        <v>50</v>
      </c>
      <c r="AP449" s="307"/>
      <c r="AR449" s="301"/>
      <c r="AS449" s="301"/>
      <c r="AT449" s="301"/>
      <c r="BJ449" s="51">
        <v>1</v>
      </c>
      <c r="CJ449" s="59">
        <v>1</v>
      </c>
    </row>
    <row r="450" spans="7:90" x14ac:dyDescent="0.25">
      <c r="G450" s="36" t="s">
        <v>302</v>
      </c>
      <c r="H450" s="36">
        <v>1</v>
      </c>
      <c r="I450" s="44">
        <f t="shared" si="132"/>
        <v>0</v>
      </c>
      <c r="J450" s="44">
        <f t="shared" si="133"/>
        <v>0</v>
      </c>
      <c r="K450" s="44">
        <f t="shared" si="134"/>
        <v>0</v>
      </c>
      <c r="L450" s="44">
        <f t="shared" si="135"/>
        <v>0</v>
      </c>
      <c r="M450" s="51">
        <f t="shared" si="136"/>
        <v>0</v>
      </c>
      <c r="N450" s="51">
        <f t="shared" si="137"/>
        <v>2</v>
      </c>
      <c r="O450" s="51">
        <f t="shared" si="138"/>
        <v>0</v>
      </c>
      <c r="P450" s="54">
        <f t="shared" si="139"/>
        <v>0</v>
      </c>
      <c r="Q450" s="296">
        <f t="shared" si="140"/>
        <v>0</v>
      </c>
      <c r="R450" s="296">
        <f t="shared" si="141"/>
        <v>0</v>
      </c>
      <c r="S450" s="296">
        <f t="shared" si="142"/>
        <v>0</v>
      </c>
      <c r="T450" s="297">
        <f t="shared" si="143"/>
        <v>0</v>
      </c>
      <c r="U450" s="297">
        <f t="shared" si="144"/>
        <v>0</v>
      </c>
      <c r="V450">
        <f t="shared" si="145"/>
        <v>2</v>
      </c>
      <c r="W450" s="298">
        <v>2</v>
      </c>
      <c r="X450" s="33">
        <f t="shared" si="146"/>
        <v>0</v>
      </c>
      <c r="Y450">
        <f t="shared" si="147"/>
        <v>4</v>
      </c>
      <c r="Z450" s="299">
        <f t="shared" ref="Z450:Z513" si="152">SUM(X450/Y450)*100</f>
        <v>0</v>
      </c>
      <c r="AA450">
        <f t="shared" ref="AA450:AA513" si="153">SUM(I450:P450)</f>
        <v>2</v>
      </c>
      <c r="AB450" s="63">
        <f t="shared" ref="AB450:AB513" si="154">SUM(AA450/Y450)*100</f>
        <v>50</v>
      </c>
      <c r="AP450" s="307"/>
      <c r="AR450" s="301"/>
      <c r="AS450" s="301"/>
      <c r="AT450" s="301"/>
      <c r="BJ450" s="51">
        <v>2</v>
      </c>
      <c r="CL450">
        <v>2</v>
      </c>
    </row>
    <row r="451" spans="7:90" x14ac:dyDescent="0.25">
      <c r="G451" s="36" t="s">
        <v>302</v>
      </c>
      <c r="H451">
        <v>1</v>
      </c>
      <c r="I451" s="44">
        <f t="shared" ref="I451:I514" si="155">SUM(AU451:BA451)</f>
        <v>0</v>
      </c>
      <c r="J451" s="44">
        <f t="shared" ref="J451:J514" si="156">SUM(BB451:BD451)</f>
        <v>0</v>
      </c>
      <c r="K451" s="44">
        <f t="shared" ref="K451:K514" si="157">SUM(BE451:BF451)</f>
        <v>0</v>
      </c>
      <c r="L451" s="44">
        <f t="shared" ref="L451:L514" si="158">SUM(BG451:BH451)</f>
        <v>0</v>
      </c>
      <c r="M451" s="51">
        <f t="shared" ref="M451:M514" si="159">SUM(BI451)</f>
        <v>0</v>
      </c>
      <c r="N451" s="51">
        <f t="shared" ref="N451:N514" si="160">SUM(BJ451:BL451)</f>
        <v>3</v>
      </c>
      <c r="O451" s="51">
        <f t="shared" ref="O451:O514" si="161">SUM(BM451:BO451)</f>
        <v>0</v>
      </c>
      <c r="P451" s="54">
        <f t="shared" ref="P451:P514" si="162">SUM(BP451:BR451)</f>
        <v>0</v>
      </c>
      <c r="Q451" s="296">
        <f t="shared" ref="Q451:Q514" si="163">SUM(BS451:BV451)</f>
        <v>1</v>
      </c>
      <c r="R451" s="296">
        <f t="shared" ref="R451:R514" si="164">SUM(BW451:BX451)</f>
        <v>0</v>
      </c>
      <c r="S451" s="296">
        <f t="shared" ref="S451:S514" si="165">SUM(BY451:CB451)</f>
        <v>0</v>
      </c>
      <c r="T451" s="297">
        <f t="shared" ref="T451:T514" si="166">SUM(CC451:CE451)</f>
        <v>0</v>
      </c>
      <c r="U451" s="297">
        <f t="shared" ref="U451:U514" si="167">SUM(CF451:CK451)</f>
        <v>1</v>
      </c>
      <c r="V451">
        <f t="shared" ref="V451:V514" si="168">SUM(CL451)</f>
        <v>0</v>
      </c>
      <c r="W451" s="298">
        <v>3</v>
      </c>
      <c r="X451" s="33">
        <f t="shared" ref="X451:X514" si="169">SUM(I451:L451)</f>
        <v>0</v>
      </c>
      <c r="Y451">
        <f t="shared" ref="Y451:Y514" si="170">SUM(I451:V451)</f>
        <v>5</v>
      </c>
      <c r="Z451" s="299">
        <f t="shared" si="152"/>
        <v>0</v>
      </c>
      <c r="AA451">
        <f t="shared" si="153"/>
        <v>3</v>
      </c>
      <c r="AB451" s="63">
        <f t="shared" si="154"/>
        <v>60</v>
      </c>
      <c r="AP451" s="307"/>
      <c r="AQ451" s="51"/>
      <c r="BJ451" s="51">
        <v>3</v>
      </c>
      <c r="BS451" s="55">
        <v>1</v>
      </c>
      <c r="CJ451" s="59">
        <v>1</v>
      </c>
    </row>
    <row r="452" spans="7:90" x14ac:dyDescent="0.25">
      <c r="G452" s="36" t="s">
        <v>302</v>
      </c>
      <c r="H452">
        <v>1</v>
      </c>
      <c r="I452" s="44">
        <f t="shared" si="155"/>
        <v>0</v>
      </c>
      <c r="J452" s="44">
        <f t="shared" si="156"/>
        <v>1</v>
      </c>
      <c r="K452" s="44">
        <f t="shared" si="157"/>
        <v>0</v>
      </c>
      <c r="L452" s="44">
        <f t="shared" si="158"/>
        <v>0</v>
      </c>
      <c r="M452" s="51">
        <f t="shared" si="159"/>
        <v>0</v>
      </c>
      <c r="N452" s="51">
        <f t="shared" si="160"/>
        <v>0</v>
      </c>
      <c r="O452" s="51">
        <f t="shared" si="161"/>
        <v>0</v>
      </c>
      <c r="P452" s="54">
        <f t="shared" si="162"/>
        <v>0</v>
      </c>
      <c r="Q452" s="296">
        <f t="shared" si="163"/>
        <v>1</v>
      </c>
      <c r="R452" s="296">
        <f t="shared" si="164"/>
        <v>0</v>
      </c>
      <c r="S452" s="296">
        <f t="shared" si="165"/>
        <v>0</v>
      </c>
      <c r="T452" s="297">
        <f t="shared" si="166"/>
        <v>1</v>
      </c>
      <c r="U452" s="297">
        <f t="shared" si="167"/>
        <v>0</v>
      </c>
      <c r="V452">
        <f t="shared" si="168"/>
        <v>3</v>
      </c>
      <c r="W452" s="298">
        <v>3</v>
      </c>
      <c r="X452" s="33">
        <f t="shared" si="169"/>
        <v>1</v>
      </c>
      <c r="Y452">
        <f t="shared" si="170"/>
        <v>6</v>
      </c>
      <c r="Z452" s="299">
        <f t="shared" si="152"/>
        <v>16.666666666666664</v>
      </c>
      <c r="AA452">
        <f t="shared" si="153"/>
        <v>1</v>
      </c>
      <c r="AB452" s="63">
        <f t="shared" si="154"/>
        <v>16.666666666666664</v>
      </c>
      <c r="AP452" s="307"/>
      <c r="AQ452" s="306"/>
      <c r="BC452" s="44">
        <v>1</v>
      </c>
      <c r="BV452" s="55">
        <v>1</v>
      </c>
      <c r="CC452" s="58">
        <v>1</v>
      </c>
      <c r="CL452">
        <v>3</v>
      </c>
    </row>
    <row r="453" spans="7:90" x14ac:dyDescent="0.25">
      <c r="G453" s="36" t="s">
        <v>302</v>
      </c>
      <c r="H453">
        <v>1</v>
      </c>
      <c r="I453" s="44">
        <f t="shared" si="155"/>
        <v>0</v>
      </c>
      <c r="J453" s="44">
        <f t="shared" si="156"/>
        <v>0</v>
      </c>
      <c r="K453" s="44">
        <f t="shared" si="157"/>
        <v>0</v>
      </c>
      <c r="L453" s="44">
        <f t="shared" si="158"/>
        <v>0</v>
      </c>
      <c r="M453" s="51">
        <f t="shared" si="159"/>
        <v>0</v>
      </c>
      <c r="N453" s="51">
        <f t="shared" si="160"/>
        <v>1</v>
      </c>
      <c r="O453" s="51">
        <f t="shared" si="161"/>
        <v>0</v>
      </c>
      <c r="P453" s="54">
        <f t="shared" si="162"/>
        <v>0</v>
      </c>
      <c r="Q453" s="296">
        <f t="shared" si="163"/>
        <v>0</v>
      </c>
      <c r="R453" s="296">
        <f t="shared" si="164"/>
        <v>0</v>
      </c>
      <c r="S453" s="296">
        <f t="shared" si="165"/>
        <v>0</v>
      </c>
      <c r="T453" s="297">
        <f t="shared" si="166"/>
        <v>0</v>
      </c>
      <c r="U453" s="297">
        <f t="shared" si="167"/>
        <v>2</v>
      </c>
      <c r="V453">
        <f t="shared" si="168"/>
        <v>0</v>
      </c>
      <c r="W453" s="298">
        <v>2</v>
      </c>
      <c r="X453" s="33">
        <f t="shared" si="169"/>
        <v>0</v>
      </c>
      <c r="Y453">
        <f t="shared" si="170"/>
        <v>3</v>
      </c>
      <c r="Z453" s="299">
        <f t="shared" si="152"/>
        <v>0</v>
      </c>
      <c r="AA453">
        <f t="shared" si="153"/>
        <v>1</v>
      </c>
      <c r="AB453" s="63">
        <f t="shared" si="154"/>
        <v>33.333333333333329</v>
      </c>
      <c r="AP453" s="307"/>
      <c r="AQ453" s="297"/>
      <c r="BJ453" s="51">
        <v>1</v>
      </c>
      <c r="CJ453" s="59">
        <v>2</v>
      </c>
    </row>
    <row r="454" spans="7:90" x14ac:dyDescent="0.25">
      <c r="G454" s="36" t="s">
        <v>302</v>
      </c>
      <c r="H454">
        <v>1</v>
      </c>
      <c r="I454" s="44">
        <f t="shared" si="155"/>
        <v>0</v>
      </c>
      <c r="J454" s="44">
        <f t="shared" si="156"/>
        <v>1</v>
      </c>
      <c r="K454" s="44">
        <f t="shared" si="157"/>
        <v>0</v>
      </c>
      <c r="L454" s="44">
        <f t="shared" si="158"/>
        <v>0</v>
      </c>
      <c r="M454" s="51">
        <f t="shared" si="159"/>
        <v>0</v>
      </c>
      <c r="N454" s="51">
        <f t="shared" si="160"/>
        <v>1</v>
      </c>
      <c r="O454" s="51">
        <f t="shared" si="161"/>
        <v>0</v>
      </c>
      <c r="P454" s="54">
        <f t="shared" si="162"/>
        <v>0</v>
      </c>
      <c r="Q454" s="296">
        <f t="shared" si="163"/>
        <v>0</v>
      </c>
      <c r="R454" s="296">
        <f t="shared" si="164"/>
        <v>0</v>
      </c>
      <c r="S454" s="296">
        <f t="shared" si="165"/>
        <v>0</v>
      </c>
      <c r="T454" s="297">
        <f t="shared" si="166"/>
        <v>0</v>
      </c>
      <c r="U454" s="297">
        <f t="shared" si="167"/>
        <v>4</v>
      </c>
      <c r="V454">
        <f t="shared" si="168"/>
        <v>1</v>
      </c>
      <c r="W454" s="298">
        <v>4</v>
      </c>
      <c r="X454" s="33">
        <f t="shared" si="169"/>
        <v>1</v>
      </c>
      <c r="Y454">
        <f t="shared" si="170"/>
        <v>7</v>
      </c>
      <c r="Z454" s="299">
        <f t="shared" si="152"/>
        <v>14.285714285714285</v>
      </c>
      <c r="AA454">
        <f t="shared" si="153"/>
        <v>2</v>
      </c>
      <c r="AB454" s="63">
        <f t="shared" si="154"/>
        <v>28.571428571428569</v>
      </c>
      <c r="AP454" s="307"/>
      <c r="AQ454" s="297"/>
      <c r="BC454" s="44">
        <v>1</v>
      </c>
      <c r="BJ454" s="51">
        <v>1</v>
      </c>
      <c r="CJ454" s="59">
        <v>4</v>
      </c>
      <c r="CL454">
        <v>1</v>
      </c>
    </row>
    <row r="455" spans="7:90" x14ac:dyDescent="0.25">
      <c r="G455" s="36" t="s">
        <v>302</v>
      </c>
      <c r="H455">
        <v>1</v>
      </c>
      <c r="I455" s="44">
        <f t="shared" si="155"/>
        <v>0</v>
      </c>
      <c r="J455" s="44">
        <f t="shared" si="156"/>
        <v>0</v>
      </c>
      <c r="K455" s="44">
        <f t="shared" si="157"/>
        <v>0</v>
      </c>
      <c r="L455" s="44">
        <f t="shared" si="158"/>
        <v>0</v>
      </c>
      <c r="M455" s="51">
        <f t="shared" si="159"/>
        <v>0</v>
      </c>
      <c r="N455" s="51">
        <f t="shared" si="160"/>
        <v>2</v>
      </c>
      <c r="O455" s="51">
        <f t="shared" si="161"/>
        <v>0</v>
      </c>
      <c r="P455" s="54">
        <f t="shared" si="162"/>
        <v>0</v>
      </c>
      <c r="Q455" s="296">
        <f t="shared" si="163"/>
        <v>0</v>
      </c>
      <c r="R455" s="296">
        <f t="shared" si="164"/>
        <v>0</v>
      </c>
      <c r="S455" s="296">
        <f t="shared" si="165"/>
        <v>0</v>
      </c>
      <c r="T455" s="297">
        <f t="shared" si="166"/>
        <v>0</v>
      </c>
      <c r="U455" s="297">
        <f t="shared" si="167"/>
        <v>3</v>
      </c>
      <c r="V455">
        <f t="shared" si="168"/>
        <v>1</v>
      </c>
      <c r="W455" s="298">
        <v>3</v>
      </c>
      <c r="X455" s="33">
        <f t="shared" si="169"/>
        <v>0</v>
      </c>
      <c r="Y455">
        <f t="shared" si="170"/>
        <v>6</v>
      </c>
      <c r="Z455" s="299">
        <f t="shared" si="152"/>
        <v>0</v>
      </c>
      <c r="AA455">
        <f t="shared" si="153"/>
        <v>2</v>
      </c>
      <c r="AB455" s="63">
        <f t="shared" si="154"/>
        <v>33.333333333333329</v>
      </c>
      <c r="AP455" s="307"/>
      <c r="AQ455" s="297"/>
      <c r="BJ455" s="51">
        <v>2</v>
      </c>
      <c r="CJ455" s="59">
        <v>3</v>
      </c>
      <c r="CL455">
        <v>1</v>
      </c>
    </row>
    <row r="456" spans="7:90" x14ac:dyDescent="0.25">
      <c r="G456" s="36" t="s">
        <v>302</v>
      </c>
      <c r="H456">
        <v>1</v>
      </c>
      <c r="I456" s="44">
        <f t="shared" si="155"/>
        <v>0</v>
      </c>
      <c r="J456" s="44">
        <f t="shared" si="156"/>
        <v>0</v>
      </c>
      <c r="K456" s="44">
        <f t="shared" si="157"/>
        <v>0</v>
      </c>
      <c r="L456" s="44">
        <f t="shared" si="158"/>
        <v>0</v>
      </c>
      <c r="M456" s="51">
        <f t="shared" si="159"/>
        <v>0</v>
      </c>
      <c r="N456" s="51">
        <f t="shared" si="160"/>
        <v>3</v>
      </c>
      <c r="O456" s="51">
        <f t="shared" si="161"/>
        <v>0</v>
      </c>
      <c r="P456" s="54">
        <f t="shared" si="162"/>
        <v>0</v>
      </c>
      <c r="Q456" s="296">
        <f t="shared" si="163"/>
        <v>0</v>
      </c>
      <c r="R456" s="296">
        <f t="shared" si="164"/>
        <v>0</v>
      </c>
      <c r="S456" s="296">
        <f t="shared" si="165"/>
        <v>0</v>
      </c>
      <c r="T456" s="297">
        <f t="shared" si="166"/>
        <v>0</v>
      </c>
      <c r="U456" s="297">
        <f t="shared" si="167"/>
        <v>3</v>
      </c>
      <c r="V456">
        <f t="shared" si="168"/>
        <v>1</v>
      </c>
      <c r="W456" s="298">
        <v>3</v>
      </c>
      <c r="X456" s="33">
        <f t="shared" si="169"/>
        <v>0</v>
      </c>
      <c r="Y456">
        <f t="shared" si="170"/>
        <v>7</v>
      </c>
      <c r="Z456" s="299">
        <f t="shared" si="152"/>
        <v>0</v>
      </c>
      <c r="AA456">
        <f t="shared" si="153"/>
        <v>3</v>
      </c>
      <c r="AB456" s="63">
        <f t="shared" si="154"/>
        <v>42.857142857142854</v>
      </c>
      <c r="AP456" s="307"/>
      <c r="BJ456" s="51">
        <v>3</v>
      </c>
      <c r="CJ456" s="59">
        <v>3</v>
      </c>
      <c r="CL456">
        <v>1</v>
      </c>
    </row>
    <row r="457" spans="7:90" x14ac:dyDescent="0.25">
      <c r="G457" s="36" t="s">
        <v>302</v>
      </c>
      <c r="H457">
        <v>1</v>
      </c>
      <c r="I457" s="44">
        <f t="shared" si="155"/>
        <v>0</v>
      </c>
      <c r="J457" s="44">
        <f t="shared" si="156"/>
        <v>0</v>
      </c>
      <c r="K457" s="44">
        <f t="shared" si="157"/>
        <v>0</v>
      </c>
      <c r="L457" s="44">
        <f t="shared" si="158"/>
        <v>0</v>
      </c>
      <c r="M457" s="51">
        <f t="shared" si="159"/>
        <v>0</v>
      </c>
      <c r="N457" s="51">
        <f t="shared" si="160"/>
        <v>2</v>
      </c>
      <c r="O457" s="51">
        <f t="shared" si="161"/>
        <v>0</v>
      </c>
      <c r="P457" s="54">
        <f t="shared" si="162"/>
        <v>0</v>
      </c>
      <c r="Q457" s="296">
        <f t="shared" si="163"/>
        <v>1</v>
      </c>
      <c r="R457" s="296">
        <f t="shared" si="164"/>
        <v>0</v>
      </c>
      <c r="S457" s="296">
        <f t="shared" si="165"/>
        <v>0</v>
      </c>
      <c r="T457" s="297">
        <f t="shared" si="166"/>
        <v>0</v>
      </c>
      <c r="U457" s="297">
        <f t="shared" si="167"/>
        <v>0</v>
      </c>
      <c r="V457">
        <f t="shared" si="168"/>
        <v>4</v>
      </c>
      <c r="W457" s="298">
        <v>3</v>
      </c>
      <c r="X457" s="33">
        <f t="shared" si="169"/>
        <v>0</v>
      </c>
      <c r="Y457">
        <f t="shared" si="170"/>
        <v>7</v>
      </c>
      <c r="Z457" s="299">
        <f t="shared" si="152"/>
        <v>0</v>
      </c>
      <c r="AA457">
        <f t="shared" si="153"/>
        <v>2</v>
      </c>
      <c r="AB457" s="63">
        <f t="shared" si="154"/>
        <v>28.571428571428569</v>
      </c>
      <c r="AP457" s="307"/>
      <c r="AQ457" s="306"/>
      <c r="AS457" s="297"/>
      <c r="AT457" s="41">
        <f>12/59</f>
        <v>0.20338983050847459</v>
      </c>
      <c r="BJ457" s="51">
        <v>2</v>
      </c>
      <c r="BS457" s="55">
        <v>1</v>
      </c>
      <c r="CL457">
        <v>4</v>
      </c>
    </row>
    <row r="458" spans="7:90" x14ac:dyDescent="0.25">
      <c r="G458" s="36" t="s">
        <v>302</v>
      </c>
      <c r="H458">
        <v>1</v>
      </c>
      <c r="I458" s="44">
        <f t="shared" si="155"/>
        <v>0</v>
      </c>
      <c r="J458" s="44">
        <f t="shared" si="156"/>
        <v>0</v>
      </c>
      <c r="K458" s="44">
        <f t="shared" si="157"/>
        <v>0</v>
      </c>
      <c r="L458" s="44">
        <f t="shared" si="158"/>
        <v>0</v>
      </c>
      <c r="M458" s="51">
        <f t="shared" si="159"/>
        <v>0</v>
      </c>
      <c r="N458" s="51">
        <f t="shared" si="160"/>
        <v>2</v>
      </c>
      <c r="O458" s="51">
        <f t="shared" si="161"/>
        <v>0</v>
      </c>
      <c r="P458" s="54">
        <f t="shared" si="162"/>
        <v>0</v>
      </c>
      <c r="Q458" s="296">
        <f t="shared" si="163"/>
        <v>0</v>
      </c>
      <c r="R458" s="296">
        <f t="shared" si="164"/>
        <v>0</v>
      </c>
      <c r="S458" s="296">
        <f t="shared" si="165"/>
        <v>0</v>
      </c>
      <c r="T458" s="297">
        <f t="shared" si="166"/>
        <v>0</v>
      </c>
      <c r="U458" s="297">
        <f t="shared" si="167"/>
        <v>1</v>
      </c>
      <c r="V458">
        <f t="shared" si="168"/>
        <v>2</v>
      </c>
      <c r="W458" s="298">
        <v>3</v>
      </c>
      <c r="X458" s="33">
        <f t="shared" si="169"/>
        <v>0</v>
      </c>
      <c r="Y458">
        <f t="shared" si="170"/>
        <v>5</v>
      </c>
      <c r="Z458" s="299">
        <f t="shared" si="152"/>
        <v>0</v>
      </c>
      <c r="AA458">
        <f t="shared" si="153"/>
        <v>2</v>
      </c>
      <c r="AB458" s="63">
        <f t="shared" si="154"/>
        <v>40</v>
      </c>
      <c r="AP458" s="307"/>
      <c r="AS458" s="51"/>
      <c r="AT458" s="41">
        <f>14/59</f>
        <v>0.23728813559322035</v>
      </c>
      <c r="BJ458" s="51">
        <v>2</v>
      </c>
      <c r="CJ458" s="59">
        <v>1</v>
      </c>
      <c r="CL458">
        <v>2</v>
      </c>
    </row>
    <row r="459" spans="7:90" x14ac:dyDescent="0.25">
      <c r="G459" s="36" t="s">
        <v>302</v>
      </c>
      <c r="H459">
        <v>1</v>
      </c>
      <c r="I459" s="44">
        <f t="shared" si="155"/>
        <v>0</v>
      </c>
      <c r="J459" s="44">
        <f t="shared" si="156"/>
        <v>1</v>
      </c>
      <c r="K459" s="44">
        <f t="shared" si="157"/>
        <v>0</v>
      </c>
      <c r="L459" s="44">
        <f t="shared" si="158"/>
        <v>0</v>
      </c>
      <c r="M459" s="51">
        <f t="shared" si="159"/>
        <v>0</v>
      </c>
      <c r="N459" s="51">
        <f t="shared" si="160"/>
        <v>3</v>
      </c>
      <c r="O459" s="51">
        <f t="shared" si="161"/>
        <v>0</v>
      </c>
      <c r="P459" s="54">
        <f t="shared" si="162"/>
        <v>0</v>
      </c>
      <c r="Q459" s="296">
        <f t="shared" si="163"/>
        <v>1</v>
      </c>
      <c r="R459" s="296">
        <f t="shared" si="164"/>
        <v>0</v>
      </c>
      <c r="S459" s="296">
        <f t="shared" si="165"/>
        <v>0</v>
      </c>
      <c r="T459" s="297">
        <f t="shared" si="166"/>
        <v>1</v>
      </c>
      <c r="U459" s="297">
        <f t="shared" si="167"/>
        <v>0</v>
      </c>
      <c r="V459">
        <f t="shared" si="168"/>
        <v>2</v>
      </c>
      <c r="W459" s="298">
        <v>5</v>
      </c>
      <c r="X459" s="33">
        <f t="shared" si="169"/>
        <v>1</v>
      </c>
      <c r="Y459">
        <f t="shared" si="170"/>
        <v>8</v>
      </c>
      <c r="Z459" s="299">
        <f t="shared" si="152"/>
        <v>12.5</v>
      </c>
      <c r="AA459">
        <f t="shared" si="153"/>
        <v>4</v>
      </c>
      <c r="AB459" s="63">
        <f t="shared" si="154"/>
        <v>50</v>
      </c>
      <c r="AP459" s="307"/>
      <c r="AQ459" s="51"/>
      <c r="AS459" s="306"/>
      <c r="AT459" s="41">
        <f>11/59</f>
        <v>0.1864406779661017</v>
      </c>
      <c r="BC459" s="44">
        <v>1</v>
      </c>
      <c r="BJ459" s="51">
        <v>3</v>
      </c>
      <c r="BS459" s="55">
        <v>1</v>
      </c>
      <c r="CE459" s="58">
        <v>1</v>
      </c>
      <c r="CL459">
        <v>2</v>
      </c>
    </row>
    <row r="460" spans="7:90" x14ac:dyDescent="0.25">
      <c r="G460" s="36" t="s">
        <v>302</v>
      </c>
      <c r="H460">
        <v>1</v>
      </c>
      <c r="I460" s="44">
        <f t="shared" si="155"/>
        <v>0</v>
      </c>
      <c r="J460" s="44">
        <f t="shared" si="156"/>
        <v>0</v>
      </c>
      <c r="K460" s="44">
        <f t="shared" si="157"/>
        <v>0</v>
      </c>
      <c r="L460" s="44">
        <f t="shared" si="158"/>
        <v>0</v>
      </c>
      <c r="M460" s="51">
        <f t="shared" si="159"/>
        <v>0</v>
      </c>
      <c r="N460" s="51">
        <f t="shared" si="160"/>
        <v>1</v>
      </c>
      <c r="O460" s="51">
        <f t="shared" si="161"/>
        <v>0</v>
      </c>
      <c r="P460" s="54">
        <f t="shared" si="162"/>
        <v>0</v>
      </c>
      <c r="Q460" s="296">
        <f t="shared" si="163"/>
        <v>0</v>
      </c>
      <c r="R460" s="296">
        <f t="shared" si="164"/>
        <v>0</v>
      </c>
      <c r="S460" s="296">
        <f t="shared" si="165"/>
        <v>0</v>
      </c>
      <c r="T460" s="297">
        <f t="shared" si="166"/>
        <v>0</v>
      </c>
      <c r="U460" s="297">
        <f t="shared" si="167"/>
        <v>1</v>
      </c>
      <c r="V460">
        <f t="shared" si="168"/>
        <v>0</v>
      </c>
      <c r="W460" s="298">
        <v>2</v>
      </c>
      <c r="X460" s="33">
        <f t="shared" si="169"/>
        <v>0</v>
      </c>
      <c r="Y460">
        <f t="shared" si="170"/>
        <v>2</v>
      </c>
      <c r="Z460" s="299">
        <f t="shared" si="152"/>
        <v>0</v>
      </c>
      <c r="AA460">
        <f t="shared" si="153"/>
        <v>1</v>
      </c>
      <c r="AB460" s="63">
        <f t="shared" si="154"/>
        <v>50</v>
      </c>
      <c r="AP460" s="307"/>
      <c r="AS460" s="296"/>
      <c r="AT460" s="41">
        <f>1/59</f>
        <v>1.6949152542372881E-2</v>
      </c>
      <c r="BJ460" s="51">
        <v>1</v>
      </c>
      <c r="CJ460" s="59">
        <v>1</v>
      </c>
    </row>
    <row r="461" spans="7:90" x14ac:dyDescent="0.25">
      <c r="G461" s="36" t="s">
        <v>302</v>
      </c>
      <c r="H461">
        <v>1</v>
      </c>
      <c r="I461" s="44">
        <f t="shared" si="155"/>
        <v>0</v>
      </c>
      <c r="J461" s="44">
        <f t="shared" si="156"/>
        <v>0</v>
      </c>
      <c r="K461" s="44">
        <f t="shared" si="157"/>
        <v>0</v>
      </c>
      <c r="L461" s="44">
        <f t="shared" si="158"/>
        <v>0</v>
      </c>
      <c r="M461" s="51">
        <f t="shared" si="159"/>
        <v>0</v>
      </c>
      <c r="N461" s="51">
        <f t="shared" si="160"/>
        <v>2</v>
      </c>
      <c r="O461" s="51">
        <f t="shared" si="161"/>
        <v>0</v>
      </c>
      <c r="P461" s="54">
        <f t="shared" si="162"/>
        <v>0</v>
      </c>
      <c r="Q461" s="296">
        <f t="shared" si="163"/>
        <v>0</v>
      </c>
      <c r="R461" s="296">
        <f t="shared" si="164"/>
        <v>0</v>
      </c>
      <c r="S461" s="296">
        <f t="shared" si="165"/>
        <v>0</v>
      </c>
      <c r="T461" s="297">
        <f t="shared" si="166"/>
        <v>0</v>
      </c>
      <c r="U461" s="297">
        <f t="shared" si="167"/>
        <v>1</v>
      </c>
      <c r="V461">
        <f t="shared" si="168"/>
        <v>0</v>
      </c>
      <c r="W461" s="298">
        <v>2</v>
      </c>
      <c r="X461" s="33">
        <f t="shared" si="169"/>
        <v>0</v>
      </c>
      <c r="Y461">
        <f t="shared" si="170"/>
        <v>3</v>
      </c>
      <c r="Z461" s="299">
        <f t="shared" si="152"/>
        <v>0</v>
      </c>
      <c r="AA461">
        <f t="shared" si="153"/>
        <v>2</v>
      </c>
      <c r="AB461" s="63">
        <f t="shared" si="154"/>
        <v>66.666666666666657</v>
      </c>
      <c r="AF461" s="319">
        <f>SUM(AC462:AF462)</f>
        <v>14</v>
      </c>
      <c r="AI461" s="324">
        <f>SUM(AG462:AI462)</f>
        <v>89</v>
      </c>
      <c r="AM461" s="296">
        <f>SUM(AK462:AM462)</f>
        <v>19</v>
      </c>
      <c r="AO461" s="297">
        <f>SUM(AN462:AO462)</f>
        <v>82</v>
      </c>
      <c r="AP461" s="307">
        <v>71</v>
      </c>
      <c r="AQ461" s="51"/>
      <c r="AR461" s="41">
        <f>STDEV(W404:W462)</f>
        <v>0.93381190591483021</v>
      </c>
      <c r="AS461" s="44"/>
      <c r="BJ461" s="51">
        <v>2</v>
      </c>
      <c r="CJ461" s="59">
        <v>1</v>
      </c>
    </row>
    <row r="462" spans="7:90" x14ac:dyDescent="0.25">
      <c r="G462" s="86" t="s">
        <v>302</v>
      </c>
      <c r="H462" s="133">
        <v>1</v>
      </c>
      <c r="I462" s="95">
        <f t="shared" si="155"/>
        <v>0</v>
      </c>
      <c r="J462" s="95">
        <f t="shared" si="156"/>
        <v>0</v>
      </c>
      <c r="K462" s="95">
        <f t="shared" si="157"/>
        <v>0</v>
      </c>
      <c r="L462" s="95">
        <f t="shared" si="158"/>
        <v>0</v>
      </c>
      <c r="M462" s="99">
        <f t="shared" si="159"/>
        <v>0</v>
      </c>
      <c r="N462" s="99">
        <f t="shared" si="160"/>
        <v>2</v>
      </c>
      <c r="O462" s="99">
        <f t="shared" si="161"/>
        <v>0</v>
      </c>
      <c r="P462" s="101">
        <f t="shared" si="162"/>
        <v>0</v>
      </c>
      <c r="Q462" s="310">
        <f t="shared" si="163"/>
        <v>0</v>
      </c>
      <c r="R462" s="310">
        <f t="shared" si="164"/>
        <v>0</v>
      </c>
      <c r="S462" s="310">
        <f t="shared" si="165"/>
        <v>0</v>
      </c>
      <c r="T462" s="311">
        <f t="shared" si="166"/>
        <v>0</v>
      </c>
      <c r="U462" s="311">
        <f t="shared" si="167"/>
        <v>2</v>
      </c>
      <c r="V462" s="87">
        <f t="shared" si="168"/>
        <v>0</v>
      </c>
      <c r="W462" s="312">
        <v>2</v>
      </c>
      <c r="X462" s="92">
        <f t="shared" si="169"/>
        <v>0</v>
      </c>
      <c r="Y462" s="87">
        <f t="shared" si="170"/>
        <v>4</v>
      </c>
      <c r="Z462" s="313">
        <f t="shared" si="152"/>
        <v>0</v>
      </c>
      <c r="AA462" s="87">
        <f t="shared" si="153"/>
        <v>2</v>
      </c>
      <c r="AB462" s="108">
        <f t="shared" si="154"/>
        <v>50</v>
      </c>
      <c r="AC462" s="95">
        <f>SUM(I404:I462)</f>
        <v>2</v>
      </c>
      <c r="AD462" s="95">
        <f t="shared" ref="AD462:AF462" si="171">SUM(J404:J462)</f>
        <v>12</v>
      </c>
      <c r="AE462" s="95">
        <f t="shared" si="171"/>
        <v>0</v>
      </c>
      <c r="AF462" s="95">
        <f t="shared" si="171"/>
        <v>0</v>
      </c>
      <c r="AG462" s="99">
        <f>SUM(M404:M462)</f>
        <v>0</v>
      </c>
      <c r="AH462" s="99">
        <f t="shared" ref="AH462:AI462" si="172">SUM(N404:N462)</f>
        <v>81</v>
      </c>
      <c r="AI462" s="99">
        <f t="shared" si="172"/>
        <v>8</v>
      </c>
      <c r="AJ462" s="101">
        <f t="shared" ref="AJ462" si="173">SUM(P385:P462)</f>
        <v>0</v>
      </c>
      <c r="AK462" s="310">
        <f>SUM(Q404:Q462)</f>
        <v>18</v>
      </c>
      <c r="AL462" s="310">
        <f t="shared" ref="AL462:AM462" si="174">SUM(R404:R462)</f>
        <v>0</v>
      </c>
      <c r="AM462" s="310">
        <f t="shared" si="174"/>
        <v>1</v>
      </c>
      <c r="AN462" s="311">
        <f>SUM(T404:T462)</f>
        <v>19</v>
      </c>
      <c r="AO462" s="311">
        <f>SUM(U404:U462)</f>
        <v>63</v>
      </c>
      <c r="AP462" s="86">
        <f>SUM(V404:V462)</f>
        <v>71</v>
      </c>
      <c r="AQ462" s="87"/>
      <c r="AR462" s="328">
        <f>AVERAGE(W404:W462)</f>
        <v>2.9152542372881354</v>
      </c>
      <c r="AS462" s="316"/>
      <c r="AT462" s="181">
        <f>21/59</f>
        <v>0.3559322033898305</v>
      </c>
      <c r="AU462" s="65"/>
      <c r="AV462" s="66"/>
      <c r="AW462" s="66"/>
      <c r="AX462" s="66"/>
      <c r="AY462" s="66"/>
      <c r="AZ462" s="66"/>
      <c r="BA462" s="66"/>
      <c r="BB462" s="67"/>
      <c r="BC462" s="67"/>
      <c r="BD462" s="67"/>
      <c r="BE462" s="68"/>
      <c r="BF462" s="68"/>
      <c r="BG462" s="69"/>
      <c r="BH462" s="69"/>
      <c r="BI462" s="70"/>
      <c r="BJ462" s="71">
        <v>2</v>
      </c>
      <c r="BK462" s="71"/>
      <c r="BL462" s="71"/>
      <c r="BM462" s="72"/>
      <c r="BN462" s="72"/>
      <c r="BO462" s="72"/>
      <c r="BP462" s="73"/>
      <c r="BQ462" s="73"/>
      <c r="BR462" s="73"/>
      <c r="BS462" s="74"/>
      <c r="BT462" s="74"/>
      <c r="BU462" s="74"/>
      <c r="BV462" s="74"/>
      <c r="BW462" s="75"/>
      <c r="BX462" s="75"/>
      <c r="BY462" s="76"/>
      <c r="BZ462" s="76"/>
      <c r="CA462" s="76"/>
      <c r="CB462" s="76"/>
      <c r="CC462" s="77"/>
      <c r="CD462" s="77"/>
      <c r="CE462" s="77"/>
      <c r="CF462" s="78"/>
      <c r="CG462" s="78">
        <v>1</v>
      </c>
      <c r="CH462" s="78"/>
      <c r="CI462" s="78"/>
      <c r="CJ462" s="78">
        <v>1</v>
      </c>
      <c r="CK462" s="78"/>
      <c r="CL462" s="64"/>
    </row>
    <row r="463" spans="7:90" x14ac:dyDescent="0.25">
      <c r="G463" s="36" t="s">
        <v>589</v>
      </c>
      <c r="H463" s="36">
        <v>1</v>
      </c>
      <c r="I463" s="44">
        <f t="shared" si="155"/>
        <v>0</v>
      </c>
      <c r="J463" s="44">
        <f t="shared" si="156"/>
        <v>0</v>
      </c>
      <c r="K463" s="44">
        <f t="shared" si="157"/>
        <v>0</v>
      </c>
      <c r="L463" s="44">
        <f t="shared" si="158"/>
        <v>0</v>
      </c>
      <c r="M463" s="51">
        <f t="shared" si="159"/>
        <v>0</v>
      </c>
      <c r="N463" s="51">
        <f t="shared" si="160"/>
        <v>8</v>
      </c>
      <c r="O463" s="51">
        <f t="shared" si="161"/>
        <v>1</v>
      </c>
      <c r="P463" s="54">
        <f t="shared" si="162"/>
        <v>0</v>
      </c>
      <c r="Q463" s="296">
        <f t="shared" si="163"/>
        <v>0</v>
      </c>
      <c r="R463" s="296">
        <f t="shared" si="164"/>
        <v>0</v>
      </c>
      <c r="S463" s="296">
        <f t="shared" si="165"/>
        <v>0</v>
      </c>
      <c r="T463" s="297">
        <f t="shared" si="166"/>
        <v>0</v>
      </c>
      <c r="U463" s="297">
        <f t="shared" si="167"/>
        <v>2</v>
      </c>
      <c r="V463">
        <f t="shared" si="168"/>
        <v>0</v>
      </c>
      <c r="W463" s="298">
        <f>COUNTIF(I463:V463,"&gt;0")</f>
        <v>3</v>
      </c>
      <c r="X463" s="33">
        <f t="shared" si="169"/>
        <v>0</v>
      </c>
      <c r="Y463">
        <f t="shared" si="170"/>
        <v>11</v>
      </c>
      <c r="Z463" s="299">
        <f t="shared" si="152"/>
        <v>0</v>
      </c>
      <c r="AA463">
        <f t="shared" si="153"/>
        <v>9</v>
      </c>
      <c r="AB463" s="63">
        <f t="shared" si="154"/>
        <v>81.818181818181827</v>
      </c>
      <c r="AP463" s="307"/>
      <c r="AQ463" s="51"/>
      <c r="AR463" s="301"/>
      <c r="AS463" s="301"/>
      <c r="AT463" s="301"/>
      <c r="BJ463" s="51">
        <v>1</v>
      </c>
      <c r="BL463" s="51">
        <v>7</v>
      </c>
      <c r="BN463" s="52">
        <v>1</v>
      </c>
      <c r="CJ463" s="59">
        <v>2</v>
      </c>
    </row>
    <row r="464" spans="7:90" x14ac:dyDescent="0.25">
      <c r="G464" s="36" t="s">
        <v>589</v>
      </c>
      <c r="H464" s="36">
        <v>1</v>
      </c>
      <c r="I464" s="44">
        <f t="shared" si="155"/>
        <v>0</v>
      </c>
      <c r="J464" s="44">
        <f t="shared" si="156"/>
        <v>0</v>
      </c>
      <c r="K464" s="44">
        <f t="shared" si="157"/>
        <v>0</v>
      </c>
      <c r="L464" s="44">
        <f t="shared" si="158"/>
        <v>0</v>
      </c>
      <c r="M464" s="51">
        <f t="shared" si="159"/>
        <v>0</v>
      </c>
      <c r="N464" s="51">
        <f t="shared" si="160"/>
        <v>2</v>
      </c>
      <c r="O464" s="51">
        <f t="shared" si="161"/>
        <v>1</v>
      </c>
      <c r="P464" s="54">
        <f t="shared" si="162"/>
        <v>0</v>
      </c>
      <c r="Q464" s="296">
        <f t="shared" si="163"/>
        <v>0</v>
      </c>
      <c r="R464" s="296">
        <f t="shared" si="164"/>
        <v>0</v>
      </c>
      <c r="S464" s="296">
        <f t="shared" si="165"/>
        <v>0</v>
      </c>
      <c r="T464" s="297">
        <f t="shared" si="166"/>
        <v>0</v>
      </c>
      <c r="U464" s="297">
        <f t="shared" si="167"/>
        <v>0</v>
      </c>
      <c r="V464">
        <f t="shared" si="168"/>
        <v>0</v>
      </c>
      <c r="W464" s="298">
        <f t="shared" ref="W464:W527" si="175">COUNTIF(I464:V464,"&gt;0")</f>
        <v>2</v>
      </c>
      <c r="X464" s="33">
        <f t="shared" si="169"/>
        <v>0</v>
      </c>
      <c r="Y464">
        <f t="shared" si="170"/>
        <v>3</v>
      </c>
      <c r="Z464" s="299">
        <f t="shared" si="152"/>
        <v>0</v>
      </c>
      <c r="AA464">
        <f t="shared" si="153"/>
        <v>3</v>
      </c>
      <c r="AB464" s="63">
        <f t="shared" si="154"/>
        <v>100</v>
      </c>
      <c r="AP464" s="307"/>
      <c r="AQ464" s="51"/>
      <c r="AR464" s="301"/>
      <c r="AS464" s="301"/>
      <c r="AT464" s="301"/>
      <c r="BJ464" s="51">
        <v>1</v>
      </c>
      <c r="BL464" s="51">
        <v>1</v>
      </c>
      <c r="BN464" s="52">
        <v>1</v>
      </c>
    </row>
    <row r="465" spans="7:88" x14ac:dyDescent="0.25">
      <c r="G465" s="36" t="s">
        <v>589</v>
      </c>
      <c r="H465" s="36">
        <v>1</v>
      </c>
      <c r="I465" s="44">
        <f t="shared" si="155"/>
        <v>0</v>
      </c>
      <c r="J465" s="44">
        <f t="shared" si="156"/>
        <v>1</v>
      </c>
      <c r="K465" s="44">
        <f t="shared" si="157"/>
        <v>0</v>
      </c>
      <c r="L465" s="44">
        <f t="shared" si="158"/>
        <v>0</v>
      </c>
      <c r="M465" s="51">
        <f t="shared" si="159"/>
        <v>0</v>
      </c>
      <c r="N465" s="51">
        <f t="shared" si="160"/>
        <v>20</v>
      </c>
      <c r="O465" s="51">
        <f t="shared" si="161"/>
        <v>0</v>
      </c>
      <c r="P465" s="54">
        <f t="shared" si="162"/>
        <v>0</v>
      </c>
      <c r="Q465" s="296">
        <f t="shared" si="163"/>
        <v>2</v>
      </c>
      <c r="R465" s="296">
        <f t="shared" si="164"/>
        <v>0</v>
      </c>
      <c r="S465" s="296">
        <f t="shared" si="165"/>
        <v>0</v>
      </c>
      <c r="T465" s="297">
        <f t="shared" si="166"/>
        <v>0</v>
      </c>
      <c r="U465" s="297">
        <f t="shared" si="167"/>
        <v>0</v>
      </c>
      <c r="V465">
        <f t="shared" si="168"/>
        <v>0</v>
      </c>
      <c r="W465" s="298">
        <f t="shared" si="175"/>
        <v>3</v>
      </c>
      <c r="X465" s="33">
        <f t="shared" si="169"/>
        <v>1</v>
      </c>
      <c r="Y465">
        <f t="shared" si="170"/>
        <v>23</v>
      </c>
      <c r="Z465" s="299">
        <f t="shared" si="152"/>
        <v>4.3478260869565215</v>
      </c>
      <c r="AA465">
        <f t="shared" si="153"/>
        <v>21</v>
      </c>
      <c r="AB465" s="63">
        <f t="shared" si="154"/>
        <v>91.304347826086953</v>
      </c>
      <c r="AP465" s="307"/>
      <c r="AQ465" s="51"/>
      <c r="AR465" s="301"/>
      <c r="AS465" s="301"/>
      <c r="AT465" s="301"/>
      <c r="BC465" s="44">
        <v>1</v>
      </c>
      <c r="BJ465" s="51">
        <v>2</v>
      </c>
      <c r="BL465" s="51">
        <v>18</v>
      </c>
      <c r="BS465" s="55">
        <v>2</v>
      </c>
    </row>
    <row r="466" spans="7:88" x14ac:dyDescent="0.25">
      <c r="G466" s="36" t="s">
        <v>589</v>
      </c>
      <c r="H466" s="36">
        <v>1</v>
      </c>
      <c r="I466" s="44">
        <f t="shared" si="155"/>
        <v>0</v>
      </c>
      <c r="J466" s="44">
        <f t="shared" si="156"/>
        <v>0</v>
      </c>
      <c r="K466" s="44">
        <f t="shared" si="157"/>
        <v>0</v>
      </c>
      <c r="L466" s="44">
        <f t="shared" si="158"/>
        <v>0</v>
      </c>
      <c r="M466" s="51">
        <f t="shared" si="159"/>
        <v>0</v>
      </c>
      <c r="N466" s="51">
        <f t="shared" si="160"/>
        <v>10</v>
      </c>
      <c r="O466" s="51">
        <f t="shared" si="161"/>
        <v>0</v>
      </c>
      <c r="P466" s="54">
        <f t="shared" si="162"/>
        <v>0</v>
      </c>
      <c r="Q466" s="296">
        <f t="shared" si="163"/>
        <v>2</v>
      </c>
      <c r="R466" s="296">
        <f t="shared" si="164"/>
        <v>0</v>
      </c>
      <c r="S466" s="296">
        <f t="shared" si="165"/>
        <v>0</v>
      </c>
      <c r="T466" s="297">
        <f t="shared" si="166"/>
        <v>0</v>
      </c>
      <c r="U466" s="297">
        <f t="shared" si="167"/>
        <v>1</v>
      </c>
      <c r="V466">
        <f t="shared" si="168"/>
        <v>0</v>
      </c>
      <c r="W466" s="298">
        <f t="shared" si="175"/>
        <v>3</v>
      </c>
      <c r="X466" s="33">
        <f t="shared" si="169"/>
        <v>0</v>
      </c>
      <c r="Y466">
        <f t="shared" si="170"/>
        <v>13</v>
      </c>
      <c r="Z466" s="299">
        <f t="shared" si="152"/>
        <v>0</v>
      </c>
      <c r="AA466">
        <f t="shared" si="153"/>
        <v>10</v>
      </c>
      <c r="AB466" s="63">
        <f t="shared" si="154"/>
        <v>76.923076923076934</v>
      </c>
      <c r="AP466" s="307"/>
      <c r="AQ466" s="51"/>
      <c r="AR466" s="301"/>
      <c r="AS466" s="301"/>
      <c r="AT466" s="301"/>
      <c r="BL466" s="51">
        <v>10</v>
      </c>
      <c r="BS466" s="55">
        <v>1</v>
      </c>
      <c r="BT466" s="55">
        <v>1</v>
      </c>
      <c r="CJ466" s="59">
        <v>1</v>
      </c>
    </row>
    <row r="467" spans="7:88" x14ac:dyDescent="0.25">
      <c r="G467" s="36" t="s">
        <v>589</v>
      </c>
      <c r="H467" s="36">
        <v>1</v>
      </c>
      <c r="I467" s="44">
        <f t="shared" si="155"/>
        <v>0</v>
      </c>
      <c r="J467" s="44">
        <f t="shared" si="156"/>
        <v>0</v>
      </c>
      <c r="K467" s="44">
        <f t="shared" si="157"/>
        <v>0</v>
      </c>
      <c r="L467" s="44">
        <f t="shared" si="158"/>
        <v>0</v>
      </c>
      <c r="M467" s="51">
        <f t="shared" si="159"/>
        <v>0</v>
      </c>
      <c r="N467" s="51">
        <f t="shared" si="160"/>
        <v>4</v>
      </c>
      <c r="O467" s="51">
        <f t="shared" si="161"/>
        <v>1</v>
      </c>
      <c r="P467" s="54">
        <f t="shared" si="162"/>
        <v>0</v>
      </c>
      <c r="Q467" s="296">
        <f t="shared" si="163"/>
        <v>0</v>
      </c>
      <c r="R467" s="296">
        <f t="shared" si="164"/>
        <v>0</v>
      </c>
      <c r="S467" s="296">
        <f t="shared" si="165"/>
        <v>0</v>
      </c>
      <c r="T467" s="297">
        <f t="shared" si="166"/>
        <v>0</v>
      </c>
      <c r="U467" s="297">
        <f t="shared" si="167"/>
        <v>1</v>
      </c>
      <c r="V467">
        <f t="shared" si="168"/>
        <v>0</v>
      </c>
      <c r="W467" s="298">
        <f t="shared" si="175"/>
        <v>3</v>
      </c>
      <c r="X467" s="33">
        <f t="shared" si="169"/>
        <v>0</v>
      </c>
      <c r="Y467">
        <f t="shared" si="170"/>
        <v>6</v>
      </c>
      <c r="Z467" s="299">
        <f t="shared" si="152"/>
        <v>0</v>
      </c>
      <c r="AA467">
        <f t="shared" si="153"/>
        <v>5</v>
      </c>
      <c r="AB467" s="63">
        <f t="shared" si="154"/>
        <v>83.333333333333343</v>
      </c>
      <c r="AP467" s="307"/>
      <c r="AQ467" s="51"/>
      <c r="AR467" s="301"/>
      <c r="AS467" s="301"/>
      <c r="AT467" s="301"/>
      <c r="BJ467" s="51">
        <v>1</v>
      </c>
      <c r="BL467" s="51">
        <v>3</v>
      </c>
      <c r="BN467" s="52">
        <v>1</v>
      </c>
      <c r="CJ467" s="59">
        <v>1</v>
      </c>
    </row>
    <row r="468" spans="7:88" x14ac:dyDescent="0.25">
      <c r="G468" s="36" t="s">
        <v>589</v>
      </c>
      <c r="H468" s="36">
        <v>1</v>
      </c>
      <c r="I468" s="44">
        <f t="shared" si="155"/>
        <v>0</v>
      </c>
      <c r="J468" s="44">
        <f t="shared" si="156"/>
        <v>0</v>
      </c>
      <c r="K468" s="44">
        <f t="shared" si="157"/>
        <v>0</v>
      </c>
      <c r="L468" s="44">
        <f t="shared" si="158"/>
        <v>0</v>
      </c>
      <c r="M468" s="51">
        <f t="shared" si="159"/>
        <v>0</v>
      </c>
      <c r="N468" s="51">
        <f t="shared" si="160"/>
        <v>3</v>
      </c>
      <c r="O468" s="51">
        <f t="shared" si="161"/>
        <v>1</v>
      </c>
      <c r="P468" s="54">
        <f t="shared" si="162"/>
        <v>0</v>
      </c>
      <c r="Q468" s="296">
        <f t="shared" si="163"/>
        <v>0</v>
      </c>
      <c r="R468" s="296">
        <f t="shared" si="164"/>
        <v>0</v>
      </c>
      <c r="S468" s="296">
        <f t="shared" si="165"/>
        <v>0</v>
      </c>
      <c r="T468" s="297">
        <f t="shared" si="166"/>
        <v>0</v>
      </c>
      <c r="U468" s="297">
        <f t="shared" si="167"/>
        <v>1</v>
      </c>
      <c r="V468">
        <f t="shared" si="168"/>
        <v>0</v>
      </c>
      <c r="W468" s="298">
        <f t="shared" si="175"/>
        <v>3</v>
      </c>
      <c r="X468" s="33">
        <f t="shared" si="169"/>
        <v>0</v>
      </c>
      <c r="Y468">
        <f t="shared" si="170"/>
        <v>5</v>
      </c>
      <c r="Z468" s="299">
        <f t="shared" si="152"/>
        <v>0</v>
      </c>
      <c r="AA468">
        <f t="shared" si="153"/>
        <v>4</v>
      </c>
      <c r="AB468" s="63">
        <f t="shared" si="154"/>
        <v>80</v>
      </c>
      <c r="AP468" s="307"/>
      <c r="AQ468" s="51"/>
      <c r="AR468" s="301"/>
      <c r="AS468" s="301"/>
      <c r="AT468" s="301"/>
      <c r="BJ468" s="51">
        <v>1</v>
      </c>
      <c r="BL468" s="51">
        <v>2</v>
      </c>
      <c r="BN468" s="52">
        <v>1</v>
      </c>
      <c r="CJ468" s="59">
        <v>1</v>
      </c>
    </row>
    <row r="469" spans="7:88" x14ac:dyDescent="0.25">
      <c r="G469" s="36" t="s">
        <v>589</v>
      </c>
      <c r="H469" s="36">
        <v>1</v>
      </c>
      <c r="I469" s="44">
        <f t="shared" si="155"/>
        <v>0</v>
      </c>
      <c r="J469" s="44">
        <f t="shared" si="156"/>
        <v>0</v>
      </c>
      <c r="K469" s="44">
        <f t="shared" si="157"/>
        <v>0</v>
      </c>
      <c r="L469" s="44">
        <f t="shared" si="158"/>
        <v>0</v>
      </c>
      <c r="M469" s="51">
        <f t="shared" si="159"/>
        <v>0</v>
      </c>
      <c r="N469" s="51">
        <f t="shared" si="160"/>
        <v>11</v>
      </c>
      <c r="O469" s="51">
        <f t="shared" si="161"/>
        <v>0</v>
      </c>
      <c r="P469" s="54">
        <f t="shared" si="162"/>
        <v>0</v>
      </c>
      <c r="Q469" s="296">
        <f t="shared" si="163"/>
        <v>0</v>
      </c>
      <c r="R469" s="296">
        <f t="shared" si="164"/>
        <v>0</v>
      </c>
      <c r="S469" s="296">
        <f t="shared" si="165"/>
        <v>0</v>
      </c>
      <c r="T469" s="297">
        <f t="shared" si="166"/>
        <v>0</v>
      </c>
      <c r="U469" s="297">
        <f t="shared" si="167"/>
        <v>0</v>
      </c>
      <c r="V469">
        <f t="shared" si="168"/>
        <v>0</v>
      </c>
      <c r="W469" s="298">
        <f t="shared" si="175"/>
        <v>1</v>
      </c>
      <c r="X469" s="33">
        <f t="shared" si="169"/>
        <v>0</v>
      </c>
      <c r="Y469">
        <f t="shared" si="170"/>
        <v>11</v>
      </c>
      <c r="Z469" s="299">
        <f t="shared" si="152"/>
        <v>0</v>
      </c>
      <c r="AA469">
        <f t="shared" si="153"/>
        <v>11</v>
      </c>
      <c r="AB469" s="63">
        <f t="shared" si="154"/>
        <v>100</v>
      </c>
      <c r="AP469" s="307"/>
      <c r="AQ469" s="51"/>
      <c r="AR469" s="301"/>
      <c r="AS469" s="301"/>
      <c r="AT469" s="301"/>
      <c r="BJ469" s="51">
        <v>1</v>
      </c>
      <c r="BL469" s="51">
        <v>10</v>
      </c>
    </row>
    <row r="470" spans="7:88" x14ac:dyDescent="0.25">
      <c r="G470" s="36" t="s">
        <v>589</v>
      </c>
      <c r="H470" s="36">
        <v>1</v>
      </c>
      <c r="I470" s="44">
        <f t="shared" si="155"/>
        <v>0</v>
      </c>
      <c r="J470" s="44">
        <f t="shared" si="156"/>
        <v>2</v>
      </c>
      <c r="K470" s="44">
        <f t="shared" si="157"/>
        <v>0</v>
      </c>
      <c r="L470" s="44">
        <f t="shared" si="158"/>
        <v>0</v>
      </c>
      <c r="M470" s="51">
        <f t="shared" si="159"/>
        <v>0</v>
      </c>
      <c r="N470" s="51">
        <f t="shared" si="160"/>
        <v>13</v>
      </c>
      <c r="O470" s="51">
        <f t="shared" si="161"/>
        <v>0</v>
      </c>
      <c r="P470" s="54">
        <f t="shared" si="162"/>
        <v>0</v>
      </c>
      <c r="Q470" s="296">
        <f t="shared" si="163"/>
        <v>0</v>
      </c>
      <c r="R470" s="296">
        <f t="shared" si="164"/>
        <v>0</v>
      </c>
      <c r="S470" s="296">
        <f t="shared" si="165"/>
        <v>0</v>
      </c>
      <c r="T470" s="297">
        <f t="shared" si="166"/>
        <v>1</v>
      </c>
      <c r="U470" s="297">
        <f t="shared" si="167"/>
        <v>0</v>
      </c>
      <c r="V470">
        <f t="shared" si="168"/>
        <v>0</v>
      </c>
      <c r="W470" s="298">
        <f t="shared" si="175"/>
        <v>3</v>
      </c>
      <c r="X470" s="33">
        <f t="shared" si="169"/>
        <v>2</v>
      </c>
      <c r="Y470">
        <f t="shared" si="170"/>
        <v>16</v>
      </c>
      <c r="Z470" s="299">
        <f t="shared" si="152"/>
        <v>12.5</v>
      </c>
      <c r="AA470">
        <f t="shared" si="153"/>
        <v>15</v>
      </c>
      <c r="AB470" s="63">
        <f t="shared" si="154"/>
        <v>93.75</v>
      </c>
      <c r="AP470" s="307"/>
      <c r="AQ470" s="51"/>
      <c r="AR470" s="301"/>
      <c r="AS470" s="301"/>
      <c r="AT470" s="301"/>
      <c r="BC470" s="44">
        <v>2</v>
      </c>
      <c r="BL470" s="51">
        <v>13</v>
      </c>
      <c r="CC470" s="58">
        <v>1</v>
      </c>
    </row>
    <row r="471" spans="7:88" x14ac:dyDescent="0.25">
      <c r="G471" s="36" t="s">
        <v>589</v>
      </c>
      <c r="H471" s="36">
        <v>1</v>
      </c>
      <c r="I471" s="44">
        <f t="shared" si="155"/>
        <v>0</v>
      </c>
      <c r="J471" s="44">
        <f t="shared" si="156"/>
        <v>2</v>
      </c>
      <c r="K471" s="44">
        <f t="shared" si="157"/>
        <v>0</v>
      </c>
      <c r="L471" s="44">
        <f t="shared" si="158"/>
        <v>0</v>
      </c>
      <c r="M471" s="51">
        <f t="shared" si="159"/>
        <v>0</v>
      </c>
      <c r="N471" s="51">
        <f t="shared" si="160"/>
        <v>10</v>
      </c>
      <c r="O471" s="51">
        <f t="shared" si="161"/>
        <v>0</v>
      </c>
      <c r="P471" s="54">
        <f t="shared" si="162"/>
        <v>0</v>
      </c>
      <c r="Q471" s="296">
        <f t="shared" si="163"/>
        <v>0</v>
      </c>
      <c r="R471" s="296">
        <f t="shared" si="164"/>
        <v>0</v>
      </c>
      <c r="S471" s="296">
        <f t="shared" si="165"/>
        <v>0</v>
      </c>
      <c r="T471" s="297">
        <f t="shared" si="166"/>
        <v>0</v>
      </c>
      <c r="U471" s="297">
        <f t="shared" si="167"/>
        <v>0</v>
      </c>
      <c r="V471">
        <f t="shared" si="168"/>
        <v>0</v>
      </c>
      <c r="W471" s="298">
        <f t="shared" si="175"/>
        <v>2</v>
      </c>
      <c r="X471" s="33">
        <f t="shared" si="169"/>
        <v>2</v>
      </c>
      <c r="Y471">
        <f t="shared" si="170"/>
        <v>12</v>
      </c>
      <c r="Z471" s="299">
        <f t="shared" si="152"/>
        <v>16.666666666666664</v>
      </c>
      <c r="AA471">
        <f t="shared" si="153"/>
        <v>12</v>
      </c>
      <c r="AB471" s="63">
        <f t="shared" si="154"/>
        <v>100</v>
      </c>
      <c r="AP471" s="307"/>
      <c r="AQ471" s="51"/>
      <c r="AR471" s="301"/>
      <c r="AS471" s="301"/>
      <c r="AT471" s="301"/>
      <c r="BC471" s="44">
        <v>2</v>
      </c>
      <c r="BJ471" s="51">
        <v>1</v>
      </c>
      <c r="BL471" s="51">
        <v>9</v>
      </c>
    </row>
    <row r="472" spans="7:88" x14ac:dyDescent="0.25">
      <c r="G472" s="36" t="s">
        <v>589</v>
      </c>
      <c r="H472" s="36">
        <v>1</v>
      </c>
      <c r="I472" s="44">
        <f t="shared" si="155"/>
        <v>0</v>
      </c>
      <c r="J472" s="44">
        <f t="shared" si="156"/>
        <v>0</v>
      </c>
      <c r="K472" s="44">
        <f t="shared" si="157"/>
        <v>0</v>
      </c>
      <c r="L472" s="44">
        <f t="shared" si="158"/>
        <v>0</v>
      </c>
      <c r="M472" s="51">
        <f t="shared" si="159"/>
        <v>0</v>
      </c>
      <c r="N472" s="51">
        <f t="shared" si="160"/>
        <v>4</v>
      </c>
      <c r="O472" s="51">
        <f t="shared" si="161"/>
        <v>1</v>
      </c>
      <c r="P472" s="54">
        <f t="shared" si="162"/>
        <v>0</v>
      </c>
      <c r="Q472" s="296">
        <f t="shared" si="163"/>
        <v>0</v>
      </c>
      <c r="R472" s="296">
        <f t="shared" si="164"/>
        <v>0</v>
      </c>
      <c r="S472" s="296">
        <f t="shared" si="165"/>
        <v>0</v>
      </c>
      <c r="T472" s="297">
        <f t="shared" si="166"/>
        <v>0</v>
      </c>
      <c r="U472" s="297">
        <f t="shared" si="167"/>
        <v>1</v>
      </c>
      <c r="V472">
        <f t="shared" si="168"/>
        <v>0</v>
      </c>
      <c r="W472" s="298">
        <f t="shared" si="175"/>
        <v>3</v>
      </c>
      <c r="X472" s="33">
        <f t="shared" si="169"/>
        <v>0</v>
      </c>
      <c r="Y472">
        <f t="shared" si="170"/>
        <v>6</v>
      </c>
      <c r="Z472" s="299">
        <f t="shared" si="152"/>
        <v>0</v>
      </c>
      <c r="AA472">
        <f t="shared" si="153"/>
        <v>5</v>
      </c>
      <c r="AB472" s="63">
        <f t="shared" si="154"/>
        <v>83.333333333333343</v>
      </c>
      <c r="AP472" s="307"/>
      <c r="AQ472" s="51"/>
      <c r="AR472" s="301"/>
      <c r="AS472" s="301"/>
      <c r="AT472" s="301"/>
      <c r="BJ472" s="51">
        <v>1</v>
      </c>
      <c r="BL472" s="51">
        <v>3</v>
      </c>
      <c r="BN472" s="52">
        <v>1</v>
      </c>
      <c r="CJ472" s="59">
        <v>1</v>
      </c>
    </row>
    <row r="473" spans="7:88" x14ac:dyDescent="0.25">
      <c r="G473" s="36" t="s">
        <v>589</v>
      </c>
      <c r="H473" s="36">
        <v>1</v>
      </c>
      <c r="I473" s="44">
        <f t="shared" si="155"/>
        <v>0</v>
      </c>
      <c r="J473" s="44">
        <f t="shared" si="156"/>
        <v>0</v>
      </c>
      <c r="K473" s="44">
        <f t="shared" si="157"/>
        <v>0</v>
      </c>
      <c r="L473" s="44">
        <f t="shared" si="158"/>
        <v>0</v>
      </c>
      <c r="M473" s="51">
        <f t="shared" si="159"/>
        <v>0</v>
      </c>
      <c r="N473" s="51">
        <f t="shared" si="160"/>
        <v>12</v>
      </c>
      <c r="O473" s="51">
        <f t="shared" si="161"/>
        <v>0</v>
      </c>
      <c r="P473" s="54">
        <f t="shared" si="162"/>
        <v>0</v>
      </c>
      <c r="Q473" s="296">
        <f t="shared" si="163"/>
        <v>0</v>
      </c>
      <c r="R473" s="296">
        <f t="shared" si="164"/>
        <v>0</v>
      </c>
      <c r="S473" s="296">
        <f t="shared" si="165"/>
        <v>0</v>
      </c>
      <c r="T473" s="297">
        <f t="shared" si="166"/>
        <v>1</v>
      </c>
      <c r="U473" s="297">
        <f t="shared" si="167"/>
        <v>0</v>
      </c>
      <c r="V473">
        <f t="shared" si="168"/>
        <v>0</v>
      </c>
      <c r="W473" s="298">
        <f t="shared" si="175"/>
        <v>2</v>
      </c>
      <c r="X473" s="33">
        <f t="shared" si="169"/>
        <v>0</v>
      </c>
      <c r="Y473">
        <f t="shared" si="170"/>
        <v>13</v>
      </c>
      <c r="Z473" s="299">
        <f t="shared" si="152"/>
        <v>0</v>
      </c>
      <c r="AA473">
        <f t="shared" si="153"/>
        <v>12</v>
      </c>
      <c r="AB473" s="63">
        <f t="shared" si="154"/>
        <v>92.307692307692307</v>
      </c>
      <c r="AP473" s="307"/>
      <c r="AQ473" s="51"/>
      <c r="AR473" s="301"/>
      <c r="AS473" s="301"/>
      <c r="AT473" s="301"/>
      <c r="BJ473" s="51">
        <v>1</v>
      </c>
      <c r="BL473" s="51">
        <v>11</v>
      </c>
      <c r="CE473" s="58">
        <v>1</v>
      </c>
    </row>
    <row r="474" spans="7:88" x14ac:dyDescent="0.25">
      <c r="G474" s="36" t="s">
        <v>589</v>
      </c>
      <c r="H474" s="36">
        <v>1</v>
      </c>
      <c r="I474" s="44">
        <f t="shared" si="155"/>
        <v>0</v>
      </c>
      <c r="J474" s="44">
        <f t="shared" si="156"/>
        <v>0</v>
      </c>
      <c r="K474" s="44">
        <f t="shared" si="157"/>
        <v>0</v>
      </c>
      <c r="L474" s="44">
        <f t="shared" si="158"/>
        <v>0</v>
      </c>
      <c r="M474" s="51">
        <f t="shared" si="159"/>
        <v>0</v>
      </c>
      <c r="N474" s="51">
        <f t="shared" si="160"/>
        <v>16</v>
      </c>
      <c r="O474" s="51">
        <f t="shared" si="161"/>
        <v>0</v>
      </c>
      <c r="P474" s="54">
        <f t="shared" si="162"/>
        <v>0</v>
      </c>
      <c r="Q474" s="296">
        <f t="shared" si="163"/>
        <v>0</v>
      </c>
      <c r="R474" s="296">
        <f t="shared" si="164"/>
        <v>0</v>
      </c>
      <c r="S474" s="296">
        <f t="shared" si="165"/>
        <v>0</v>
      </c>
      <c r="T474" s="297">
        <f t="shared" si="166"/>
        <v>0</v>
      </c>
      <c r="U474" s="297">
        <f t="shared" si="167"/>
        <v>0</v>
      </c>
      <c r="V474">
        <f t="shared" si="168"/>
        <v>0</v>
      </c>
      <c r="W474" s="298">
        <f t="shared" si="175"/>
        <v>1</v>
      </c>
      <c r="X474" s="33">
        <f t="shared" si="169"/>
        <v>0</v>
      </c>
      <c r="Y474">
        <f t="shared" si="170"/>
        <v>16</v>
      </c>
      <c r="Z474" s="299">
        <f t="shared" si="152"/>
        <v>0</v>
      </c>
      <c r="AA474">
        <f t="shared" si="153"/>
        <v>16</v>
      </c>
      <c r="AB474" s="63">
        <f t="shared" si="154"/>
        <v>100</v>
      </c>
      <c r="AP474" s="307"/>
      <c r="AQ474" s="51"/>
      <c r="AR474" s="301"/>
      <c r="AS474" s="301"/>
      <c r="AT474" s="301"/>
      <c r="BJ474" s="51">
        <v>2</v>
      </c>
      <c r="BL474" s="51">
        <v>14</v>
      </c>
    </row>
    <row r="475" spans="7:88" x14ac:dyDescent="0.25">
      <c r="G475" s="36" t="s">
        <v>589</v>
      </c>
      <c r="H475" s="36">
        <v>1</v>
      </c>
      <c r="I475" s="44">
        <f t="shared" si="155"/>
        <v>0</v>
      </c>
      <c r="J475" s="44">
        <f t="shared" si="156"/>
        <v>0</v>
      </c>
      <c r="K475" s="44">
        <f t="shared" si="157"/>
        <v>0</v>
      </c>
      <c r="L475" s="44">
        <f t="shared" si="158"/>
        <v>0</v>
      </c>
      <c r="M475" s="51">
        <f t="shared" si="159"/>
        <v>0</v>
      </c>
      <c r="N475" s="51">
        <f t="shared" si="160"/>
        <v>4</v>
      </c>
      <c r="O475" s="51">
        <f t="shared" si="161"/>
        <v>0</v>
      </c>
      <c r="P475" s="54">
        <f t="shared" si="162"/>
        <v>0</v>
      </c>
      <c r="Q475" s="296">
        <f t="shared" si="163"/>
        <v>3</v>
      </c>
      <c r="R475" s="296">
        <f t="shared" si="164"/>
        <v>0</v>
      </c>
      <c r="S475" s="296">
        <f t="shared" si="165"/>
        <v>0</v>
      </c>
      <c r="T475" s="297">
        <f t="shared" si="166"/>
        <v>0</v>
      </c>
      <c r="U475" s="297">
        <f t="shared" si="167"/>
        <v>0</v>
      </c>
      <c r="V475">
        <f t="shared" si="168"/>
        <v>0</v>
      </c>
      <c r="W475" s="298">
        <f t="shared" si="175"/>
        <v>2</v>
      </c>
      <c r="X475" s="33">
        <f t="shared" si="169"/>
        <v>0</v>
      </c>
      <c r="Y475">
        <f t="shared" si="170"/>
        <v>7</v>
      </c>
      <c r="Z475" s="299">
        <f t="shared" si="152"/>
        <v>0</v>
      </c>
      <c r="AA475">
        <f t="shared" si="153"/>
        <v>4</v>
      </c>
      <c r="AB475" s="63">
        <f t="shared" si="154"/>
        <v>57.142857142857139</v>
      </c>
      <c r="AP475" s="307"/>
      <c r="AQ475" s="51"/>
      <c r="AR475" s="301"/>
      <c r="AS475" s="301"/>
      <c r="AT475" s="301"/>
      <c r="BJ475" s="51">
        <v>1</v>
      </c>
      <c r="BL475" s="51">
        <v>3</v>
      </c>
      <c r="BT475" s="55">
        <v>3</v>
      </c>
    </row>
    <row r="476" spans="7:88" x14ac:dyDescent="0.25">
      <c r="G476" s="36" t="s">
        <v>589</v>
      </c>
      <c r="H476" s="36">
        <v>1</v>
      </c>
      <c r="I476" s="44">
        <f t="shared" si="155"/>
        <v>0</v>
      </c>
      <c r="J476" s="44">
        <f t="shared" si="156"/>
        <v>0</v>
      </c>
      <c r="K476" s="44">
        <f t="shared" si="157"/>
        <v>0</v>
      </c>
      <c r="L476" s="44">
        <f t="shared" si="158"/>
        <v>0</v>
      </c>
      <c r="M476" s="51">
        <f t="shared" si="159"/>
        <v>0</v>
      </c>
      <c r="N476" s="51">
        <f t="shared" si="160"/>
        <v>6</v>
      </c>
      <c r="O476" s="51">
        <f t="shared" si="161"/>
        <v>0</v>
      </c>
      <c r="P476" s="54">
        <f t="shared" si="162"/>
        <v>0</v>
      </c>
      <c r="Q476" s="296">
        <f t="shared" si="163"/>
        <v>0</v>
      </c>
      <c r="R476" s="296">
        <f t="shared" si="164"/>
        <v>0</v>
      </c>
      <c r="S476" s="296">
        <f t="shared" si="165"/>
        <v>0</v>
      </c>
      <c r="T476" s="297">
        <f t="shared" si="166"/>
        <v>0</v>
      </c>
      <c r="U476" s="297">
        <f t="shared" si="167"/>
        <v>1</v>
      </c>
      <c r="V476">
        <f t="shared" si="168"/>
        <v>0</v>
      </c>
      <c r="W476" s="298">
        <f t="shared" si="175"/>
        <v>2</v>
      </c>
      <c r="X476" s="33">
        <f t="shared" si="169"/>
        <v>0</v>
      </c>
      <c r="Y476">
        <f t="shared" si="170"/>
        <v>7</v>
      </c>
      <c r="Z476" s="299">
        <f t="shared" si="152"/>
        <v>0</v>
      </c>
      <c r="AA476">
        <f t="shared" si="153"/>
        <v>6</v>
      </c>
      <c r="AB476" s="63">
        <f t="shared" si="154"/>
        <v>85.714285714285708</v>
      </c>
      <c r="AP476" s="307"/>
      <c r="AQ476" s="51"/>
      <c r="AR476" s="301"/>
      <c r="AS476" s="301"/>
      <c r="AT476" s="301"/>
      <c r="BL476" s="51">
        <v>6</v>
      </c>
      <c r="CJ476" s="59">
        <v>1</v>
      </c>
    </row>
    <row r="477" spans="7:88" x14ac:dyDescent="0.25">
      <c r="G477" s="36" t="s">
        <v>589</v>
      </c>
      <c r="H477" s="36">
        <v>1</v>
      </c>
      <c r="I477" s="44">
        <f t="shared" si="155"/>
        <v>0</v>
      </c>
      <c r="J477" s="44">
        <f t="shared" si="156"/>
        <v>0</v>
      </c>
      <c r="K477" s="44">
        <f t="shared" si="157"/>
        <v>0</v>
      </c>
      <c r="L477" s="44">
        <f t="shared" si="158"/>
        <v>0</v>
      </c>
      <c r="M477" s="51">
        <f t="shared" si="159"/>
        <v>0</v>
      </c>
      <c r="N477" s="51">
        <f t="shared" si="160"/>
        <v>7</v>
      </c>
      <c r="O477" s="51">
        <f t="shared" si="161"/>
        <v>2</v>
      </c>
      <c r="P477" s="54">
        <f t="shared" si="162"/>
        <v>0</v>
      </c>
      <c r="Q477" s="296">
        <f t="shared" si="163"/>
        <v>0</v>
      </c>
      <c r="R477" s="296">
        <f t="shared" si="164"/>
        <v>0</v>
      </c>
      <c r="S477" s="296">
        <f t="shared" si="165"/>
        <v>0</v>
      </c>
      <c r="T477" s="297">
        <f t="shared" si="166"/>
        <v>0</v>
      </c>
      <c r="U477" s="297">
        <f t="shared" si="167"/>
        <v>0</v>
      </c>
      <c r="V477">
        <f t="shared" si="168"/>
        <v>0</v>
      </c>
      <c r="W477" s="298">
        <f t="shared" si="175"/>
        <v>2</v>
      </c>
      <c r="X477" s="33">
        <f t="shared" si="169"/>
        <v>0</v>
      </c>
      <c r="Y477">
        <f t="shared" si="170"/>
        <v>9</v>
      </c>
      <c r="Z477" s="299">
        <f t="shared" si="152"/>
        <v>0</v>
      </c>
      <c r="AA477">
        <f t="shared" si="153"/>
        <v>9</v>
      </c>
      <c r="AB477" s="63">
        <f t="shared" si="154"/>
        <v>100</v>
      </c>
      <c r="AP477" s="307"/>
      <c r="AQ477" s="51"/>
      <c r="AR477" s="301"/>
      <c r="AS477" s="301"/>
      <c r="AT477" s="301"/>
      <c r="BL477" s="51">
        <v>7</v>
      </c>
      <c r="BN477" s="52">
        <v>2</v>
      </c>
    </row>
    <row r="478" spans="7:88" x14ac:dyDescent="0.25">
      <c r="G478" s="36" t="s">
        <v>589</v>
      </c>
      <c r="H478" s="36">
        <v>1</v>
      </c>
      <c r="I478" s="44">
        <f t="shared" si="155"/>
        <v>0</v>
      </c>
      <c r="J478" s="44">
        <f t="shared" si="156"/>
        <v>0</v>
      </c>
      <c r="K478" s="44">
        <f t="shared" si="157"/>
        <v>0</v>
      </c>
      <c r="L478" s="44">
        <f t="shared" si="158"/>
        <v>0</v>
      </c>
      <c r="M478" s="51">
        <f t="shared" si="159"/>
        <v>0</v>
      </c>
      <c r="N478" s="51">
        <f t="shared" si="160"/>
        <v>6</v>
      </c>
      <c r="O478" s="51">
        <f t="shared" si="161"/>
        <v>0</v>
      </c>
      <c r="P478" s="54">
        <f t="shared" si="162"/>
        <v>0</v>
      </c>
      <c r="Q478" s="296">
        <f t="shared" si="163"/>
        <v>0</v>
      </c>
      <c r="R478" s="296">
        <f t="shared" si="164"/>
        <v>0</v>
      </c>
      <c r="S478" s="296">
        <f t="shared" si="165"/>
        <v>0</v>
      </c>
      <c r="T478" s="297">
        <f t="shared" si="166"/>
        <v>0</v>
      </c>
      <c r="U478" s="297">
        <f t="shared" si="167"/>
        <v>2</v>
      </c>
      <c r="V478">
        <f t="shared" si="168"/>
        <v>0</v>
      </c>
      <c r="W478" s="298">
        <f t="shared" si="175"/>
        <v>2</v>
      </c>
      <c r="X478" s="33">
        <f t="shared" si="169"/>
        <v>0</v>
      </c>
      <c r="Y478">
        <f t="shared" si="170"/>
        <v>8</v>
      </c>
      <c r="Z478" s="299">
        <f t="shared" si="152"/>
        <v>0</v>
      </c>
      <c r="AA478">
        <f t="shared" si="153"/>
        <v>6</v>
      </c>
      <c r="AB478" s="63">
        <f t="shared" si="154"/>
        <v>75</v>
      </c>
      <c r="AP478" s="307"/>
      <c r="AQ478" s="51"/>
      <c r="AR478" s="301"/>
      <c r="AS478" s="301"/>
      <c r="AT478" s="301"/>
      <c r="BJ478" s="51">
        <v>1</v>
      </c>
      <c r="BL478" s="51">
        <v>5</v>
      </c>
      <c r="CJ478" s="59">
        <v>2</v>
      </c>
    </row>
    <row r="479" spans="7:88" x14ac:dyDescent="0.25">
      <c r="G479" s="36" t="s">
        <v>589</v>
      </c>
      <c r="H479" s="36">
        <v>1</v>
      </c>
      <c r="I479" s="44">
        <f t="shared" si="155"/>
        <v>0</v>
      </c>
      <c r="J479" s="44">
        <f t="shared" si="156"/>
        <v>0</v>
      </c>
      <c r="K479" s="44">
        <f t="shared" si="157"/>
        <v>0</v>
      </c>
      <c r="L479" s="44">
        <f t="shared" si="158"/>
        <v>0</v>
      </c>
      <c r="M479" s="51">
        <f t="shared" si="159"/>
        <v>0</v>
      </c>
      <c r="N479" s="51">
        <f t="shared" si="160"/>
        <v>3</v>
      </c>
      <c r="O479" s="51">
        <f t="shared" si="161"/>
        <v>0</v>
      </c>
      <c r="P479" s="54">
        <f t="shared" si="162"/>
        <v>0</v>
      </c>
      <c r="Q479" s="296">
        <f t="shared" si="163"/>
        <v>0</v>
      </c>
      <c r="R479" s="296">
        <f t="shared" si="164"/>
        <v>0</v>
      </c>
      <c r="S479" s="296">
        <f t="shared" si="165"/>
        <v>0</v>
      </c>
      <c r="T479" s="297">
        <f t="shared" si="166"/>
        <v>1</v>
      </c>
      <c r="U479" s="297">
        <f t="shared" si="167"/>
        <v>2</v>
      </c>
      <c r="V479">
        <f t="shared" si="168"/>
        <v>0</v>
      </c>
      <c r="W479" s="298">
        <f t="shared" si="175"/>
        <v>3</v>
      </c>
      <c r="X479" s="33">
        <f t="shared" si="169"/>
        <v>0</v>
      </c>
      <c r="Y479">
        <f t="shared" si="170"/>
        <v>6</v>
      </c>
      <c r="Z479" s="299">
        <f t="shared" si="152"/>
        <v>0</v>
      </c>
      <c r="AA479">
        <f t="shared" si="153"/>
        <v>3</v>
      </c>
      <c r="AB479" s="63">
        <f t="shared" si="154"/>
        <v>50</v>
      </c>
      <c r="AP479" s="307"/>
      <c r="AQ479" s="307"/>
      <c r="AR479" s="301"/>
      <c r="AS479" s="301"/>
      <c r="AT479" s="301"/>
      <c r="BL479" s="51">
        <v>3</v>
      </c>
      <c r="CE479" s="58">
        <v>1</v>
      </c>
      <c r="CJ479" s="59">
        <v>2</v>
      </c>
    </row>
    <row r="480" spans="7:88" x14ac:dyDescent="0.25">
      <c r="G480" s="36" t="s">
        <v>589</v>
      </c>
      <c r="H480" s="36">
        <v>1</v>
      </c>
      <c r="I480" s="44">
        <f t="shared" si="155"/>
        <v>0</v>
      </c>
      <c r="J480" s="44">
        <f t="shared" si="156"/>
        <v>1</v>
      </c>
      <c r="K480" s="44">
        <f t="shared" si="157"/>
        <v>0</v>
      </c>
      <c r="L480" s="44">
        <f t="shared" si="158"/>
        <v>0</v>
      </c>
      <c r="M480" s="51">
        <f t="shared" si="159"/>
        <v>0</v>
      </c>
      <c r="N480" s="51">
        <f t="shared" si="160"/>
        <v>12</v>
      </c>
      <c r="O480" s="51">
        <f t="shared" si="161"/>
        <v>0</v>
      </c>
      <c r="P480" s="54">
        <f t="shared" si="162"/>
        <v>0</v>
      </c>
      <c r="Q480" s="296">
        <f t="shared" si="163"/>
        <v>1</v>
      </c>
      <c r="R480" s="296">
        <f t="shared" si="164"/>
        <v>0</v>
      </c>
      <c r="S480" s="296">
        <f t="shared" si="165"/>
        <v>0</v>
      </c>
      <c r="T480" s="297">
        <f t="shared" si="166"/>
        <v>1</v>
      </c>
      <c r="U480" s="297">
        <f t="shared" si="167"/>
        <v>0</v>
      </c>
      <c r="V480">
        <f t="shared" si="168"/>
        <v>0</v>
      </c>
      <c r="W480" s="298">
        <f t="shared" si="175"/>
        <v>4</v>
      </c>
      <c r="X480" s="33">
        <f t="shared" si="169"/>
        <v>1</v>
      </c>
      <c r="Y480">
        <f t="shared" si="170"/>
        <v>15</v>
      </c>
      <c r="Z480" s="299">
        <f t="shared" si="152"/>
        <v>6.666666666666667</v>
      </c>
      <c r="AA480">
        <f t="shared" si="153"/>
        <v>13</v>
      </c>
      <c r="AB480" s="63">
        <f t="shared" si="154"/>
        <v>86.666666666666671</v>
      </c>
      <c r="AP480" s="307"/>
      <c r="AQ480" s="51"/>
      <c r="AR480" s="301"/>
      <c r="AS480" s="301"/>
      <c r="AT480" s="301"/>
      <c r="BC480" s="44">
        <v>1</v>
      </c>
      <c r="BL480" s="51">
        <v>12</v>
      </c>
      <c r="BS480" s="55">
        <v>1</v>
      </c>
      <c r="CC480" s="58">
        <v>1</v>
      </c>
    </row>
    <row r="481" spans="7:90" x14ac:dyDescent="0.25">
      <c r="G481" s="36" t="s">
        <v>589</v>
      </c>
      <c r="H481" s="36">
        <v>1</v>
      </c>
      <c r="I481" s="44">
        <f t="shared" si="155"/>
        <v>0</v>
      </c>
      <c r="J481" s="44">
        <f t="shared" si="156"/>
        <v>1</v>
      </c>
      <c r="K481" s="44">
        <f t="shared" si="157"/>
        <v>0</v>
      </c>
      <c r="L481" s="44">
        <f t="shared" si="158"/>
        <v>0</v>
      </c>
      <c r="M481" s="51">
        <f t="shared" si="159"/>
        <v>0</v>
      </c>
      <c r="N481" s="51">
        <f t="shared" si="160"/>
        <v>4</v>
      </c>
      <c r="O481" s="51">
        <f t="shared" si="161"/>
        <v>0</v>
      </c>
      <c r="P481" s="54">
        <f t="shared" si="162"/>
        <v>0</v>
      </c>
      <c r="Q481" s="296">
        <f t="shared" si="163"/>
        <v>0</v>
      </c>
      <c r="R481" s="296">
        <f t="shared" si="164"/>
        <v>0</v>
      </c>
      <c r="S481" s="296">
        <f t="shared" si="165"/>
        <v>0</v>
      </c>
      <c r="T481" s="297">
        <f t="shared" si="166"/>
        <v>0</v>
      </c>
      <c r="U481" s="297">
        <f t="shared" si="167"/>
        <v>1</v>
      </c>
      <c r="V481">
        <f t="shared" si="168"/>
        <v>0</v>
      </c>
      <c r="W481" s="298">
        <f t="shared" si="175"/>
        <v>3</v>
      </c>
      <c r="X481" s="33">
        <f t="shared" si="169"/>
        <v>1</v>
      </c>
      <c r="Y481">
        <f t="shared" si="170"/>
        <v>6</v>
      </c>
      <c r="Z481" s="299">
        <f t="shared" si="152"/>
        <v>16.666666666666664</v>
      </c>
      <c r="AA481">
        <f t="shared" si="153"/>
        <v>5</v>
      </c>
      <c r="AB481" s="63">
        <f t="shared" si="154"/>
        <v>83.333333333333343</v>
      </c>
      <c r="AI481" s="324">
        <f>SUM(AG482:AI482)</f>
        <v>175</v>
      </c>
      <c r="AP481" s="307"/>
      <c r="AQ481" s="51"/>
      <c r="AR481" s="301"/>
      <c r="AS481" s="301"/>
      <c r="AT481" s="301"/>
      <c r="BC481" s="44">
        <v>1</v>
      </c>
      <c r="BL481" s="51">
        <v>4</v>
      </c>
      <c r="CJ481" s="59">
        <v>1</v>
      </c>
    </row>
    <row r="482" spans="7:90" x14ac:dyDescent="0.25">
      <c r="G482" s="86" t="s">
        <v>589</v>
      </c>
      <c r="H482" s="87">
        <v>1</v>
      </c>
      <c r="I482" s="95">
        <f t="shared" si="155"/>
        <v>0</v>
      </c>
      <c r="J482" s="95">
        <f t="shared" si="156"/>
        <v>0</v>
      </c>
      <c r="K482" s="95">
        <f t="shared" si="157"/>
        <v>0</v>
      </c>
      <c r="L482" s="95">
        <f t="shared" si="158"/>
        <v>0</v>
      </c>
      <c r="M482" s="99">
        <f t="shared" si="159"/>
        <v>0</v>
      </c>
      <c r="N482" s="99">
        <f t="shared" si="160"/>
        <v>12</v>
      </c>
      <c r="O482" s="99">
        <f t="shared" si="161"/>
        <v>1</v>
      </c>
      <c r="P482" s="101">
        <f t="shared" si="162"/>
        <v>0</v>
      </c>
      <c r="Q482" s="310">
        <f t="shared" si="163"/>
        <v>2</v>
      </c>
      <c r="R482" s="310">
        <f t="shared" si="164"/>
        <v>0</v>
      </c>
      <c r="S482" s="310">
        <f t="shared" si="165"/>
        <v>0</v>
      </c>
      <c r="T482" s="311">
        <f t="shared" si="166"/>
        <v>0</v>
      </c>
      <c r="U482" s="311">
        <f t="shared" si="167"/>
        <v>0</v>
      </c>
      <c r="V482" s="87">
        <f t="shared" si="168"/>
        <v>0</v>
      </c>
      <c r="W482" s="298">
        <f t="shared" si="175"/>
        <v>3</v>
      </c>
      <c r="X482" s="92">
        <f t="shared" si="169"/>
        <v>0</v>
      </c>
      <c r="Y482" s="87">
        <f t="shared" si="170"/>
        <v>15</v>
      </c>
      <c r="Z482" s="313">
        <f t="shared" si="152"/>
        <v>0</v>
      </c>
      <c r="AA482" s="87">
        <f t="shared" si="153"/>
        <v>13</v>
      </c>
      <c r="AB482" s="108">
        <f t="shared" si="154"/>
        <v>86.666666666666671</v>
      </c>
      <c r="AC482" s="95">
        <f>SUM(I463:I482)</f>
        <v>0</v>
      </c>
      <c r="AD482" s="95">
        <f t="shared" ref="AD482:AF482" si="176">SUM(J463:J482)</f>
        <v>7</v>
      </c>
      <c r="AE482" s="95">
        <f t="shared" si="176"/>
        <v>0</v>
      </c>
      <c r="AF482" s="95">
        <f t="shared" si="176"/>
        <v>0</v>
      </c>
      <c r="AG482" s="99">
        <f>SUM(M463:M482)</f>
        <v>0</v>
      </c>
      <c r="AH482" s="99">
        <f t="shared" ref="AH482:AI482" si="177">SUM(N463:N482)</f>
        <v>167</v>
      </c>
      <c r="AI482" s="99">
        <f t="shared" si="177"/>
        <v>8</v>
      </c>
      <c r="AJ482" s="101">
        <f t="shared" ref="AJ482" si="178">SUM(P405:P482)</f>
        <v>0</v>
      </c>
      <c r="AK482" s="310">
        <f>SUM(Q463:Q482)</f>
        <v>10</v>
      </c>
      <c r="AL482" s="310">
        <f t="shared" ref="AL482:AM482" si="179">SUM(R463:R482)</f>
        <v>0</v>
      </c>
      <c r="AM482" s="310">
        <f t="shared" si="179"/>
        <v>0</v>
      </c>
      <c r="AN482" s="311">
        <f>SUM(T463:T482)</f>
        <v>4</v>
      </c>
      <c r="AO482" s="311">
        <f>SUM(U463:U482)</f>
        <v>12</v>
      </c>
      <c r="AP482" s="86">
        <f>SUM(V463:V482)</f>
        <v>0</v>
      </c>
      <c r="AQ482" s="51"/>
      <c r="AR482" s="314">
        <f>AVERAGE(W463:W482)</f>
        <v>2.5</v>
      </c>
      <c r="AS482" s="314"/>
      <c r="AT482" s="314"/>
      <c r="AU482" s="93"/>
      <c r="AV482" s="94"/>
      <c r="AW482" s="94"/>
      <c r="AX482" s="94"/>
      <c r="AY482" s="94"/>
      <c r="AZ482" s="94"/>
      <c r="BA482" s="94"/>
      <c r="BB482" s="95"/>
      <c r="BC482" s="95"/>
      <c r="BD482" s="95"/>
      <c r="BE482" s="96"/>
      <c r="BF482" s="96"/>
      <c r="BG482" s="97"/>
      <c r="BH482" s="97"/>
      <c r="BI482" s="98"/>
      <c r="BJ482" s="99">
        <v>1</v>
      </c>
      <c r="BK482" s="99"/>
      <c r="BL482" s="99">
        <v>11</v>
      </c>
      <c r="BM482" s="100"/>
      <c r="BN482" s="100">
        <v>1</v>
      </c>
      <c r="BO482" s="100"/>
      <c r="BP482" s="101"/>
      <c r="BQ482" s="101"/>
      <c r="BR482" s="101"/>
      <c r="BS482" s="102"/>
      <c r="BT482" s="102">
        <v>2</v>
      </c>
      <c r="BU482" s="102"/>
      <c r="BV482" s="102"/>
      <c r="BW482" s="103"/>
      <c r="BX482" s="103"/>
      <c r="BY482" s="104"/>
      <c r="BZ482" s="104"/>
      <c r="CA482" s="104"/>
      <c r="CB482" s="104"/>
      <c r="CC482" s="105"/>
      <c r="CD482" s="105"/>
      <c r="CE482" s="105"/>
      <c r="CF482" s="106"/>
      <c r="CG482" s="106"/>
      <c r="CH482" s="106"/>
      <c r="CI482" s="106"/>
      <c r="CJ482" s="106"/>
      <c r="CK482" s="106"/>
      <c r="CL482" s="87"/>
    </row>
    <row r="483" spans="7:90" x14ac:dyDescent="0.25">
      <c r="G483" s="36" t="s">
        <v>590</v>
      </c>
      <c r="H483" s="36">
        <v>3</v>
      </c>
      <c r="I483" s="44">
        <f t="shared" si="155"/>
        <v>3</v>
      </c>
      <c r="J483" s="44">
        <f t="shared" si="156"/>
        <v>3</v>
      </c>
      <c r="K483" s="44">
        <f t="shared" si="157"/>
        <v>0</v>
      </c>
      <c r="L483" s="44">
        <f t="shared" si="158"/>
        <v>0</v>
      </c>
      <c r="M483" s="51">
        <f t="shared" si="159"/>
        <v>0</v>
      </c>
      <c r="N483" s="51">
        <f t="shared" si="160"/>
        <v>0</v>
      </c>
      <c r="O483" s="51">
        <f t="shared" si="161"/>
        <v>0</v>
      </c>
      <c r="P483" s="54">
        <f t="shared" si="162"/>
        <v>0</v>
      </c>
      <c r="Q483" s="296">
        <f t="shared" si="163"/>
        <v>10</v>
      </c>
      <c r="R483" s="296">
        <f t="shared" si="164"/>
        <v>0</v>
      </c>
      <c r="S483" s="296">
        <f t="shared" si="165"/>
        <v>0</v>
      </c>
      <c r="T483" s="297">
        <f t="shared" si="166"/>
        <v>5</v>
      </c>
      <c r="U483" s="297">
        <f t="shared" si="167"/>
        <v>0</v>
      </c>
      <c r="V483">
        <f t="shared" si="168"/>
        <v>0</v>
      </c>
      <c r="W483" s="298">
        <f t="shared" si="175"/>
        <v>4</v>
      </c>
      <c r="X483" s="33">
        <f t="shared" si="169"/>
        <v>6</v>
      </c>
      <c r="Y483">
        <f t="shared" si="170"/>
        <v>21</v>
      </c>
      <c r="Z483" s="299">
        <f t="shared" si="152"/>
        <v>28.571428571428569</v>
      </c>
      <c r="AA483">
        <f t="shared" si="153"/>
        <v>6</v>
      </c>
      <c r="AB483" s="63">
        <f t="shared" si="154"/>
        <v>28.571428571428569</v>
      </c>
      <c r="AP483" s="307"/>
      <c r="AQ483" s="296"/>
      <c r="AR483" s="301"/>
      <c r="AS483" s="301"/>
      <c r="AT483" s="301"/>
      <c r="AU483" s="42">
        <v>1</v>
      </c>
      <c r="AV483" s="43">
        <v>2</v>
      </c>
      <c r="BB483" s="44">
        <v>3</v>
      </c>
      <c r="BS483" s="55">
        <v>1</v>
      </c>
      <c r="BT483" s="55">
        <v>4</v>
      </c>
      <c r="BV483" s="55">
        <v>5</v>
      </c>
      <c r="CC483" s="58">
        <v>5</v>
      </c>
    </row>
    <row r="484" spans="7:90" x14ac:dyDescent="0.25">
      <c r="G484" s="36" t="s">
        <v>590</v>
      </c>
      <c r="H484" s="36">
        <v>3</v>
      </c>
      <c r="I484" s="44">
        <f t="shared" si="155"/>
        <v>5</v>
      </c>
      <c r="J484" s="44">
        <f t="shared" si="156"/>
        <v>0</v>
      </c>
      <c r="K484" s="44">
        <f t="shared" si="157"/>
        <v>0</v>
      </c>
      <c r="L484" s="44">
        <f t="shared" si="158"/>
        <v>0</v>
      </c>
      <c r="M484" s="51">
        <f t="shared" si="159"/>
        <v>0</v>
      </c>
      <c r="N484" s="51">
        <f t="shared" si="160"/>
        <v>0</v>
      </c>
      <c r="O484" s="51">
        <f t="shared" si="161"/>
        <v>0</v>
      </c>
      <c r="P484" s="54">
        <f t="shared" si="162"/>
        <v>0</v>
      </c>
      <c r="Q484" s="296">
        <f t="shared" si="163"/>
        <v>15</v>
      </c>
      <c r="R484" s="296">
        <f t="shared" si="164"/>
        <v>0</v>
      </c>
      <c r="S484" s="296">
        <f t="shared" si="165"/>
        <v>0</v>
      </c>
      <c r="T484" s="297">
        <f t="shared" si="166"/>
        <v>1</v>
      </c>
      <c r="U484" s="297">
        <f t="shared" si="167"/>
        <v>0</v>
      </c>
      <c r="V484">
        <f t="shared" si="168"/>
        <v>0</v>
      </c>
      <c r="W484" s="298">
        <f t="shared" si="175"/>
        <v>3</v>
      </c>
      <c r="X484" s="33">
        <f t="shared" si="169"/>
        <v>5</v>
      </c>
      <c r="Y484">
        <f t="shared" si="170"/>
        <v>21</v>
      </c>
      <c r="Z484" s="299">
        <f t="shared" si="152"/>
        <v>23.809523809523807</v>
      </c>
      <c r="AA484">
        <f t="shared" si="153"/>
        <v>5</v>
      </c>
      <c r="AB484" s="63">
        <f t="shared" si="154"/>
        <v>23.809523809523807</v>
      </c>
      <c r="AP484" s="307"/>
      <c r="AQ484" s="296"/>
      <c r="AR484" s="301"/>
      <c r="AS484" s="301"/>
      <c r="AT484" s="301"/>
      <c r="AU484" s="42">
        <v>1</v>
      </c>
      <c r="AV484" s="43">
        <v>4</v>
      </c>
      <c r="BT484" s="55">
        <v>9</v>
      </c>
      <c r="BV484" s="55">
        <v>6</v>
      </c>
      <c r="CC484" s="58">
        <v>1</v>
      </c>
    </row>
    <row r="485" spans="7:90" x14ac:dyDescent="0.25">
      <c r="G485" s="36" t="s">
        <v>590</v>
      </c>
      <c r="H485" s="36">
        <v>3</v>
      </c>
      <c r="I485" s="44">
        <f t="shared" si="155"/>
        <v>9</v>
      </c>
      <c r="J485" s="44">
        <f t="shared" si="156"/>
        <v>3</v>
      </c>
      <c r="K485" s="44">
        <f t="shared" si="157"/>
        <v>0</v>
      </c>
      <c r="L485" s="44">
        <f t="shared" si="158"/>
        <v>0</v>
      </c>
      <c r="M485" s="51">
        <f t="shared" si="159"/>
        <v>0</v>
      </c>
      <c r="N485" s="51">
        <f t="shared" si="160"/>
        <v>4</v>
      </c>
      <c r="O485" s="51">
        <f t="shared" si="161"/>
        <v>0</v>
      </c>
      <c r="P485" s="54">
        <f t="shared" si="162"/>
        <v>0</v>
      </c>
      <c r="Q485" s="296">
        <f t="shared" si="163"/>
        <v>16</v>
      </c>
      <c r="R485" s="296">
        <f t="shared" si="164"/>
        <v>0</v>
      </c>
      <c r="S485" s="296">
        <f t="shared" si="165"/>
        <v>0</v>
      </c>
      <c r="T485" s="297">
        <f t="shared" si="166"/>
        <v>1</v>
      </c>
      <c r="U485" s="297">
        <f t="shared" si="167"/>
        <v>0</v>
      </c>
      <c r="V485">
        <f t="shared" si="168"/>
        <v>0</v>
      </c>
      <c r="W485" s="298">
        <f t="shared" si="175"/>
        <v>5</v>
      </c>
      <c r="X485" s="33">
        <f t="shared" si="169"/>
        <v>12</v>
      </c>
      <c r="Y485">
        <f t="shared" si="170"/>
        <v>33</v>
      </c>
      <c r="Z485" s="299">
        <f t="shared" si="152"/>
        <v>36.363636363636367</v>
      </c>
      <c r="AA485">
        <f t="shared" si="153"/>
        <v>16</v>
      </c>
      <c r="AB485" s="63">
        <f t="shared" si="154"/>
        <v>48.484848484848484</v>
      </c>
      <c r="AP485" s="307"/>
      <c r="AQ485" s="296"/>
      <c r="AR485" s="301"/>
      <c r="AS485" s="301"/>
      <c r="AT485" s="301"/>
      <c r="AU485" s="42">
        <v>1</v>
      </c>
      <c r="AV485" s="43">
        <v>7</v>
      </c>
      <c r="AZ485" s="43">
        <v>1</v>
      </c>
      <c r="BB485" s="44">
        <v>3</v>
      </c>
      <c r="BJ485" s="51">
        <v>4</v>
      </c>
      <c r="BT485" s="55">
        <v>6</v>
      </c>
      <c r="BV485" s="55">
        <v>10</v>
      </c>
      <c r="CC485" s="58">
        <v>1</v>
      </c>
    </row>
    <row r="486" spans="7:90" x14ac:dyDescent="0.25">
      <c r="G486" s="36" t="s">
        <v>590</v>
      </c>
      <c r="H486" s="36">
        <v>3</v>
      </c>
      <c r="I486" s="44">
        <f t="shared" si="155"/>
        <v>3</v>
      </c>
      <c r="J486" s="44">
        <f t="shared" si="156"/>
        <v>2</v>
      </c>
      <c r="K486" s="44">
        <f t="shared" si="157"/>
        <v>0</v>
      </c>
      <c r="L486" s="44">
        <f t="shared" si="158"/>
        <v>0</v>
      </c>
      <c r="M486" s="51">
        <f t="shared" si="159"/>
        <v>0</v>
      </c>
      <c r="N486" s="51">
        <f t="shared" si="160"/>
        <v>0</v>
      </c>
      <c r="O486" s="51">
        <f t="shared" si="161"/>
        <v>0</v>
      </c>
      <c r="P486" s="54">
        <f t="shared" si="162"/>
        <v>0</v>
      </c>
      <c r="Q486" s="296">
        <f t="shared" si="163"/>
        <v>8</v>
      </c>
      <c r="R486" s="296">
        <f t="shared" si="164"/>
        <v>0</v>
      </c>
      <c r="S486" s="296">
        <f t="shared" si="165"/>
        <v>0</v>
      </c>
      <c r="T486" s="297">
        <f t="shared" si="166"/>
        <v>0</v>
      </c>
      <c r="U486" s="297">
        <f t="shared" si="167"/>
        <v>0</v>
      </c>
      <c r="V486">
        <f t="shared" si="168"/>
        <v>2</v>
      </c>
      <c r="W486" s="298">
        <f t="shared" si="175"/>
        <v>4</v>
      </c>
      <c r="X486" s="33">
        <f t="shared" si="169"/>
        <v>5</v>
      </c>
      <c r="Y486">
        <f t="shared" si="170"/>
        <v>15</v>
      </c>
      <c r="Z486" s="299">
        <f t="shared" si="152"/>
        <v>33.333333333333329</v>
      </c>
      <c r="AA486">
        <f t="shared" si="153"/>
        <v>5</v>
      </c>
      <c r="AB486" s="63">
        <f t="shared" si="154"/>
        <v>33.333333333333329</v>
      </c>
      <c r="AP486" s="307"/>
      <c r="AQ486" s="296"/>
      <c r="AR486" s="301"/>
      <c r="AS486" s="301"/>
      <c r="AT486" s="301"/>
      <c r="AV486" s="43">
        <v>3</v>
      </c>
      <c r="BB486" s="44">
        <v>1</v>
      </c>
      <c r="BC486" s="44">
        <v>1</v>
      </c>
      <c r="BT486" s="55">
        <v>3</v>
      </c>
      <c r="BV486" s="55">
        <v>5</v>
      </c>
      <c r="CL486">
        <v>2</v>
      </c>
    </row>
    <row r="487" spans="7:90" x14ac:dyDescent="0.25">
      <c r="G487" s="36" t="s">
        <v>590</v>
      </c>
      <c r="H487" s="36">
        <v>3</v>
      </c>
      <c r="I487" s="44">
        <f t="shared" si="155"/>
        <v>3</v>
      </c>
      <c r="J487" s="44">
        <f t="shared" si="156"/>
        <v>1</v>
      </c>
      <c r="K487" s="44">
        <f t="shared" si="157"/>
        <v>0</v>
      </c>
      <c r="L487" s="44">
        <f t="shared" si="158"/>
        <v>0</v>
      </c>
      <c r="M487" s="51">
        <f t="shared" si="159"/>
        <v>0</v>
      </c>
      <c r="N487" s="51">
        <f t="shared" si="160"/>
        <v>1</v>
      </c>
      <c r="O487" s="51">
        <f t="shared" si="161"/>
        <v>0</v>
      </c>
      <c r="P487" s="54">
        <f t="shared" si="162"/>
        <v>0</v>
      </c>
      <c r="Q487" s="296">
        <f t="shared" si="163"/>
        <v>4</v>
      </c>
      <c r="R487" s="296">
        <f t="shared" si="164"/>
        <v>0</v>
      </c>
      <c r="S487" s="296">
        <f t="shared" si="165"/>
        <v>0</v>
      </c>
      <c r="T487" s="297">
        <f t="shared" si="166"/>
        <v>1</v>
      </c>
      <c r="U487" s="297">
        <f t="shared" si="167"/>
        <v>0</v>
      </c>
      <c r="V487">
        <f t="shared" si="168"/>
        <v>0</v>
      </c>
      <c r="W487" s="298">
        <f t="shared" si="175"/>
        <v>5</v>
      </c>
      <c r="X487" s="33">
        <f t="shared" si="169"/>
        <v>4</v>
      </c>
      <c r="Y487">
        <f t="shared" si="170"/>
        <v>10</v>
      </c>
      <c r="Z487" s="299">
        <f t="shared" si="152"/>
        <v>40</v>
      </c>
      <c r="AA487">
        <f t="shared" si="153"/>
        <v>5</v>
      </c>
      <c r="AB487" s="63">
        <f t="shared" si="154"/>
        <v>50</v>
      </c>
      <c r="AP487" s="307"/>
      <c r="AQ487" s="307"/>
      <c r="AR487" s="301"/>
      <c r="AS487" s="301"/>
      <c r="AT487" s="301"/>
      <c r="AV487" s="43">
        <v>3</v>
      </c>
      <c r="BB487" s="44">
        <v>1</v>
      </c>
      <c r="BJ487" s="51">
        <v>1</v>
      </c>
      <c r="BT487" s="55">
        <v>1</v>
      </c>
      <c r="BV487" s="55">
        <v>3</v>
      </c>
      <c r="CC487" s="58">
        <v>1</v>
      </c>
    </row>
    <row r="488" spans="7:90" x14ac:dyDescent="0.25">
      <c r="G488" s="36" t="s">
        <v>590</v>
      </c>
      <c r="H488" s="36">
        <v>3</v>
      </c>
      <c r="I488" s="44">
        <f t="shared" si="155"/>
        <v>0</v>
      </c>
      <c r="J488" s="44">
        <f t="shared" si="156"/>
        <v>0</v>
      </c>
      <c r="K488" s="44">
        <f t="shared" si="157"/>
        <v>0</v>
      </c>
      <c r="L488" s="44">
        <f t="shared" si="158"/>
        <v>0</v>
      </c>
      <c r="M488" s="51">
        <f t="shared" si="159"/>
        <v>0</v>
      </c>
      <c r="N488" s="51">
        <f t="shared" si="160"/>
        <v>17</v>
      </c>
      <c r="O488" s="51">
        <f t="shared" si="161"/>
        <v>0</v>
      </c>
      <c r="P488" s="54">
        <f t="shared" si="162"/>
        <v>1</v>
      </c>
      <c r="Q488" s="296">
        <f t="shared" si="163"/>
        <v>2</v>
      </c>
      <c r="R488" s="296">
        <f t="shared" si="164"/>
        <v>0</v>
      </c>
      <c r="S488" s="296">
        <f t="shared" si="165"/>
        <v>0</v>
      </c>
      <c r="T488" s="297">
        <f t="shared" si="166"/>
        <v>3</v>
      </c>
      <c r="U488" s="297">
        <f t="shared" si="167"/>
        <v>0</v>
      </c>
      <c r="V488">
        <f t="shared" si="168"/>
        <v>0</v>
      </c>
      <c r="W488" s="298">
        <f t="shared" si="175"/>
        <v>4</v>
      </c>
      <c r="X488" s="33">
        <f t="shared" si="169"/>
        <v>0</v>
      </c>
      <c r="Y488">
        <f t="shared" si="170"/>
        <v>23</v>
      </c>
      <c r="Z488" s="299">
        <f t="shared" si="152"/>
        <v>0</v>
      </c>
      <c r="AA488">
        <f t="shared" si="153"/>
        <v>18</v>
      </c>
      <c r="AB488" s="63">
        <f t="shared" si="154"/>
        <v>78.260869565217391</v>
      </c>
      <c r="AP488" s="307"/>
      <c r="AQ488" s="51"/>
      <c r="AR488" s="301"/>
      <c r="AS488" s="301"/>
      <c r="AT488" s="301"/>
      <c r="BJ488" s="51">
        <v>17</v>
      </c>
      <c r="BP488" s="53">
        <v>1</v>
      </c>
      <c r="BT488" s="55">
        <v>2</v>
      </c>
      <c r="CC488" s="58">
        <v>3</v>
      </c>
    </row>
    <row r="489" spans="7:90" x14ac:dyDescent="0.25">
      <c r="G489" s="36" t="s">
        <v>590</v>
      </c>
      <c r="H489" s="36">
        <v>3</v>
      </c>
      <c r="I489" s="44">
        <f t="shared" si="155"/>
        <v>11</v>
      </c>
      <c r="J489" s="44">
        <f t="shared" si="156"/>
        <v>2</v>
      </c>
      <c r="K489" s="44">
        <f t="shared" si="157"/>
        <v>0</v>
      </c>
      <c r="L489" s="44">
        <f t="shared" si="158"/>
        <v>0</v>
      </c>
      <c r="M489" s="51">
        <f t="shared" si="159"/>
        <v>0</v>
      </c>
      <c r="N489" s="51">
        <f t="shared" si="160"/>
        <v>0</v>
      </c>
      <c r="O489" s="51">
        <f t="shared" si="161"/>
        <v>0</v>
      </c>
      <c r="P489" s="54">
        <f t="shared" si="162"/>
        <v>0</v>
      </c>
      <c r="Q489" s="296">
        <f t="shared" si="163"/>
        <v>8</v>
      </c>
      <c r="R489" s="296">
        <f t="shared" si="164"/>
        <v>0</v>
      </c>
      <c r="S489" s="296">
        <f t="shared" si="165"/>
        <v>0</v>
      </c>
      <c r="T489" s="297">
        <f t="shared" si="166"/>
        <v>0</v>
      </c>
      <c r="U489" s="297">
        <f t="shared" si="167"/>
        <v>0</v>
      </c>
      <c r="V489">
        <f t="shared" si="168"/>
        <v>1</v>
      </c>
      <c r="W489" s="298">
        <f t="shared" si="175"/>
        <v>4</v>
      </c>
      <c r="X489" s="33">
        <f t="shared" si="169"/>
        <v>13</v>
      </c>
      <c r="Y489">
        <f t="shared" si="170"/>
        <v>22</v>
      </c>
      <c r="Z489" s="299">
        <f t="shared" si="152"/>
        <v>59.090909090909093</v>
      </c>
      <c r="AA489">
        <f t="shared" si="153"/>
        <v>13</v>
      </c>
      <c r="AB489" s="63">
        <f t="shared" si="154"/>
        <v>59.090909090909093</v>
      </c>
      <c r="AP489" s="307"/>
      <c r="AQ489" s="296"/>
      <c r="AR489" s="301"/>
      <c r="AS489" s="301"/>
      <c r="AT489" s="301"/>
      <c r="AU489" s="42">
        <v>3</v>
      </c>
      <c r="AV489" s="43">
        <v>8</v>
      </c>
      <c r="BB489" s="44">
        <v>2</v>
      </c>
      <c r="BS489" s="55">
        <v>2</v>
      </c>
      <c r="BT489" s="55">
        <v>1</v>
      </c>
      <c r="BV489" s="55">
        <v>5</v>
      </c>
      <c r="CL489">
        <v>1</v>
      </c>
    </row>
    <row r="490" spans="7:90" x14ac:dyDescent="0.25">
      <c r="G490" s="36" t="s">
        <v>590</v>
      </c>
      <c r="H490" s="36">
        <v>3</v>
      </c>
      <c r="I490" s="44">
        <f t="shared" si="155"/>
        <v>2</v>
      </c>
      <c r="J490" s="44">
        <f t="shared" si="156"/>
        <v>0</v>
      </c>
      <c r="K490" s="44">
        <f t="shared" si="157"/>
        <v>0</v>
      </c>
      <c r="L490" s="44">
        <f t="shared" si="158"/>
        <v>0</v>
      </c>
      <c r="M490" s="51">
        <f t="shared" si="159"/>
        <v>0</v>
      </c>
      <c r="N490" s="51">
        <f t="shared" si="160"/>
        <v>0</v>
      </c>
      <c r="O490" s="51">
        <f t="shared" si="161"/>
        <v>0</v>
      </c>
      <c r="P490" s="54">
        <f t="shared" si="162"/>
        <v>0</v>
      </c>
      <c r="Q490" s="296">
        <f t="shared" si="163"/>
        <v>3</v>
      </c>
      <c r="R490" s="296">
        <f t="shared" si="164"/>
        <v>0</v>
      </c>
      <c r="S490" s="296">
        <f t="shared" si="165"/>
        <v>0</v>
      </c>
      <c r="T490" s="297">
        <f t="shared" si="166"/>
        <v>1</v>
      </c>
      <c r="U490" s="297">
        <f t="shared" si="167"/>
        <v>0</v>
      </c>
      <c r="V490">
        <f t="shared" si="168"/>
        <v>0</v>
      </c>
      <c r="W490" s="298">
        <f t="shared" si="175"/>
        <v>3</v>
      </c>
      <c r="X490" s="33">
        <f t="shared" si="169"/>
        <v>2</v>
      </c>
      <c r="Y490">
        <f t="shared" si="170"/>
        <v>6</v>
      </c>
      <c r="Z490" s="299">
        <f t="shared" si="152"/>
        <v>33.333333333333329</v>
      </c>
      <c r="AA490">
        <f t="shared" si="153"/>
        <v>2</v>
      </c>
      <c r="AB490" s="63">
        <f t="shared" si="154"/>
        <v>33.333333333333329</v>
      </c>
      <c r="AP490" s="307"/>
      <c r="AQ490" s="296"/>
      <c r="AR490" s="301"/>
      <c r="AS490" s="301"/>
      <c r="AT490" s="301"/>
      <c r="AV490" s="43">
        <v>2</v>
      </c>
      <c r="BT490" s="55">
        <v>1</v>
      </c>
      <c r="BV490" s="55">
        <v>2</v>
      </c>
      <c r="CC490" s="58">
        <v>1</v>
      </c>
    </row>
    <row r="491" spans="7:90" x14ac:dyDescent="0.25">
      <c r="G491" s="36" t="s">
        <v>590</v>
      </c>
      <c r="H491" s="36">
        <v>3</v>
      </c>
      <c r="I491" s="44">
        <f t="shared" si="155"/>
        <v>4</v>
      </c>
      <c r="J491" s="44">
        <f t="shared" si="156"/>
        <v>0</v>
      </c>
      <c r="K491" s="44">
        <f t="shared" si="157"/>
        <v>0</v>
      </c>
      <c r="L491" s="44">
        <f t="shared" si="158"/>
        <v>0</v>
      </c>
      <c r="M491" s="51">
        <f t="shared" si="159"/>
        <v>0</v>
      </c>
      <c r="N491" s="51">
        <f t="shared" si="160"/>
        <v>0</v>
      </c>
      <c r="O491" s="51">
        <f t="shared" si="161"/>
        <v>0</v>
      </c>
      <c r="P491" s="54">
        <f t="shared" si="162"/>
        <v>0</v>
      </c>
      <c r="Q491" s="296">
        <f t="shared" si="163"/>
        <v>1</v>
      </c>
      <c r="R491" s="296">
        <f t="shared" si="164"/>
        <v>0</v>
      </c>
      <c r="S491" s="296">
        <f t="shared" si="165"/>
        <v>1</v>
      </c>
      <c r="T491" s="297">
        <f t="shared" si="166"/>
        <v>2</v>
      </c>
      <c r="U491" s="297">
        <f t="shared" si="167"/>
        <v>0</v>
      </c>
      <c r="V491">
        <f t="shared" si="168"/>
        <v>0</v>
      </c>
      <c r="W491" s="298">
        <f t="shared" si="175"/>
        <v>4</v>
      </c>
      <c r="X491" s="33">
        <f t="shared" si="169"/>
        <v>4</v>
      </c>
      <c r="Y491">
        <f t="shared" si="170"/>
        <v>8</v>
      </c>
      <c r="Z491" s="299">
        <f t="shared" si="152"/>
        <v>50</v>
      </c>
      <c r="AA491">
        <f t="shared" si="153"/>
        <v>4</v>
      </c>
      <c r="AB491" s="63">
        <f t="shared" si="154"/>
        <v>50</v>
      </c>
      <c r="AP491" s="307"/>
      <c r="AQ491" s="296"/>
      <c r="AR491" s="301"/>
      <c r="AS491" s="301"/>
      <c r="AT491" s="301"/>
      <c r="AU491" s="42">
        <v>1</v>
      </c>
      <c r="AV491" s="43">
        <v>3</v>
      </c>
      <c r="BT491" s="55">
        <v>1</v>
      </c>
      <c r="BZ491" s="57">
        <v>1</v>
      </c>
      <c r="CC491" s="58">
        <v>2</v>
      </c>
    </row>
    <row r="492" spans="7:90" x14ac:dyDescent="0.25">
      <c r="G492" s="36" t="s">
        <v>590</v>
      </c>
      <c r="H492" s="36">
        <v>3</v>
      </c>
      <c r="I492" s="44">
        <f t="shared" si="155"/>
        <v>1</v>
      </c>
      <c r="J492" s="44">
        <f t="shared" si="156"/>
        <v>0</v>
      </c>
      <c r="K492" s="44">
        <f t="shared" si="157"/>
        <v>0</v>
      </c>
      <c r="L492" s="44">
        <f t="shared" si="158"/>
        <v>0</v>
      </c>
      <c r="M492" s="51">
        <f t="shared" si="159"/>
        <v>0</v>
      </c>
      <c r="N492" s="51">
        <f t="shared" si="160"/>
        <v>0</v>
      </c>
      <c r="O492" s="51">
        <f t="shared" si="161"/>
        <v>0</v>
      </c>
      <c r="P492" s="54">
        <f t="shared" si="162"/>
        <v>0</v>
      </c>
      <c r="Q492" s="296">
        <f t="shared" si="163"/>
        <v>4</v>
      </c>
      <c r="R492" s="296">
        <f t="shared" si="164"/>
        <v>0</v>
      </c>
      <c r="S492" s="296">
        <f t="shared" si="165"/>
        <v>0</v>
      </c>
      <c r="T492" s="297">
        <f t="shared" si="166"/>
        <v>0</v>
      </c>
      <c r="U492" s="297">
        <f t="shared" si="167"/>
        <v>0</v>
      </c>
      <c r="V492">
        <f t="shared" si="168"/>
        <v>1</v>
      </c>
      <c r="W492" s="298">
        <f t="shared" si="175"/>
        <v>3</v>
      </c>
      <c r="X492" s="33">
        <f t="shared" si="169"/>
        <v>1</v>
      </c>
      <c r="Y492">
        <f t="shared" si="170"/>
        <v>6</v>
      </c>
      <c r="Z492" s="299">
        <f t="shared" si="152"/>
        <v>16.666666666666664</v>
      </c>
      <c r="AA492">
        <f t="shared" si="153"/>
        <v>1</v>
      </c>
      <c r="AB492" s="63">
        <f t="shared" si="154"/>
        <v>16.666666666666664</v>
      </c>
      <c r="AP492" s="307"/>
      <c r="AQ492" s="296"/>
      <c r="AR492" s="301"/>
      <c r="AS492" s="301"/>
      <c r="AT492" s="301"/>
      <c r="AU492" s="42">
        <v>1</v>
      </c>
      <c r="BT492" s="55">
        <v>1</v>
      </c>
      <c r="BV492" s="55">
        <v>3</v>
      </c>
      <c r="CL492">
        <v>1</v>
      </c>
    </row>
    <row r="493" spans="7:90" x14ac:dyDescent="0.25">
      <c r="G493" s="36" t="s">
        <v>590</v>
      </c>
      <c r="H493" s="36">
        <v>3</v>
      </c>
      <c r="I493" s="44">
        <f t="shared" si="155"/>
        <v>1</v>
      </c>
      <c r="J493" s="44">
        <f t="shared" si="156"/>
        <v>0</v>
      </c>
      <c r="K493" s="44">
        <f t="shared" si="157"/>
        <v>0</v>
      </c>
      <c r="L493" s="44">
        <f t="shared" si="158"/>
        <v>0</v>
      </c>
      <c r="M493" s="51">
        <f t="shared" si="159"/>
        <v>0</v>
      </c>
      <c r="N493" s="51">
        <f t="shared" si="160"/>
        <v>1</v>
      </c>
      <c r="O493" s="51">
        <f t="shared" si="161"/>
        <v>0</v>
      </c>
      <c r="P493" s="54">
        <f t="shared" si="162"/>
        <v>0</v>
      </c>
      <c r="Q493" s="296">
        <f t="shared" si="163"/>
        <v>0</v>
      </c>
      <c r="R493" s="296">
        <f t="shared" si="164"/>
        <v>0</v>
      </c>
      <c r="S493" s="296">
        <f t="shared" si="165"/>
        <v>1</v>
      </c>
      <c r="T493" s="297">
        <f t="shared" si="166"/>
        <v>2</v>
      </c>
      <c r="U493" s="297">
        <f t="shared" si="167"/>
        <v>0</v>
      </c>
      <c r="V493">
        <f t="shared" si="168"/>
        <v>0</v>
      </c>
      <c r="W493" s="298">
        <f t="shared" si="175"/>
        <v>4</v>
      </c>
      <c r="X493" s="33">
        <f t="shared" si="169"/>
        <v>1</v>
      </c>
      <c r="Y493">
        <f t="shared" si="170"/>
        <v>5</v>
      </c>
      <c r="Z493" s="299">
        <f t="shared" si="152"/>
        <v>20</v>
      </c>
      <c r="AA493">
        <f t="shared" si="153"/>
        <v>2</v>
      </c>
      <c r="AB493" s="63">
        <f t="shared" si="154"/>
        <v>40</v>
      </c>
      <c r="AP493" s="307"/>
      <c r="AQ493" s="296"/>
      <c r="AR493" s="301"/>
      <c r="AS493" s="301"/>
      <c r="AT493" s="301"/>
      <c r="AU493" s="42">
        <v>1</v>
      </c>
      <c r="BJ493" s="51">
        <v>1</v>
      </c>
      <c r="CA493" s="57">
        <v>1</v>
      </c>
      <c r="CC493" s="58">
        <v>2</v>
      </c>
    </row>
    <row r="494" spans="7:90" x14ac:dyDescent="0.25">
      <c r="G494" s="36" t="s">
        <v>590</v>
      </c>
      <c r="H494" s="36">
        <v>3</v>
      </c>
      <c r="I494" s="44">
        <f t="shared" si="155"/>
        <v>1</v>
      </c>
      <c r="J494" s="44">
        <f t="shared" si="156"/>
        <v>0</v>
      </c>
      <c r="K494" s="44">
        <f t="shared" si="157"/>
        <v>0</v>
      </c>
      <c r="L494" s="44">
        <f t="shared" si="158"/>
        <v>0</v>
      </c>
      <c r="M494" s="51">
        <f t="shared" si="159"/>
        <v>0</v>
      </c>
      <c r="N494" s="51">
        <f t="shared" si="160"/>
        <v>0</v>
      </c>
      <c r="O494" s="51">
        <f t="shared" si="161"/>
        <v>0</v>
      </c>
      <c r="P494" s="54">
        <f t="shared" si="162"/>
        <v>0</v>
      </c>
      <c r="Q494" s="296">
        <f t="shared" si="163"/>
        <v>1</v>
      </c>
      <c r="R494" s="296">
        <f t="shared" si="164"/>
        <v>0</v>
      </c>
      <c r="S494" s="296">
        <f t="shared" si="165"/>
        <v>0</v>
      </c>
      <c r="T494" s="297">
        <f t="shared" si="166"/>
        <v>2</v>
      </c>
      <c r="U494" s="297">
        <f t="shared" si="167"/>
        <v>0</v>
      </c>
      <c r="V494">
        <f t="shared" si="168"/>
        <v>0</v>
      </c>
      <c r="W494" s="298">
        <f t="shared" si="175"/>
        <v>3</v>
      </c>
      <c r="X494" s="33">
        <f t="shared" si="169"/>
        <v>1</v>
      </c>
      <c r="Y494">
        <f t="shared" si="170"/>
        <v>4</v>
      </c>
      <c r="Z494" s="299">
        <f t="shared" si="152"/>
        <v>25</v>
      </c>
      <c r="AA494">
        <f t="shared" si="153"/>
        <v>1</v>
      </c>
      <c r="AB494" s="63">
        <f t="shared" si="154"/>
        <v>25</v>
      </c>
      <c r="AP494" s="307"/>
      <c r="AQ494" s="296"/>
      <c r="AR494" s="301"/>
      <c r="AS494" s="301"/>
      <c r="AT494" s="301"/>
      <c r="AU494" s="42">
        <v>1</v>
      </c>
      <c r="BT494" s="55">
        <v>1</v>
      </c>
      <c r="CC494" s="58">
        <v>2</v>
      </c>
    </row>
    <row r="495" spans="7:90" x14ac:dyDescent="0.25">
      <c r="G495" s="36" t="s">
        <v>590</v>
      </c>
      <c r="H495" s="36">
        <v>3</v>
      </c>
      <c r="I495" s="44">
        <f t="shared" si="155"/>
        <v>2</v>
      </c>
      <c r="J495" s="44">
        <f t="shared" si="156"/>
        <v>0</v>
      </c>
      <c r="K495" s="44">
        <f t="shared" si="157"/>
        <v>0</v>
      </c>
      <c r="L495" s="44">
        <f t="shared" si="158"/>
        <v>0</v>
      </c>
      <c r="M495" s="51">
        <f t="shared" si="159"/>
        <v>0</v>
      </c>
      <c r="N495" s="51">
        <f t="shared" si="160"/>
        <v>0</v>
      </c>
      <c r="O495" s="51">
        <f t="shared" si="161"/>
        <v>0</v>
      </c>
      <c r="P495" s="54">
        <f t="shared" si="162"/>
        <v>0</v>
      </c>
      <c r="Q495" s="296">
        <f t="shared" si="163"/>
        <v>7</v>
      </c>
      <c r="R495" s="296">
        <f t="shared" si="164"/>
        <v>0</v>
      </c>
      <c r="S495" s="296">
        <f t="shared" si="165"/>
        <v>0</v>
      </c>
      <c r="T495" s="297">
        <f t="shared" si="166"/>
        <v>0</v>
      </c>
      <c r="U495" s="297">
        <f t="shared" si="167"/>
        <v>0</v>
      </c>
      <c r="V495">
        <f t="shared" si="168"/>
        <v>0</v>
      </c>
      <c r="W495" s="298">
        <f t="shared" si="175"/>
        <v>2</v>
      </c>
      <c r="X495" s="33">
        <f t="shared" si="169"/>
        <v>2</v>
      </c>
      <c r="Y495">
        <f t="shared" si="170"/>
        <v>9</v>
      </c>
      <c r="Z495" s="299">
        <f t="shared" si="152"/>
        <v>22.222222222222221</v>
      </c>
      <c r="AA495">
        <f t="shared" si="153"/>
        <v>2</v>
      </c>
      <c r="AB495" s="63">
        <f t="shared" si="154"/>
        <v>22.222222222222221</v>
      </c>
      <c r="AP495" s="307"/>
      <c r="AQ495" s="296"/>
      <c r="AR495" s="301"/>
      <c r="AS495" s="301"/>
      <c r="AT495" s="301"/>
      <c r="AU495" s="42">
        <v>2</v>
      </c>
      <c r="BT495" s="55">
        <v>3</v>
      </c>
      <c r="BV495" s="55">
        <v>4</v>
      </c>
    </row>
    <row r="496" spans="7:90" x14ac:dyDescent="0.25">
      <c r="G496" s="36" t="s">
        <v>590</v>
      </c>
      <c r="H496" s="36">
        <v>3</v>
      </c>
      <c r="I496" s="44">
        <f t="shared" si="155"/>
        <v>1</v>
      </c>
      <c r="J496" s="44">
        <f t="shared" si="156"/>
        <v>0</v>
      </c>
      <c r="K496" s="44">
        <f t="shared" si="157"/>
        <v>0</v>
      </c>
      <c r="L496" s="44">
        <f t="shared" si="158"/>
        <v>0</v>
      </c>
      <c r="M496" s="51">
        <f t="shared" si="159"/>
        <v>0</v>
      </c>
      <c r="N496" s="51">
        <f t="shared" si="160"/>
        <v>0</v>
      </c>
      <c r="O496" s="51">
        <f t="shared" si="161"/>
        <v>0</v>
      </c>
      <c r="P496" s="54">
        <f t="shared" si="162"/>
        <v>0</v>
      </c>
      <c r="Q496" s="296">
        <f t="shared" si="163"/>
        <v>2</v>
      </c>
      <c r="R496" s="296">
        <f t="shared" si="164"/>
        <v>0</v>
      </c>
      <c r="S496" s="296">
        <f t="shared" si="165"/>
        <v>0</v>
      </c>
      <c r="T496" s="297">
        <f t="shared" si="166"/>
        <v>2</v>
      </c>
      <c r="U496" s="297">
        <f t="shared" si="167"/>
        <v>0</v>
      </c>
      <c r="V496">
        <f t="shared" si="168"/>
        <v>0</v>
      </c>
      <c r="W496" s="298">
        <f t="shared" si="175"/>
        <v>3</v>
      </c>
      <c r="X496" s="33">
        <f t="shared" si="169"/>
        <v>1</v>
      </c>
      <c r="Y496">
        <f t="shared" si="170"/>
        <v>5</v>
      </c>
      <c r="Z496" s="299">
        <f t="shared" si="152"/>
        <v>20</v>
      </c>
      <c r="AA496">
        <f t="shared" si="153"/>
        <v>1</v>
      </c>
      <c r="AB496" s="63">
        <f t="shared" si="154"/>
        <v>20</v>
      </c>
      <c r="AP496" s="307"/>
      <c r="AQ496" s="296"/>
      <c r="AR496" s="301"/>
      <c r="AS496" s="301"/>
      <c r="AT496" s="301"/>
      <c r="AU496" s="42">
        <v>1</v>
      </c>
      <c r="BV496" s="55">
        <v>2</v>
      </c>
      <c r="CC496" s="58">
        <v>2</v>
      </c>
    </row>
    <row r="497" spans="7:90" x14ac:dyDescent="0.25">
      <c r="G497" s="36" t="s">
        <v>590</v>
      </c>
      <c r="H497" s="36">
        <v>3</v>
      </c>
      <c r="I497" s="44">
        <f t="shared" si="155"/>
        <v>0</v>
      </c>
      <c r="J497" s="44">
        <f t="shared" si="156"/>
        <v>1</v>
      </c>
      <c r="K497" s="44">
        <f t="shared" si="157"/>
        <v>0</v>
      </c>
      <c r="L497" s="44">
        <f t="shared" si="158"/>
        <v>0</v>
      </c>
      <c r="M497" s="51">
        <f t="shared" si="159"/>
        <v>0</v>
      </c>
      <c r="N497" s="51">
        <f t="shared" si="160"/>
        <v>6</v>
      </c>
      <c r="O497" s="51">
        <f t="shared" si="161"/>
        <v>0</v>
      </c>
      <c r="P497" s="54">
        <f t="shared" si="162"/>
        <v>0</v>
      </c>
      <c r="Q497" s="296">
        <f t="shared" si="163"/>
        <v>3</v>
      </c>
      <c r="R497" s="296">
        <f t="shared" si="164"/>
        <v>0</v>
      </c>
      <c r="S497" s="296">
        <f t="shared" si="165"/>
        <v>0</v>
      </c>
      <c r="T497" s="297">
        <f t="shared" si="166"/>
        <v>0</v>
      </c>
      <c r="U497" s="297">
        <f t="shared" si="167"/>
        <v>1</v>
      </c>
      <c r="V497">
        <f t="shared" si="168"/>
        <v>0</v>
      </c>
      <c r="W497" s="298">
        <f t="shared" si="175"/>
        <v>4</v>
      </c>
      <c r="X497" s="33">
        <f t="shared" si="169"/>
        <v>1</v>
      </c>
      <c r="Y497">
        <f t="shared" si="170"/>
        <v>11</v>
      </c>
      <c r="Z497" s="299">
        <f t="shared" si="152"/>
        <v>9.0909090909090917</v>
      </c>
      <c r="AA497">
        <f t="shared" si="153"/>
        <v>7</v>
      </c>
      <c r="AB497" s="63">
        <f t="shared" si="154"/>
        <v>63.636363636363633</v>
      </c>
      <c r="AP497" s="307"/>
      <c r="AQ497" s="296"/>
      <c r="AR497" s="301"/>
      <c r="AS497" s="301"/>
      <c r="AT497" s="301"/>
      <c r="BC497" s="44">
        <v>1</v>
      </c>
      <c r="BJ497" s="51">
        <v>6</v>
      </c>
      <c r="BV497" s="55">
        <v>3</v>
      </c>
      <c r="CF497" s="59">
        <v>1</v>
      </c>
    </row>
    <row r="498" spans="7:90" x14ac:dyDescent="0.25">
      <c r="G498" s="36" t="s">
        <v>590</v>
      </c>
      <c r="H498" s="36">
        <v>3</v>
      </c>
      <c r="I498" s="44">
        <f t="shared" si="155"/>
        <v>0</v>
      </c>
      <c r="J498" s="44">
        <f t="shared" si="156"/>
        <v>0</v>
      </c>
      <c r="K498" s="44">
        <f t="shared" si="157"/>
        <v>0</v>
      </c>
      <c r="L498" s="44">
        <f t="shared" si="158"/>
        <v>0</v>
      </c>
      <c r="M498" s="51">
        <f t="shared" si="159"/>
        <v>0</v>
      </c>
      <c r="N498" s="51">
        <f t="shared" si="160"/>
        <v>0</v>
      </c>
      <c r="O498" s="51">
        <f t="shared" si="161"/>
        <v>0</v>
      </c>
      <c r="P498" s="54">
        <f t="shared" si="162"/>
        <v>0</v>
      </c>
      <c r="Q498" s="296">
        <f t="shared" si="163"/>
        <v>4</v>
      </c>
      <c r="R498" s="296">
        <f t="shared" si="164"/>
        <v>0</v>
      </c>
      <c r="S498" s="296">
        <f t="shared" si="165"/>
        <v>0</v>
      </c>
      <c r="T498" s="297">
        <f t="shared" si="166"/>
        <v>0</v>
      </c>
      <c r="U498" s="297">
        <f t="shared" si="167"/>
        <v>0</v>
      </c>
      <c r="V498">
        <f t="shared" si="168"/>
        <v>0</v>
      </c>
      <c r="W498" s="298">
        <f t="shared" si="175"/>
        <v>1</v>
      </c>
      <c r="X498" s="33">
        <f t="shared" si="169"/>
        <v>0</v>
      </c>
      <c r="Y498">
        <f t="shared" si="170"/>
        <v>4</v>
      </c>
      <c r="Z498" s="299">
        <f t="shared" si="152"/>
        <v>0</v>
      </c>
      <c r="AA498">
        <f t="shared" si="153"/>
        <v>0</v>
      </c>
      <c r="AB498" s="63">
        <f t="shared" si="154"/>
        <v>0</v>
      </c>
      <c r="AP498" s="307"/>
      <c r="AQ498" s="296"/>
      <c r="AR498" s="301"/>
      <c r="AS498" s="301"/>
      <c r="AT498" s="301"/>
      <c r="BS498" s="55">
        <v>1</v>
      </c>
      <c r="BV498" s="55">
        <v>3</v>
      </c>
    </row>
    <row r="499" spans="7:90" x14ac:dyDescent="0.25">
      <c r="G499" s="36" t="s">
        <v>590</v>
      </c>
      <c r="H499" s="36">
        <v>3</v>
      </c>
      <c r="I499" s="44">
        <f t="shared" si="155"/>
        <v>0</v>
      </c>
      <c r="J499" s="44">
        <f t="shared" si="156"/>
        <v>0</v>
      </c>
      <c r="K499" s="44">
        <f t="shared" si="157"/>
        <v>0</v>
      </c>
      <c r="L499" s="44">
        <f t="shared" si="158"/>
        <v>0</v>
      </c>
      <c r="M499" s="51">
        <f t="shared" si="159"/>
        <v>0</v>
      </c>
      <c r="N499" s="51">
        <f t="shared" si="160"/>
        <v>0</v>
      </c>
      <c r="O499" s="51">
        <f t="shared" si="161"/>
        <v>0</v>
      </c>
      <c r="P499" s="54">
        <f t="shared" si="162"/>
        <v>0</v>
      </c>
      <c r="Q499" s="296">
        <f t="shared" si="163"/>
        <v>2</v>
      </c>
      <c r="R499" s="296">
        <f t="shared" si="164"/>
        <v>0</v>
      </c>
      <c r="S499" s="296">
        <f t="shared" si="165"/>
        <v>0</v>
      </c>
      <c r="T499" s="297">
        <f t="shared" si="166"/>
        <v>1</v>
      </c>
      <c r="U499" s="297">
        <f t="shared" si="167"/>
        <v>0</v>
      </c>
      <c r="V499">
        <f t="shared" si="168"/>
        <v>0</v>
      </c>
      <c r="W499" s="298">
        <f t="shared" si="175"/>
        <v>2</v>
      </c>
      <c r="X499" s="33">
        <f t="shared" si="169"/>
        <v>0</v>
      </c>
      <c r="Y499">
        <f t="shared" si="170"/>
        <v>3</v>
      </c>
      <c r="Z499" s="299">
        <f t="shared" si="152"/>
        <v>0</v>
      </c>
      <c r="AA499">
        <f t="shared" si="153"/>
        <v>0</v>
      </c>
      <c r="AB499" s="63">
        <f t="shared" si="154"/>
        <v>0</v>
      </c>
      <c r="AP499" s="307"/>
      <c r="AQ499" s="296"/>
      <c r="AR499" s="301"/>
      <c r="AS499" s="301"/>
      <c r="AT499" s="301"/>
      <c r="BT499" s="55">
        <v>1</v>
      </c>
      <c r="BV499" s="55">
        <v>1</v>
      </c>
      <c r="CC499" s="58">
        <v>1</v>
      </c>
    </row>
    <row r="500" spans="7:90" x14ac:dyDescent="0.25">
      <c r="G500" s="36" t="s">
        <v>590</v>
      </c>
      <c r="H500" s="36">
        <v>3</v>
      </c>
      <c r="I500" s="44">
        <f t="shared" si="155"/>
        <v>2</v>
      </c>
      <c r="J500" s="44">
        <f t="shared" si="156"/>
        <v>0</v>
      </c>
      <c r="K500" s="44">
        <f t="shared" si="157"/>
        <v>0</v>
      </c>
      <c r="L500" s="44">
        <f t="shared" si="158"/>
        <v>0</v>
      </c>
      <c r="M500" s="51">
        <f t="shared" si="159"/>
        <v>0</v>
      </c>
      <c r="N500" s="51">
        <f t="shared" si="160"/>
        <v>0</v>
      </c>
      <c r="O500" s="51">
        <f t="shared" si="161"/>
        <v>0</v>
      </c>
      <c r="P500" s="54">
        <f t="shared" si="162"/>
        <v>0</v>
      </c>
      <c r="Q500" s="296">
        <f t="shared" si="163"/>
        <v>3</v>
      </c>
      <c r="R500" s="296">
        <f t="shared" si="164"/>
        <v>0</v>
      </c>
      <c r="S500" s="296">
        <f t="shared" si="165"/>
        <v>0</v>
      </c>
      <c r="T500" s="297">
        <f t="shared" si="166"/>
        <v>0</v>
      </c>
      <c r="U500" s="297">
        <f t="shared" si="167"/>
        <v>0</v>
      </c>
      <c r="V500">
        <f t="shared" si="168"/>
        <v>0</v>
      </c>
      <c r="W500" s="298">
        <f t="shared" si="175"/>
        <v>2</v>
      </c>
      <c r="X500" s="33">
        <f t="shared" si="169"/>
        <v>2</v>
      </c>
      <c r="Y500">
        <f t="shared" si="170"/>
        <v>5</v>
      </c>
      <c r="Z500" s="299">
        <f t="shared" si="152"/>
        <v>40</v>
      </c>
      <c r="AA500">
        <f t="shared" si="153"/>
        <v>2</v>
      </c>
      <c r="AB500" s="63">
        <f t="shared" si="154"/>
        <v>40</v>
      </c>
      <c r="AP500" s="307"/>
      <c r="AQ500" s="296"/>
      <c r="AR500" s="301"/>
      <c r="AS500" s="301"/>
      <c r="AT500" s="301"/>
      <c r="AU500" s="42">
        <v>1</v>
      </c>
      <c r="AZ500" s="43">
        <v>1</v>
      </c>
      <c r="BT500" s="55">
        <v>2</v>
      </c>
      <c r="BV500" s="55">
        <v>1</v>
      </c>
    </row>
    <row r="501" spans="7:90" x14ac:dyDescent="0.25">
      <c r="G501" s="36" t="s">
        <v>590</v>
      </c>
      <c r="H501" s="36">
        <v>3</v>
      </c>
      <c r="I501" s="44">
        <f t="shared" si="155"/>
        <v>0</v>
      </c>
      <c r="J501" s="44">
        <f t="shared" si="156"/>
        <v>1</v>
      </c>
      <c r="K501" s="44">
        <f t="shared" si="157"/>
        <v>0</v>
      </c>
      <c r="L501" s="44">
        <f t="shared" si="158"/>
        <v>0</v>
      </c>
      <c r="M501" s="51">
        <f t="shared" si="159"/>
        <v>0</v>
      </c>
      <c r="N501" s="51">
        <f t="shared" si="160"/>
        <v>8</v>
      </c>
      <c r="O501" s="51">
        <f t="shared" si="161"/>
        <v>0</v>
      </c>
      <c r="P501" s="54">
        <f t="shared" si="162"/>
        <v>0</v>
      </c>
      <c r="Q501" s="296">
        <f t="shared" si="163"/>
        <v>7</v>
      </c>
      <c r="R501" s="296">
        <f t="shared" si="164"/>
        <v>0</v>
      </c>
      <c r="S501" s="296">
        <f t="shared" si="165"/>
        <v>0</v>
      </c>
      <c r="T501" s="297">
        <f t="shared" si="166"/>
        <v>0</v>
      </c>
      <c r="U501" s="297">
        <f t="shared" si="167"/>
        <v>0</v>
      </c>
      <c r="V501">
        <f t="shared" si="168"/>
        <v>0</v>
      </c>
      <c r="W501" s="298">
        <f t="shared" si="175"/>
        <v>3</v>
      </c>
      <c r="X501" s="33">
        <f t="shared" si="169"/>
        <v>1</v>
      </c>
      <c r="Y501">
        <f t="shared" si="170"/>
        <v>16</v>
      </c>
      <c r="Z501" s="299">
        <f t="shared" si="152"/>
        <v>6.25</v>
      </c>
      <c r="AA501">
        <f t="shared" si="153"/>
        <v>9</v>
      </c>
      <c r="AB501" s="63">
        <f t="shared" si="154"/>
        <v>56.25</v>
      </c>
      <c r="AM501" s="317">
        <f>SUM(AK502:AM502)</f>
        <v>108</v>
      </c>
      <c r="AP501" s="307"/>
      <c r="AQ501" s="296"/>
      <c r="AR501" s="301"/>
      <c r="AS501" s="301"/>
      <c r="AT501" s="301"/>
      <c r="BB501" s="44">
        <v>1</v>
      </c>
      <c r="BJ501" s="51">
        <v>8</v>
      </c>
      <c r="BS501" s="55">
        <v>1</v>
      </c>
      <c r="BT501" s="55">
        <v>3</v>
      </c>
      <c r="BV501" s="55">
        <v>3</v>
      </c>
    </row>
    <row r="502" spans="7:90" x14ac:dyDescent="0.25">
      <c r="G502" s="86" t="s">
        <v>590</v>
      </c>
      <c r="H502" s="87">
        <v>3</v>
      </c>
      <c r="I502" s="95">
        <f t="shared" si="155"/>
        <v>0</v>
      </c>
      <c r="J502" s="95">
        <f t="shared" si="156"/>
        <v>0</v>
      </c>
      <c r="K502" s="95">
        <f t="shared" si="157"/>
        <v>0</v>
      </c>
      <c r="L502" s="95">
        <f t="shared" si="158"/>
        <v>0</v>
      </c>
      <c r="M502" s="99">
        <f t="shared" si="159"/>
        <v>0</v>
      </c>
      <c r="N502" s="99">
        <f t="shared" si="160"/>
        <v>0</v>
      </c>
      <c r="O502" s="99">
        <f t="shared" si="161"/>
        <v>0</v>
      </c>
      <c r="P502" s="101">
        <f t="shared" si="162"/>
        <v>0</v>
      </c>
      <c r="Q502" s="310">
        <f t="shared" si="163"/>
        <v>6</v>
      </c>
      <c r="R502" s="310">
        <f t="shared" si="164"/>
        <v>0</v>
      </c>
      <c r="S502" s="310">
        <f t="shared" si="165"/>
        <v>0</v>
      </c>
      <c r="T502" s="311">
        <f t="shared" si="166"/>
        <v>3</v>
      </c>
      <c r="U502" s="311">
        <f t="shared" si="167"/>
        <v>0</v>
      </c>
      <c r="V502" s="87">
        <f t="shared" si="168"/>
        <v>0</v>
      </c>
      <c r="W502" s="298">
        <f t="shared" si="175"/>
        <v>2</v>
      </c>
      <c r="X502" s="92">
        <f t="shared" si="169"/>
        <v>0</v>
      </c>
      <c r="Y502" s="87">
        <f t="shared" si="170"/>
        <v>9</v>
      </c>
      <c r="Z502" s="313">
        <f t="shared" si="152"/>
        <v>0</v>
      </c>
      <c r="AA502" s="87">
        <f t="shared" si="153"/>
        <v>0</v>
      </c>
      <c r="AB502" s="108">
        <f t="shared" si="154"/>
        <v>0</v>
      </c>
      <c r="AC502" s="95">
        <f>SUM(I463:I483)</f>
        <v>3</v>
      </c>
      <c r="AD502" s="95">
        <f t="shared" ref="AD502:AF502" si="180">SUM(J463:J483)</f>
        <v>10</v>
      </c>
      <c r="AE502" s="95">
        <f t="shared" si="180"/>
        <v>0</v>
      </c>
      <c r="AF502" s="95">
        <f t="shared" si="180"/>
        <v>0</v>
      </c>
      <c r="AG502" s="99">
        <f>SUM(M483:M502)</f>
        <v>0</v>
      </c>
      <c r="AH502" s="99">
        <f t="shared" ref="AH502:AI502" si="181">SUM(N483:N502)</f>
        <v>37</v>
      </c>
      <c r="AI502" s="99">
        <f t="shared" si="181"/>
        <v>0</v>
      </c>
      <c r="AJ502" s="101">
        <f>SUM(P483:P502)</f>
        <v>1</v>
      </c>
      <c r="AK502" s="310">
        <f>SUM(Q483:Q502)</f>
        <v>106</v>
      </c>
      <c r="AL502" s="310">
        <f t="shared" ref="AL502:AM502" si="182">SUM(R483:R502)</f>
        <v>0</v>
      </c>
      <c r="AM502" s="310">
        <f t="shared" si="182"/>
        <v>2</v>
      </c>
      <c r="AN502" s="311">
        <f>SUM(T483:T502)</f>
        <v>24</v>
      </c>
      <c r="AO502" s="311">
        <f>SUM(U483:U502)</f>
        <v>1</v>
      </c>
      <c r="AP502" s="86">
        <f>SUM(V483:V502)</f>
        <v>4</v>
      </c>
      <c r="AQ502" s="310"/>
      <c r="AR502" s="314">
        <f>AVERAGE(W483:W502)</f>
        <v>3.25</v>
      </c>
      <c r="AS502" s="314"/>
      <c r="AT502" s="314"/>
      <c r="AU502" s="93"/>
      <c r="AV502" s="94"/>
      <c r="AW502" s="94"/>
      <c r="AX502" s="94"/>
      <c r="AY502" s="94"/>
      <c r="AZ502" s="94"/>
      <c r="BA502" s="94"/>
      <c r="BB502" s="95"/>
      <c r="BC502" s="95"/>
      <c r="BD502" s="95"/>
      <c r="BE502" s="96"/>
      <c r="BF502" s="96"/>
      <c r="BG502" s="97"/>
      <c r="BH502" s="97"/>
      <c r="BI502" s="98"/>
      <c r="BJ502" s="99"/>
      <c r="BK502" s="99"/>
      <c r="BL502" s="99"/>
      <c r="BM502" s="100"/>
      <c r="BN502" s="100"/>
      <c r="BO502" s="100"/>
      <c r="BP502" s="101"/>
      <c r="BQ502" s="101"/>
      <c r="BR502" s="101"/>
      <c r="BS502" s="102"/>
      <c r="BT502" s="102">
        <v>3</v>
      </c>
      <c r="BU502" s="102"/>
      <c r="BV502" s="102">
        <v>3</v>
      </c>
      <c r="BW502" s="103"/>
      <c r="BX502" s="103"/>
      <c r="BY502" s="104"/>
      <c r="BZ502" s="104"/>
      <c r="CA502" s="104"/>
      <c r="CB502" s="104"/>
      <c r="CC502" s="105">
        <v>3</v>
      </c>
      <c r="CD502" s="105"/>
      <c r="CE502" s="105"/>
      <c r="CF502" s="106"/>
      <c r="CG502" s="106"/>
      <c r="CH502" s="106"/>
      <c r="CI502" s="106"/>
      <c r="CJ502" s="106"/>
      <c r="CK502" s="106"/>
      <c r="CL502" s="87"/>
    </row>
    <row r="503" spans="7:90" x14ac:dyDescent="0.25">
      <c r="G503" s="36" t="s">
        <v>89</v>
      </c>
      <c r="H503" s="36">
        <v>1</v>
      </c>
      <c r="I503" s="44">
        <f t="shared" si="155"/>
        <v>1</v>
      </c>
      <c r="J503" s="44">
        <f t="shared" si="156"/>
        <v>3</v>
      </c>
      <c r="K503" s="44">
        <f t="shared" si="157"/>
        <v>0</v>
      </c>
      <c r="L503" s="44">
        <f t="shared" si="158"/>
        <v>0</v>
      </c>
      <c r="M503" s="51">
        <f t="shared" si="159"/>
        <v>0</v>
      </c>
      <c r="N503" s="51">
        <f t="shared" si="160"/>
        <v>0</v>
      </c>
      <c r="O503" s="51">
        <f t="shared" si="161"/>
        <v>0</v>
      </c>
      <c r="P503" s="54">
        <f t="shared" si="162"/>
        <v>0</v>
      </c>
      <c r="Q503" s="296">
        <f t="shared" si="163"/>
        <v>4</v>
      </c>
      <c r="R503" s="296">
        <f t="shared" si="164"/>
        <v>0</v>
      </c>
      <c r="S503" s="296">
        <f t="shared" si="165"/>
        <v>0</v>
      </c>
      <c r="T503" s="297">
        <f t="shared" si="166"/>
        <v>0</v>
      </c>
      <c r="U503" s="297">
        <f t="shared" si="167"/>
        <v>0</v>
      </c>
      <c r="V503">
        <f t="shared" si="168"/>
        <v>0</v>
      </c>
      <c r="W503" s="298">
        <f t="shared" si="175"/>
        <v>3</v>
      </c>
      <c r="X503" s="33">
        <f t="shared" si="169"/>
        <v>4</v>
      </c>
      <c r="Y503">
        <f t="shared" si="170"/>
        <v>8</v>
      </c>
      <c r="Z503" s="299">
        <f t="shared" si="152"/>
        <v>50</v>
      </c>
      <c r="AA503">
        <f t="shared" si="153"/>
        <v>4</v>
      </c>
      <c r="AB503" s="63">
        <f t="shared" si="154"/>
        <v>50</v>
      </c>
      <c r="AP503" s="307"/>
      <c r="AQ503" s="307"/>
      <c r="AR503" s="301"/>
      <c r="AS503" s="301"/>
      <c r="AT503" s="301"/>
      <c r="AU503" s="42">
        <v>1</v>
      </c>
      <c r="BB503" s="44">
        <v>1</v>
      </c>
      <c r="BC503" s="44">
        <v>2</v>
      </c>
      <c r="BV503" s="55">
        <v>4</v>
      </c>
    </row>
    <row r="504" spans="7:90" x14ac:dyDescent="0.25">
      <c r="G504" s="36" t="s">
        <v>89</v>
      </c>
      <c r="H504" s="36">
        <v>3</v>
      </c>
      <c r="I504" s="44">
        <f t="shared" si="155"/>
        <v>3</v>
      </c>
      <c r="J504" s="44">
        <f t="shared" si="156"/>
        <v>1</v>
      </c>
      <c r="K504" s="44">
        <f t="shared" si="157"/>
        <v>0</v>
      </c>
      <c r="L504" s="44">
        <f t="shared" si="158"/>
        <v>0</v>
      </c>
      <c r="M504" s="51">
        <f t="shared" si="159"/>
        <v>0</v>
      </c>
      <c r="N504" s="51">
        <f t="shared" si="160"/>
        <v>0</v>
      </c>
      <c r="O504" s="51">
        <f t="shared" si="161"/>
        <v>0</v>
      </c>
      <c r="P504" s="54">
        <f t="shared" si="162"/>
        <v>0</v>
      </c>
      <c r="Q504" s="296">
        <f t="shared" si="163"/>
        <v>4</v>
      </c>
      <c r="R504" s="296">
        <f t="shared" si="164"/>
        <v>0</v>
      </c>
      <c r="S504" s="296">
        <f t="shared" si="165"/>
        <v>0</v>
      </c>
      <c r="T504" s="297">
        <f t="shared" si="166"/>
        <v>0</v>
      </c>
      <c r="U504" s="297">
        <f t="shared" si="167"/>
        <v>1</v>
      </c>
      <c r="V504">
        <f t="shared" si="168"/>
        <v>0</v>
      </c>
      <c r="W504" s="298">
        <f t="shared" si="175"/>
        <v>4</v>
      </c>
      <c r="X504" s="33">
        <f t="shared" si="169"/>
        <v>4</v>
      </c>
      <c r="Y504">
        <f t="shared" si="170"/>
        <v>9</v>
      </c>
      <c r="Z504" s="299">
        <f t="shared" si="152"/>
        <v>44.444444444444443</v>
      </c>
      <c r="AA504">
        <f t="shared" si="153"/>
        <v>4</v>
      </c>
      <c r="AB504" s="63">
        <f t="shared" si="154"/>
        <v>44.444444444444443</v>
      </c>
      <c r="AP504" s="307"/>
      <c r="AQ504" s="307"/>
      <c r="AR504" s="301"/>
      <c r="AS504" s="301"/>
      <c r="AT504" s="301"/>
      <c r="AW504" s="43">
        <v>3</v>
      </c>
      <c r="BC504" s="44">
        <v>1</v>
      </c>
      <c r="BS504" s="55">
        <v>1</v>
      </c>
      <c r="BV504" s="55">
        <v>3</v>
      </c>
      <c r="CJ504" s="59">
        <v>1</v>
      </c>
    </row>
    <row r="505" spans="7:90" x14ac:dyDescent="0.25">
      <c r="G505" s="36" t="s">
        <v>89</v>
      </c>
      <c r="H505" s="36">
        <v>1</v>
      </c>
      <c r="I505" s="44">
        <f t="shared" si="155"/>
        <v>3</v>
      </c>
      <c r="J505" s="44">
        <f t="shared" si="156"/>
        <v>3</v>
      </c>
      <c r="K505" s="44">
        <f t="shared" si="157"/>
        <v>0</v>
      </c>
      <c r="L505" s="44">
        <f t="shared" si="158"/>
        <v>0</v>
      </c>
      <c r="M505" s="51">
        <f t="shared" si="159"/>
        <v>0</v>
      </c>
      <c r="N505" s="51">
        <f t="shared" si="160"/>
        <v>1</v>
      </c>
      <c r="O505" s="51">
        <f t="shared" si="161"/>
        <v>0</v>
      </c>
      <c r="P505" s="54">
        <f t="shared" si="162"/>
        <v>0</v>
      </c>
      <c r="Q505" s="296">
        <f t="shared" si="163"/>
        <v>3</v>
      </c>
      <c r="R505" s="296">
        <f t="shared" si="164"/>
        <v>0</v>
      </c>
      <c r="S505" s="296">
        <f t="shared" si="165"/>
        <v>0</v>
      </c>
      <c r="T505" s="297">
        <f t="shared" si="166"/>
        <v>0</v>
      </c>
      <c r="U505" s="297">
        <f t="shared" si="167"/>
        <v>0</v>
      </c>
      <c r="V505">
        <f t="shared" si="168"/>
        <v>0</v>
      </c>
      <c r="W505" s="298">
        <f t="shared" si="175"/>
        <v>4</v>
      </c>
      <c r="X505" s="33">
        <f t="shared" si="169"/>
        <v>6</v>
      </c>
      <c r="Y505">
        <f t="shared" si="170"/>
        <v>10</v>
      </c>
      <c r="Z505" s="299">
        <f t="shared" si="152"/>
        <v>60</v>
      </c>
      <c r="AA505">
        <f t="shared" si="153"/>
        <v>7</v>
      </c>
      <c r="AB505" s="63">
        <f t="shared" si="154"/>
        <v>70</v>
      </c>
      <c r="AP505" s="307"/>
      <c r="AQ505" s="44"/>
      <c r="AR505" s="301"/>
      <c r="AS505" s="301"/>
      <c r="AT505" s="301"/>
      <c r="AU505" s="42">
        <v>2</v>
      </c>
      <c r="AW505" s="43">
        <v>1</v>
      </c>
      <c r="BB505" s="44">
        <v>2</v>
      </c>
      <c r="BC505" s="44">
        <v>1</v>
      </c>
      <c r="BL505" s="51">
        <v>1</v>
      </c>
      <c r="BV505" s="55">
        <v>3</v>
      </c>
    </row>
    <row r="506" spans="7:90" x14ac:dyDescent="0.25">
      <c r="G506" s="36" t="s">
        <v>89</v>
      </c>
      <c r="H506" s="36">
        <v>1</v>
      </c>
      <c r="I506" s="44">
        <f t="shared" si="155"/>
        <v>2</v>
      </c>
      <c r="J506" s="44">
        <f t="shared" si="156"/>
        <v>4</v>
      </c>
      <c r="K506" s="44">
        <f t="shared" si="157"/>
        <v>0</v>
      </c>
      <c r="L506" s="44">
        <f t="shared" si="158"/>
        <v>0</v>
      </c>
      <c r="M506" s="51">
        <f t="shared" si="159"/>
        <v>0</v>
      </c>
      <c r="N506" s="51">
        <f t="shared" si="160"/>
        <v>0</v>
      </c>
      <c r="O506" s="51">
        <f t="shared" si="161"/>
        <v>0</v>
      </c>
      <c r="P506" s="54">
        <f t="shared" si="162"/>
        <v>0</v>
      </c>
      <c r="Q506" s="296">
        <f t="shared" si="163"/>
        <v>3</v>
      </c>
      <c r="R506" s="296">
        <f t="shared" si="164"/>
        <v>0</v>
      </c>
      <c r="S506" s="296">
        <f t="shared" si="165"/>
        <v>0</v>
      </c>
      <c r="T506" s="297">
        <f t="shared" si="166"/>
        <v>0</v>
      </c>
      <c r="U506" s="297">
        <f t="shared" si="167"/>
        <v>0</v>
      </c>
      <c r="V506">
        <f t="shared" si="168"/>
        <v>0</v>
      </c>
      <c r="W506" s="298">
        <f t="shared" si="175"/>
        <v>3</v>
      </c>
      <c r="X506" s="33">
        <f t="shared" si="169"/>
        <v>6</v>
      </c>
      <c r="Y506">
        <f t="shared" si="170"/>
        <v>9</v>
      </c>
      <c r="Z506" s="299">
        <f t="shared" si="152"/>
        <v>66.666666666666657</v>
      </c>
      <c r="AA506">
        <f t="shared" si="153"/>
        <v>6</v>
      </c>
      <c r="AB506" s="63">
        <f t="shared" si="154"/>
        <v>66.666666666666657</v>
      </c>
      <c r="AP506" s="307"/>
      <c r="AQ506" s="44"/>
      <c r="AR506" s="301"/>
      <c r="AS506" s="301"/>
      <c r="AT506" s="301"/>
      <c r="AU506" s="42">
        <v>1</v>
      </c>
      <c r="AW506" s="43">
        <v>1</v>
      </c>
      <c r="BB506" s="44">
        <v>1</v>
      </c>
      <c r="BC506" s="44">
        <v>2</v>
      </c>
      <c r="BD506" s="45">
        <v>1</v>
      </c>
      <c r="BV506" s="55">
        <v>3</v>
      </c>
    </row>
    <row r="507" spans="7:90" x14ac:dyDescent="0.25">
      <c r="G507" s="36" t="s">
        <v>89</v>
      </c>
      <c r="H507" s="36">
        <v>1</v>
      </c>
      <c r="I507" s="44">
        <f t="shared" si="155"/>
        <v>0</v>
      </c>
      <c r="J507" s="44">
        <f t="shared" si="156"/>
        <v>7</v>
      </c>
      <c r="K507" s="44">
        <f t="shared" si="157"/>
        <v>0</v>
      </c>
      <c r="L507" s="44">
        <f t="shared" si="158"/>
        <v>0</v>
      </c>
      <c r="M507" s="51">
        <f t="shared" si="159"/>
        <v>0</v>
      </c>
      <c r="N507" s="51">
        <f t="shared" si="160"/>
        <v>0</v>
      </c>
      <c r="O507" s="51">
        <f t="shared" si="161"/>
        <v>0</v>
      </c>
      <c r="P507" s="54">
        <f t="shared" si="162"/>
        <v>0</v>
      </c>
      <c r="Q507" s="296">
        <f t="shared" si="163"/>
        <v>3</v>
      </c>
      <c r="R507" s="296">
        <f t="shared" si="164"/>
        <v>0</v>
      </c>
      <c r="S507" s="296">
        <f t="shared" si="165"/>
        <v>0</v>
      </c>
      <c r="T507" s="297">
        <f t="shared" si="166"/>
        <v>0</v>
      </c>
      <c r="U507" s="297">
        <f t="shared" si="167"/>
        <v>0</v>
      </c>
      <c r="V507">
        <f t="shared" si="168"/>
        <v>0</v>
      </c>
      <c r="W507" s="298">
        <f t="shared" si="175"/>
        <v>2</v>
      </c>
      <c r="X507" s="33">
        <f t="shared" si="169"/>
        <v>7</v>
      </c>
      <c r="Y507">
        <f t="shared" si="170"/>
        <v>10</v>
      </c>
      <c r="Z507" s="299">
        <f t="shared" si="152"/>
        <v>70</v>
      </c>
      <c r="AA507">
        <f t="shared" si="153"/>
        <v>7</v>
      </c>
      <c r="AB507" s="63">
        <f t="shared" si="154"/>
        <v>70</v>
      </c>
      <c r="AP507" s="307"/>
      <c r="AQ507" s="44"/>
      <c r="AR507" s="301"/>
      <c r="AS507" s="301"/>
      <c r="AT507" s="301"/>
      <c r="BC507" s="44">
        <v>7</v>
      </c>
      <c r="BV507" s="55">
        <v>3</v>
      </c>
    </row>
    <row r="508" spans="7:90" x14ac:dyDescent="0.25">
      <c r="G508" s="36" t="s">
        <v>89</v>
      </c>
      <c r="H508" s="36">
        <v>1</v>
      </c>
      <c r="I508" s="44">
        <f t="shared" si="155"/>
        <v>0</v>
      </c>
      <c r="J508" s="44">
        <f t="shared" si="156"/>
        <v>9</v>
      </c>
      <c r="K508" s="44">
        <f t="shared" si="157"/>
        <v>0</v>
      </c>
      <c r="L508" s="44">
        <f t="shared" si="158"/>
        <v>0</v>
      </c>
      <c r="M508" s="51">
        <f t="shared" si="159"/>
        <v>0</v>
      </c>
      <c r="N508" s="51">
        <f t="shared" si="160"/>
        <v>0</v>
      </c>
      <c r="O508" s="51">
        <f t="shared" si="161"/>
        <v>0</v>
      </c>
      <c r="P508" s="54">
        <f t="shared" si="162"/>
        <v>0</v>
      </c>
      <c r="Q508" s="296">
        <f t="shared" si="163"/>
        <v>2</v>
      </c>
      <c r="R508" s="296">
        <f t="shared" si="164"/>
        <v>0</v>
      </c>
      <c r="S508" s="296">
        <f t="shared" si="165"/>
        <v>0</v>
      </c>
      <c r="T508" s="297">
        <f t="shared" si="166"/>
        <v>0</v>
      </c>
      <c r="U508" s="297">
        <f t="shared" si="167"/>
        <v>0</v>
      </c>
      <c r="V508">
        <f t="shared" si="168"/>
        <v>2</v>
      </c>
      <c r="W508" s="298">
        <f t="shared" si="175"/>
        <v>3</v>
      </c>
      <c r="X508" s="33">
        <f t="shared" si="169"/>
        <v>9</v>
      </c>
      <c r="Y508">
        <f t="shared" si="170"/>
        <v>13</v>
      </c>
      <c r="Z508" s="299">
        <f t="shared" si="152"/>
        <v>69.230769230769226</v>
      </c>
      <c r="AA508">
        <f t="shared" si="153"/>
        <v>9</v>
      </c>
      <c r="AB508" s="63">
        <f t="shared" si="154"/>
        <v>69.230769230769226</v>
      </c>
      <c r="AP508" s="307"/>
      <c r="AQ508" s="44"/>
      <c r="AR508" s="301"/>
      <c r="AS508" s="301"/>
      <c r="AT508" s="301"/>
      <c r="BB508" s="44">
        <v>5</v>
      </c>
      <c r="BC508" s="44">
        <v>4</v>
      </c>
      <c r="BV508" s="55">
        <v>2</v>
      </c>
      <c r="CL508">
        <v>2</v>
      </c>
    </row>
    <row r="509" spans="7:90" x14ac:dyDescent="0.25">
      <c r="G509" s="36" t="s">
        <v>89</v>
      </c>
      <c r="H509" s="36">
        <v>1</v>
      </c>
      <c r="I509" s="44">
        <f t="shared" si="155"/>
        <v>1</v>
      </c>
      <c r="J509" s="44">
        <f t="shared" si="156"/>
        <v>4</v>
      </c>
      <c r="K509" s="44">
        <f t="shared" si="157"/>
        <v>0</v>
      </c>
      <c r="L509" s="44">
        <f t="shared" si="158"/>
        <v>0</v>
      </c>
      <c r="M509" s="51">
        <f t="shared" si="159"/>
        <v>0</v>
      </c>
      <c r="N509" s="51">
        <f t="shared" si="160"/>
        <v>0</v>
      </c>
      <c r="O509" s="51">
        <f t="shared" si="161"/>
        <v>0</v>
      </c>
      <c r="P509" s="54">
        <f t="shared" si="162"/>
        <v>0</v>
      </c>
      <c r="Q509" s="296">
        <f t="shared" si="163"/>
        <v>0</v>
      </c>
      <c r="R509" s="296">
        <f t="shared" si="164"/>
        <v>0</v>
      </c>
      <c r="S509" s="296">
        <f t="shared" si="165"/>
        <v>0</v>
      </c>
      <c r="T509" s="297">
        <f t="shared" si="166"/>
        <v>0</v>
      </c>
      <c r="U509" s="297">
        <f t="shared" si="167"/>
        <v>0</v>
      </c>
      <c r="V509">
        <f t="shared" si="168"/>
        <v>0</v>
      </c>
      <c r="W509" s="298">
        <f t="shared" si="175"/>
        <v>2</v>
      </c>
      <c r="X509" s="33">
        <f t="shared" si="169"/>
        <v>5</v>
      </c>
      <c r="Y509">
        <f t="shared" si="170"/>
        <v>5</v>
      </c>
      <c r="Z509" s="299">
        <f t="shared" si="152"/>
        <v>100</v>
      </c>
      <c r="AA509">
        <f t="shared" si="153"/>
        <v>5</v>
      </c>
      <c r="AB509" s="63">
        <f t="shared" si="154"/>
        <v>100</v>
      </c>
      <c r="AP509" s="307"/>
      <c r="AQ509" s="44"/>
      <c r="AR509" s="301"/>
      <c r="AS509" s="301"/>
      <c r="AT509" s="301"/>
      <c r="AW509" s="43">
        <v>1</v>
      </c>
      <c r="BB509" s="44">
        <v>1</v>
      </c>
      <c r="BC509" s="44">
        <v>3</v>
      </c>
    </row>
    <row r="510" spans="7:90" x14ac:dyDescent="0.25">
      <c r="G510" s="36" t="s">
        <v>89</v>
      </c>
      <c r="H510" s="36">
        <v>1</v>
      </c>
      <c r="I510" s="44">
        <f t="shared" si="155"/>
        <v>1</v>
      </c>
      <c r="J510" s="44">
        <f t="shared" si="156"/>
        <v>4</v>
      </c>
      <c r="K510" s="44">
        <f t="shared" si="157"/>
        <v>0</v>
      </c>
      <c r="L510" s="44">
        <f t="shared" si="158"/>
        <v>0</v>
      </c>
      <c r="M510" s="51">
        <f t="shared" si="159"/>
        <v>0</v>
      </c>
      <c r="N510" s="51">
        <f t="shared" si="160"/>
        <v>0</v>
      </c>
      <c r="O510" s="51">
        <f t="shared" si="161"/>
        <v>0</v>
      </c>
      <c r="P510" s="54">
        <f t="shared" si="162"/>
        <v>0</v>
      </c>
      <c r="Q510" s="296">
        <f t="shared" si="163"/>
        <v>2</v>
      </c>
      <c r="R510" s="296">
        <f t="shared" si="164"/>
        <v>0</v>
      </c>
      <c r="S510" s="296">
        <f t="shared" si="165"/>
        <v>0</v>
      </c>
      <c r="T510" s="297">
        <f t="shared" si="166"/>
        <v>0</v>
      </c>
      <c r="U510" s="297">
        <f t="shared" si="167"/>
        <v>0</v>
      </c>
      <c r="V510">
        <f t="shared" si="168"/>
        <v>0</v>
      </c>
      <c r="W510" s="298">
        <f t="shared" si="175"/>
        <v>3</v>
      </c>
      <c r="X510" s="33">
        <f t="shared" si="169"/>
        <v>5</v>
      </c>
      <c r="Y510">
        <f t="shared" si="170"/>
        <v>7</v>
      </c>
      <c r="Z510" s="299">
        <f t="shared" si="152"/>
        <v>71.428571428571431</v>
      </c>
      <c r="AA510">
        <f t="shared" si="153"/>
        <v>5</v>
      </c>
      <c r="AB510" s="63">
        <f t="shared" si="154"/>
        <v>71.428571428571431</v>
      </c>
      <c r="AP510" s="307"/>
      <c r="AQ510" s="44"/>
      <c r="AR510" s="301"/>
      <c r="AS510" s="301"/>
      <c r="AT510" s="301"/>
      <c r="AU510" s="42">
        <v>1</v>
      </c>
      <c r="BB510" s="44">
        <v>2</v>
      </c>
      <c r="BC510" s="44">
        <v>2</v>
      </c>
      <c r="BV510" s="55">
        <v>2</v>
      </c>
    </row>
    <row r="511" spans="7:90" x14ac:dyDescent="0.25">
      <c r="G511" s="36" t="s">
        <v>89</v>
      </c>
      <c r="H511" s="36">
        <v>3</v>
      </c>
      <c r="I511" s="44">
        <f t="shared" si="155"/>
        <v>8</v>
      </c>
      <c r="J511" s="44">
        <f t="shared" si="156"/>
        <v>3</v>
      </c>
      <c r="K511" s="44">
        <f t="shared" si="157"/>
        <v>0</v>
      </c>
      <c r="L511" s="44">
        <f t="shared" si="158"/>
        <v>0</v>
      </c>
      <c r="M511" s="51">
        <f t="shared" si="159"/>
        <v>0</v>
      </c>
      <c r="N511" s="51">
        <f t="shared" si="160"/>
        <v>0</v>
      </c>
      <c r="O511" s="51">
        <f t="shared" si="161"/>
        <v>0</v>
      </c>
      <c r="P511" s="54">
        <f t="shared" si="162"/>
        <v>0</v>
      </c>
      <c r="Q511" s="296">
        <f t="shared" si="163"/>
        <v>3</v>
      </c>
      <c r="R511" s="296">
        <f t="shared" si="164"/>
        <v>0</v>
      </c>
      <c r="S511" s="296">
        <f t="shared" si="165"/>
        <v>0</v>
      </c>
      <c r="T511" s="297">
        <f t="shared" si="166"/>
        <v>0</v>
      </c>
      <c r="U511" s="297">
        <f t="shared" si="167"/>
        <v>0</v>
      </c>
      <c r="V511">
        <f t="shared" si="168"/>
        <v>0</v>
      </c>
      <c r="W511" s="298">
        <f t="shared" si="175"/>
        <v>3</v>
      </c>
      <c r="X511" s="33">
        <f t="shared" si="169"/>
        <v>11</v>
      </c>
      <c r="Y511">
        <f t="shared" si="170"/>
        <v>14</v>
      </c>
      <c r="Z511" s="299">
        <f t="shared" si="152"/>
        <v>78.571428571428569</v>
      </c>
      <c r="AA511">
        <f t="shared" si="153"/>
        <v>11</v>
      </c>
      <c r="AB511" s="63">
        <f t="shared" si="154"/>
        <v>78.571428571428569</v>
      </c>
      <c r="AP511" s="307"/>
      <c r="AQ511" s="44"/>
      <c r="AR511" s="301"/>
      <c r="AS511" s="301"/>
      <c r="AT511" s="301"/>
      <c r="AU511" s="42">
        <v>1</v>
      </c>
      <c r="AV511" s="43">
        <v>2</v>
      </c>
      <c r="AW511" s="43">
        <v>5</v>
      </c>
      <c r="BB511" s="44">
        <v>1</v>
      </c>
      <c r="BC511" s="44">
        <v>2</v>
      </c>
      <c r="BT511" s="55">
        <v>1</v>
      </c>
      <c r="BV511" s="55">
        <v>2</v>
      </c>
    </row>
    <row r="512" spans="7:90" x14ac:dyDescent="0.25">
      <c r="G512" s="36" t="s">
        <v>89</v>
      </c>
      <c r="H512" s="36">
        <v>1</v>
      </c>
      <c r="I512" s="44">
        <f t="shared" si="155"/>
        <v>1</v>
      </c>
      <c r="J512" s="44">
        <f t="shared" si="156"/>
        <v>2</v>
      </c>
      <c r="K512" s="44">
        <f t="shared" si="157"/>
        <v>0</v>
      </c>
      <c r="L512" s="44">
        <f t="shared" si="158"/>
        <v>0</v>
      </c>
      <c r="M512" s="51">
        <f t="shared" si="159"/>
        <v>0</v>
      </c>
      <c r="N512" s="51">
        <f t="shared" si="160"/>
        <v>0</v>
      </c>
      <c r="O512" s="51">
        <f t="shared" si="161"/>
        <v>1</v>
      </c>
      <c r="P512" s="54">
        <f t="shared" si="162"/>
        <v>0</v>
      </c>
      <c r="Q512" s="296">
        <f t="shared" si="163"/>
        <v>5</v>
      </c>
      <c r="R512" s="296">
        <f t="shared" si="164"/>
        <v>0</v>
      </c>
      <c r="S512" s="296">
        <f t="shared" si="165"/>
        <v>0</v>
      </c>
      <c r="T512" s="297">
        <f t="shared" si="166"/>
        <v>0</v>
      </c>
      <c r="U512" s="297">
        <f t="shared" si="167"/>
        <v>0</v>
      </c>
      <c r="V512">
        <f t="shared" si="168"/>
        <v>0</v>
      </c>
      <c r="W512" s="298">
        <f t="shared" si="175"/>
        <v>4</v>
      </c>
      <c r="X512" s="33">
        <f t="shared" si="169"/>
        <v>3</v>
      </c>
      <c r="Y512">
        <f t="shared" si="170"/>
        <v>9</v>
      </c>
      <c r="Z512" s="299">
        <f t="shared" si="152"/>
        <v>33.333333333333329</v>
      </c>
      <c r="AA512">
        <f t="shared" si="153"/>
        <v>4</v>
      </c>
      <c r="AB512" s="63">
        <f t="shared" si="154"/>
        <v>44.444444444444443</v>
      </c>
      <c r="AP512" s="307"/>
      <c r="AQ512" s="296"/>
      <c r="AR512" s="301"/>
      <c r="AS512" s="301"/>
      <c r="AT512" s="301"/>
      <c r="AU512" s="42">
        <v>1</v>
      </c>
      <c r="BC512" s="44">
        <v>2</v>
      </c>
      <c r="BO512" s="52">
        <v>1</v>
      </c>
      <c r="BV512" s="55">
        <v>5</v>
      </c>
    </row>
    <row r="513" spans="7:90" x14ac:dyDescent="0.25">
      <c r="G513" s="36" t="s">
        <v>89</v>
      </c>
      <c r="H513" s="36">
        <v>1</v>
      </c>
      <c r="I513" s="44">
        <f t="shared" si="155"/>
        <v>1</v>
      </c>
      <c r="J513" s="44">
        <f t="shared" si="156"/>
        <v>6</v>
      </c>
      <c r="K513" s="44">
        <f t="shared" si="157"/>
        <v>0</v>
      </c>
      <c r="L513" s="44">
        <f t="shared" si="158"/>
        <v>0</v>
      </c>
      <c r="M513" s="51">
        <f t="shared" si="159"/>
        <v>0</v>
      </c>
      <c r="N513" s="51">
        <f t="shared" si="160"/>
        <v>0</v>
      </c>
      <c r="O513" s="51">
        <f t="shared" si="161"/>
        <v>0</v>
      </c>
      <c r="P513" s="54">
        <f t="shared" si="162"/>
        <v>0</v>
      </c>
      <c r="Q513" s="296">
        <f t="shared" si="163"/>
        <v>5</v>
      </c>
      <c r="R513" s="296">
        <f t="shared" si="164"/>
        <v>0</v>
      </c>
      <c r="S513" s="296">
        <f t="shared" si="165"/>
        <v>0</v>
      </c>
      <c r="T513" s="297">
        <f t="shared" si="166"/>
        <v>0</v>
      </c>
      <c r="U513" s="297">
        <f t="shared" si="167"/>
        <v>0</v>
      </c>
      <c r="V513">
        <f t="shared" si="168"/>
        <v>0</v>
      </c>
      <c r="W513" s="298">
        <f t="shared" si="175"/>
        <v>3</v>
      </c>
      <c r="X513" s="33">
        <f t="shared" si="169"/>
        <v>7</v>
      </c>
      <c r="Y513">
        <f t="shared" si="170"/>
        <v>12</v>
      </c>
      <c r="Z513" s="299">
        <f t="shared" si="152"/>
        <v>58.333333333333336</v>
      </c>
      <c r="AA513">
        <f t="shared" si="153"/>
        <v>7</v>
      </c>
      <c r="AB513" s="63">
        <f t="shared" si="154"/>
        <v>58.333333333333336</v>
      </c>
      <c r="AP513" s="307"/>
      <c r="AQ513" s="44"/>
      <c r="AR513" s="301"/>
      <c r="AS513" s="301"/>
      <c r="AT513" s="301"/>
      <c r="AW513" s="43">
        <v>1</v>
      </c>
      <c r="BB513" s="44">
        <v>2</v>
      </c>
      <c r="BC513" s="44">
        <v>4</v>
      </c>
      <c r="BV513" s="55">
        <v>5</v>
      </c>
    </row>
    <row r="514" spans="7:90" x14ac:dyDescent="0.25">
      <c r="G514" s="36" t="s">
        <v>89</v>
      </c>
      <c r="H514" s="36">
        <v>1</v>
      </c>
      <c r="I514" s="44">
        <f t="shared" si="155"/>
        <v>0</v>
      </c>
      <c r="J514" s="44">
        <f t="shared" si="156"/>
        <v>5</v>
      </c>
      <c r="K514" s="44">
        <f t="shared" si="157"/>
        <v>0</v>
      </c>
      <c r="L514" s="44">
        <f t="shared" si="158"/>
        <v>0</v>
      </c>
      <c r="M514" s="51">
        <f t="shared" si="159"/>
        <v>0</v>
      </c>
      <c r="N514" s="51">
        <f t="shared" si="160"/>
        <v>2</v>
      </c>
      <c r="O514" s="51">
        <f t="shared" si="161"/>
        <v>0</v>
      </c>
      <c r="P514" s="54">
        <f t="shared" si="162"/>
        <v>0</v>
      </c>
      <c r="Q514" s="296">
        <f t="shared" si="163"/>
        <v>3</v>
      </c>
      <c r="R514" s="296">
        <f t="shared" si="164"/>
        <v>0</v>
      </c>
      <c r="S514" s="296">
        <f t="shared" si="165"/>
        <v>0</v>
      </c>
      <c r="T514" s="297">
        <f t="shared" si="166"/>
        <v>0</v>
      </c>
      <c r="U514" s="297">
        <f t="shared" si="167"/>
        <v>0</v>
      </c>
      <c r="V514">
        <f t="shared" si="168"/>
        <v>0</v>
      </c>
      <c r="W514" s="298">
        <f t="shared" si="175"/>
        <v>3</v>
      </c>
      <c r="X514" s="33">
        <f t="shared" si="169"/>
        <v>5</v>
      </c>
      <c r="Y514">
        <f t="shared" si="170"/>
        <v>10</v>
      </c>
      <c r="Z514" s="299">
        <f t="shared" ref="Z514:Z577" si="183">SUM(X514/Y514)*100</f>
        <v>50</v>
      </c>
      <c r="AA514">
        <f t="shared" ref="AA514:AA577" si="184">SUM(I514:P514)</f>
        <v>7</v>
      </c>
      <c r="AB514" s="63">
        <f t="shared" ref="AB514:AB577" si="185">SUM(AA514/Y514)*100</f>
        <v>70</v>
      </c>
      <c r="AP514" s="307"/>
      <c r="AQ514" s="44"/>
      <c r="AR514" s="301"/>
      <c r="AS514" s="301"/>
      <c r="AT514" s="301"/>
      <c r="BB514" s="44">
        <v>1</v>
      </c>
      <c r="BC514" s="44">
        <v>4</v>
      </c>
      <c r="BL514" s="51">
        <v>2</v>
      </c>
      <c r="BV514" s="55">
        <v>3</v>
      </c>
    </row>
    <row r="515" spans="7:90" x14ac:dyDescent="0.25">
      <c r="G515" s="36" t="s">
        <v>89</v>
      </c>
      <c r="H515" s="36">
        <v>1</v>
      </c>
      <c r="I515" s="44">
        <f t="shared" ref="I515:I578" si="186">SUM(AU515:BA515)</f>
        <v>0</v>
      </c>
      <c r="J515" s="44">
        <f t="shared" ref="J515:J578" si="187">SUM(BB515:BD515)</f>
        <v>2</v>
      </c>
      <c r="K515" s="44">
        <f t="shared" ref="K515:K578" si="188">SUM(BE515:BF515)</f>
        <v>0</v>
      </c>
      <c r="L515" s="44">
        <f t="shared" ref="L515:L578" si="189">SUM(BG515:BH515)</f>
        <v>0</v>
      </c>
      <c r="M515" s="51">
        <f t="shared" ref="M515:M578" si="190">SUM(BI515)</f>
        <v>0</v>
      </c>
      <c r="N515" s="51">
        <f t="shared" ref="N515:N578" si="191">SUM(BJ515:BL515)</f>
        <v>0</v>
      </c>
      <c r="O515" s="51">
        <f t="shared" ref="O515:O578" si="192">SUM(BM515:BO515)</f>
        <v>0</v>
      </c>
      <c r="P515" s="54">
        <f t="shared" ref="P515:P578" si="193">SUM(BP515:BR515)</f>
        <v>0</v>
      </c>
      <c r="Q515" s="296">
        <f t="shared" ref="Q515:Q578" si="194">SUM(BS515:BV515)</f>
        <v>4</v>
      </c>
      <c r="R515" s="296">
        <f t="shared" ref="R515:R578" si="195">SUM(BW515:BX515)</f>
        <v>0</v>
      </c>
      <c r="S515" s="296">
        <f t="shared" ref="S515:S578" si="196">SUM(BY515:CB515)</f>
        <v>0</v>
      </c>
      <c r="T515" s="297">
        <f t="shared" ref="T515:T578" si="197">SUM(CC515:CE515)</f>
        <v>0</v>
      </c>
      <c r="U515" s="297">
        <f t="shared" ref="U515:U578" si="198">SUM(CF515:CK515)</f>
        <v>0</v>
      </c>
      <c r="V515">
        <f t="shared" ref="V515:V578" si="199">SUM(CL515)</f>
        <v>0</v>
      </c>
      <c r="W515" s="298">
        <f t="shared" si="175"/>
        <v>2</v>
      </c>
      <c r="X515" s="33">
        <f t="shared" ref="X515:X578" si="200">SUM(I515:L515)</f>
        <v>2</v>
      </c>
      <c r="Y515">
        <f t="shared" ref="Y515:Y578" si="201">SUM(I515:V515)</f>
        <v>6</v>
      </c>
      <c r="Z515" s="299">
        <f t="shared" si="183"/>
        <v>33.333333333333329</v>
      </c>
      <c r="AA515">
        <f t="shared" si="184"/>
        <v>2</v>
      </c>
      <c r="AB515" s="63">
        <f t="shared" si="185"/>
        <v>33.333333333333329</v>
      </c>
      <c r="AP515" s="307"/>
      <c r="AQ515" s="296"/>
      <c r="AR515" s="301"/>
      <c r="AS515" s="301"/>
      <c r="AT515" s="301"/>
      <c r="BC515" s="44">
        <v>2</v>
      </c>
      <c r="BV515" s="55">
        <v>4</v>
      </c>
    </row>
    <row r="516" spans="7:90" x14ac:dyDescent="0.25">
      <c r="G516" s="36" t="s">
        <v>89</v>
      </c>
      <c r="H516" s="36">
        <v>1</v>
      </c>
      <c r="I516" s="44">
        <f t="shared" si="186"/>
        <v>3</v>
      </c>
      <c r="J516" s="44">
        <f t="shared" si="187"/>
        <v>3</v>
      </c>
      <c r="K516" s="44">
        <f t="shared" si="188"/>
        <v>0</v>
      </c>
      <c r="L516" s="44">
        <f t="shared" si="189"/>
        <v>0</v>
      </c>
      <c r="M516" s="51">
        <f t="shared" si="190"/>
        <v>0</v>
      </c>
      <c r="N516" s="51">
        <f t="shared" si="191"/>
        <v>0</v>
      </c>
      <c r="O516" s="51">
        <f t="shared" si="192"/>
        <v>0</v>
      </c>
      <c r="P516" s="54">
        <f t="shared" si="193"/>
        <v>0</v>
      </c>
      <c r="Q516" s="296">
        <f t="shared" si="194"/>
        <v>3</v>
      </c>
      <c r="R516" s="296">
        <f t="shared" si="195"/>
        <v>0</v>
      </c>
      <c r="S516" s="296">
        <f t="shared" si="196"/>
        <v>0</v>
      </c>
      <c r="T516" s="297">
        <f t="shared" si="197"/>
        <v>0</v>
      </c>
      <c r="U516" s="297">
        <f t="shared" si="198"/>
        <v>0</v>
      </c>
      <c r="V516">
        <f t="shared" si="199"/>
        <v>0</v>
      </c>
      <c r="W516" s="298">
        <f t="shared" si="175"/>
        <v>3</v>
      </c>
      <c r="X516" s="33">
        <f t="shared" si="200"/>
        <v>6</v>
      </c>
      <c r="Y516">
        <f t="shared" si="201"/>
        <v>9</v>
      </c>
      <c r="Z516" s="299">
        <f t="shared" si="183"/>
        <v>66.666666666666657</v>
      </c>
      <c r="AA516">
        <f t="shared" si="184"/>
        <v>6</v>
      </c>
      <c r="AB516" s="63">
        <f t="shared" si="185"/>
        <v>66.666666666666657</v>
      </c>
      <c r="AP516" s="307"/>
      <c r="AQ516" s="44"/>
      <c r="AR516" s="301"/>
      <c r="AS516" s="301"/>
      <c r="AT516" s="301"/>
      <c r="AU516" s="42">
        <v>3</v>
      </c>
      <c r="BB516" s="44">
        <v>1</v>
      </c>
      <c r="BC516" s="44">
        <v>2</v>
      </c>
      <c r="BV516" s="55">
        <v>3</v>
      </c>
    </row>
    <row r="517" spans="7:90" x14ac:dyDescent="0.25">
      <c r="G517" s="36" t="s">
        <v>89</v>
      </c>
      <c r="H517" s="36">
        <v>1</v>
      </c>
      <c r="I517" s="44">
        <f t="shared" si="186"/>
        <v>2</v>
      </c>
      <c r="J517" s="44">
        <f t="shared" si="187"/>
        <v>4</v>
      </c>
      <c r="K517" s="44">
        <f t="shared" si="188"/>
        <v>0</v>
      </c>
      <c r="L517" s="44">
        <f t="shared" si="189"/>
        <v>0</v>
      </c>
      <c r="M517" s="51">
        <f t="shared" si="190"/>
        <v>0</v>
      </c>
      <c r="N517" s="51">
        <f t="shared" si="191"/>
        <v>0</v>
      </c>
      <c r="O517" s="51">
        <f t="shared" si="192"/>
        <v>0</v>
      </c>
      <c r="P517" s="54">
        <f t="shared" si="193"/>
        <v>0</v>
      </c>
      <c r="Q517" s="296">
        <f t="shared" si="194"/>
        <v>2</v>
      </c>
      <c r="R517" s="296">
        <f t="shared" si="195"/>
        <v>0</v>
      </c>
      <c r="S517" s="296">
        <f t="shared" si="196"/>
        <v>0</v>
      </c>
      <c r="T517" s="297">
        <f t="shared" si="197"/>
        <v>0</v>
      </c>
      <c r="U517" s="297">
        <f t="shared" si="198"/>
        <v>0</v>
      </c>
      <c r="V517">
        <f t="shared" si="199"/>
        <v>0</v>
      </c>
      <c r="W517" s="298">
        <f t="shared" si="175"/>
        <v>3</v>
      </c>
      <c r="X517" s="33">
        <f t="shared" si="200"/>
        <v>6</v>
      </c>
      <c r="Y517">
        <f t="shared" si="201"/>
        <v>8</v>
      </c>
      <c r="Z517" s="299">
        <f t="shared" si="183"/>
        <v>75</v>
      </c>
      <c r="AA517">
        <f t="shared" si="184"/>
        <v>6</v>
      </c>
      <c r="AB517" s="63">
        <f t="shared" si="185"/>
        <v>75</v>
      </c>
      <c r="AP517" s="307"/>
      <c r="AQ517" s="44"/>
      <c r="AR517" s="301"/>
      <c r="AS517" s="301"/>
      <c r="AT517" s="301"/>
      <c r="AU517" s="42">
        <v>2</v>
      </c>
      <c r="BC517" s="44">
        <v>4</v>
      </c>
      <c r="BV517" s="55">
        <v>2</v>
      </c>
    </row>
    <row r="518" spans="7:90" x14ac:dyDescent="0.25">
      <c r="G518" s="36" t="s">
        <v>89</v>
      </c>
      <c r="H518" s="36">
        <v>1</v>
      </c>
      <c r="I518" s="44">
        <f t="shared" si="186"/>
        <v>0</v>
      </c>
      <c r="J518" s="44">
        <f t="shared" si="187"/>
        <v>8</v>
      </c>
      <c r="K518" s="44">
        <f t="shared" si="188"/>
        <v>0</v>
      </c>
      <c r="L518" s="44">
        <f t="shared" si="189"/>
        <v>0</v>
      </c>
      <c r="M518" s="51">
        <f t="shared" si="190"/>
        <v>0</v>
      </c>
      <c r="N518" s="51">
        <f t="shared" si="191"/>
        <v>0</v>
      </c>
      <c r="O518" s="51">
        <f t="shared" si="192"/>
        <v>0</v>
      </c>
      <c r="P518" s="54">
        <f t="shared" si="193"/>
        <v>0</v>
      </c>
      <c r="Q518" s="296">
        <f t="shared" si="194"/>
        <v>2</v>
      </c>
      <c r="R518" s="296">
        <f t="shared" si="195"/>
        <v>0</v>
      </c>
      <c r="S518" s="296">
        <f t="shared" si="196"/>
        <v>0</v>
      </c>
      <c r="T518" s="297">
        <f t="shared" si="197"/>
        <v>0</v>
      </c>
      <c r="U518" s="297">
        <f t="shared" si="198"/>
        <v>0</v>
      </c>
      <c r="V518">
        <f t="shared" si="199"/>
        <v>0</v>
      </c>
      <c r="W518" s="298">
        <f t="shared" si="175"/>
        <v>2</v>
      </c>
      <c r="X518" s="33">
        <f t="shared" si="200"/>
        <v>8</v>
      </c>
      <c r="Y518">
        <f t="shared" si="201"/>
        <v>10</v>
      </c>
      <c r="Z518" s="299">
        <f t="shared" si="183"/>
        <v>80</v>
      </c>
      <c r="AA518">
        <f t="shared" si="184"/>
        <v>8</v>
      </c>
      <c r="AB518" s="63">
        <f t="shared" si="185"/>
        <v>80</v>
      </c>
      <c r="AP518" s="307"/>
      <c r="AQ518" s="44"/>
      <c r="AR518" s="301"/>
      <c r="AS518" s="301"/>
      <c r="AT518" s="301"/>
      <c r="BC518" s="44">
        <v>8</v>
      </c>
      <c r="BV518" s="55">
        <v>2</v>
      </c>
    </row>
    <row r="519" spans="7:90" x14ac:dyDescent="0.25">
      <c r="G519" s="36" t="s">
        <v>89</v>
      </c>
      <c r="H519" s="36">
        <v>1</v>
      </c>
      <c r="I519" s="44">
        <f t="shared" si="186"/>
        <v>1</v>
      </c>
      <c r="J519" s="44">
        <f t="shared" si="187"/>
        <v>7</v>
      </c>
      <c r="K519" s="44">
        <f t="shared" si="188"/>
        <v>0</v>
      </c>
      <c r="L519" s="44">
        <f t="shared" si="189"/>
        <v>0</v>
      </c>
      <c r="M519" s="51">
        <f t="shared" si="190"/>
        <v>0</v>
      </c>
      <c r="N519" s="51">
        <f t="shared" si="191"/>
        <v>1</v>
      </c>
      <c r="O519" s="51">
        <f t="shared" si="192"/>
        <v>0</v>
      </c>
      <c r="P519" s="54">
        <f t="shared" si="193"/>
        <v>0</v>
      </c>
      <c r="Q519" s="296">
        <f t="shared" si="194"/>
        <v>1</v>
      </c>
      <c r="R519" s="296">
        <f t="shared" si="195"/>
        <v>0</v>
      </c>
      <c r="S519" s="296">
        <f t="shared" si="196"/>
        <v>0</v>
      </c>
      <c r="T519" s="297">
        <f t="shared" si="197"/>
        <v>0</v>
      </c>
      <c r="U519" s="297">
        <f t="shared" si="198"/>
        <v>0</v>
      </c>
      <c r="V519">
        <f t="shared" si="199"/>
        <v>0</v>
      </c>
      <c r="W519" s="298">
        <f t="shared" si="175"/>
        <v>4</v>
      </c>
      <c r="X519" s="33">
        <f t="shared" si="200"/>
        <v>8</v>
      </c>
      <c r="Y519">
        <f t="shared" si="201"/>
        <v>10</v>
      </c>
      <c r="Z519" s="299">
        <f t="shared" si="183"/>
        <v>80</v>
      </c>
      <c r="AA519">
        <f t="shared" si="184"/>
        <v>9</v>
      </c>
      <c r="AB519" s="63">
        <f t="shared" si="185"/>
        <v>90</v>
      </c>
      <c r="AP519" s="307"/>
      <c r="AQ519" s="44"/>
      <c r="AR519" s="301"/>
      <c r="AS519" s="301"/>
      <c r="AT519" s="301"/>
      <c r="AU519" s="42">
        <v>1</v>
      </c>
      <c r="BB519" s="44">
        <v>1</v>
      </c>
      <c r="BC519" s="44">
        <v>6</v>
      </c>
      <c r="BL519" s="51">
        <v>1</v>
      </c>
      <c r="BV519" s="55">
        <v>1</v>
      </c>
    </row>
    <row r="520" spans="7:90" x14ac:dyDescent="0.25">
      <c r="G520" s="36" t="s">
        <v>89</v>
      </c>
      <c r="H520" s="36">
        <v>1</v>
      </c>
      <c r="I520" s="44">
        <f t="shared" si="186"/>
        <v>0</v>
      </c>
      <c r="J520" s="44">
        <f t="shared" si="187"/>
        <v>4</v>
      </c>
      <c r="K520" s="44">
        <f t="shared" si="188"/>
        <v>0</v>
      </c>
      <c r="L520" s="44">
        <f t="shared" si="189"/>
        <v>0</v>
      </c>
      <c r="M520" s="51">
        <f t="shared" si="190"/>
        <v>0</v>
      </c>
      <c r="N520" s="51">
        <f t="shared" si="191"/>
        <v>0</v>
      </c>
      <c r="O520" s="51">
        <f t="shared" si="192"/>
        <v>0</v>
      </c>
      <c r="P520" s="54">
        <f t="shared" si="193"/>
        <v>0</v>
      </c>
      <c r="Q520" s="296">
        <f t="shared" si="194"/>
        <v>4</v>
      </c>
      <c r="R520" s="296">
        <f t="shared" si="195"/>
        <v>0</v>
      </c>
      <c r="S520" s="296">
        <f t="shared" si="196"/>
        <v>0</v>
      </c>
      <c r="T520" s="297">
        <f t="shared" si="197"/>
        <v>0</v>
      </c>
      <c r="U520" s="297">
        <f t="shared" si="198"/>
        <v>0</v>
      </c>
      <c r="V520">
        <f t="shared" si="199"/>
        <v>0</v>
      </c>
      <c r="W520" s="298">
        <f t="shared" si="175"/>
        <v>2</v>
      </c>
      <c r="X520" s="33">
        <f t="shared" si="200"/>
        <v>4</v>
      </c>
      <c r="Y520">
        <f t="shared" si="201"/>
        <v>8</v>
      </c>
      <c r="Z520" s="299">
        <f t="shared" si="183"/>
        <v>50</v>
      </c>
      <c r="AA520">
        <f t="shared" si="184"/>
        <v>4</v>
      </c>
      <c r="AB520" s="63">
        <f t="shared" si="185"/>
        <v>50</v>
      </c>
      <c r="AP520" s="307"/>
      <c r="AQ520" s="44"/>
      <c r="AR520" s="301"/>
      <c r="AS520" s="301"/>
      <c r="AT520" s="301"/>
      <c r="BC520" s="44">
        <v>4</v>
      </c>
      <c r="BV520" s="55">
        <v>4</v>
      </c>
    </row>
    <row r="521" spans="7:90" x14ac:dyDescent="0.25">
      <c r="G521" s="36" t="s">
        <v>89</v>
      </c>
      <c r="H521" s="36">
        <v>3</v>
      </c>
      <c r="I521" s="44">
        <f t="shared" si="186"/>
        <v>0</v>
      </c>
      <c r="J521" s="44">
        <f t="shared" si="187"/>
        <v>1</v>
      </c>
      <c r="K521" s="44">
        <f t="shared" si="188"/>
        <v>0</v>
      </c>
      <c r="L521" s="44">
        <f t="shared" si="189"/>
        <v>0</v>
      </c>
      <c r="M521" s="51">
        <f t="shared" si="190"/>
        <v>0</v>
      </c>
      <c r="N521" s="51">
        <f t="shared" si="191"/>
        <v>0</v>
      </c>
      <c r="O521" s="51">
        <f t="shared" si="192"/>
        <v>0</v>
      </c>
      <c r="P521" s="54">
        <f t="shared" si="193"/>
        <v>0</v>
      </c>
      <c r="Q521" s="296">
        <f t="shared" si="194"/>
        <v>2</v>
      </c>
      <c r="R521" s="296">
        <f t="shared" si="195"/>
        <v>0</v>
      </c>
      <c r="S521" s="296">
        <f t="shared" si="196"/>
        <v>0</v>
      </c>
      <c r="T521" s="297">
        <f t="shared" si="197"/>
        <v>0</v>
      </c>
      <c r="U521" s="297">
        <f t="shared" si="198"/>
        <v>0</v>
      </c>
      <c r="V521">
        <f t="shared" si="199"/>
        <v>0</v>
      </c>
      <c r="W521" s="298">
        <f t="shared" si="175"/>
        <v>2</v>
      </c>
      <c r="X521" s="33">
        <f t="shared" si="200"/>
        <v>1</v>
      </c>
      <c r="Y521">
        <f t="shared" si="201"/>
        <v>3</v>
      </c>
      <c r="Z521" s="299">
        <f t="shared" si="183"/>
        <v>33.333333333333329</v>
      </c>
      <c r="AA521">
        <f t="shared" si="184"/>
        <v>1</v>
      </c>
      <c r="AB521" s="63">
        <f t="shared" si="185"/>
        <v>33.333333333333329</v>
      </c>
      <c r="AP521" s="307"/>
      <c r="AQ521" s="296"/>
      <c r="AR521" s="301"/>
      <c r="AS521" s="301"/>
      <c r="AT521" s="301"/>
      <c r="BB521" s="44">
        <v>1</v>
      </c>
      <c r="BV521" s="55">
        <v>2</v>
      </c>
    </row>
    <row r="522" spans="7:90" x14ac:dyDescent="0.25">
      <c r="G522" s="36" t="s">
        <v>89</v>
      </c>
      <c r="H522" s="64">
        <v>1</v>
      </c>
      <c r="I522" s="44">
        <f t="shared" si="186"/>
        <v>0</v>
      </c>
      <c r="J522" s="44">
        <f t="shared" si="187"/>
        <v>8</v>
      </c>
      <c r="K522" s="44">
        <f t="shared" si="188"/>
        <v>0</v>
      </c>
      <c r="L522" s="44">
        <f t="shared" si="189"/>
        <v>0</v>
      </c>
      <c r="M522" s="51">
        <f t="shared" si="190"/>
        <v>0</v>
      </c>
      <c r="N522" s="51">
        <f t="shared" si="191"/>
        <v>0</v>
      </c>
      <c r="O522" s="51">
        <f t="shared" si="192"/>
        <v>0</v>
      </c>
      <c r="P522" s="54">
        <f t="shared" si="193"/>
        <v>0</v>
      </c>
      <c r="Q522" s="296">
        <f t="shared" si="194"/>
        <v>0</v>
      </c>
      <c r="R522" s="296">
        <f t="shared" si="195"/>
        <v>0</v>
      </c>
      <c r="S522" s="296">
        <f t="shared" si="196"/>
        <v>0</v>
      </c>
      <c r="T522" s="297">
        <f t="shared" si="197"/>
        <v>0</v>
      </c>
      <c r="U522" s="297">
        <f t="shared" si="198"/>
        <v>0</v>
      </c>
      <c r="V522">
        <f t="shared" si="199"/>
        <v>0</v>
      </c>
      <c r="W522" s="298">
        <f t="shared" si="175"/>
        <v>1</v>
      </c>
      <c r="X522" s="33">
        <f t="shared" si="200"/>
        <v>8</v>
      </c>
      <c r="Y522">
        <f t="shared" si="201"/>
        <v>8</v>
      </c>
      <c r="Z522" s="299">
        <f t="shared" si="183"/>
        <v>100</v>
      </c>
      <c r="AA522">
        <f t="shared" si="184"/>
        <v>8</v>
      </c>
      <c r="AB522" s="63">
        <f t="shared" si="185"/>
        <v>100</v>
      </c>
      <c r="AP522" s="307"/>
      <c r="AQ522" s="44"/>
      <c r="AR522" s="181"/>
      <c r="AS522" s="181"/>
      <c r="AT522" s="323"/>
      <c r="AU522" s="65"/>
      <c r="AV522" s="112"/>
      <c r="AW522" s="112"/>
      <c r="AX522" s="112"/>
      <c r="AY522" s="112"/>
      <c r="AZ522" s="112"/>
      <c r="BA522" s="112"/>
      <c r="BB522" s="45">
        <v>2</v>
      </c>
      <c r="BC522" s="45">
        <v>6</v>
      </c>
      <c r="BE522" s="47"/>
      <c r="BH522" s="48"/>
      <c r="BI522" s="113"/>
      <c r="BJ522" s="114"/>
      <c r="BK522" s="114"/>
      <c r="BL522" s="114"/>
      <c r="BM522" s="115"/>
      <c r="BN522" s="115"/>
      <c r="BO522" s="115"/>
      <c r="BQ522" s="53"/>
      <c r="BR522" s="53"/>
      <c r="BS522" s="116"/>
      <c r="BT522" s="116"/>
      <c r="BU522" s="116"/>
      <c r="BV522" s="116"/>
      <c r="BW522" s="117"/>
      <c r="BX522" s="117"/>
      <c r="BY522" s="118"/>
      <c r="BZ522" s="118"/>
      <c r="CA522" s="118"/>
      <c r="CB522" s="118"/>
      <c r="CC522" s="119"/>
      <c r="CD522" s="119"/>
      <c r="CE522" s="119"/>
      <c r="CF522" s="120"/>
      <c r="CG522" s="120"/>
      <c r="CH522" s="120"/>
      <c r="CI522" s="120"/>
      <c r="CJ522" s="120"/>
      <c r="CK522" s="78"/>
      <c r="CL522" s="64"/>
    </row>
    <row r="523" spans="7:90" x14ac:dyDescent="0.25">
      <c r="G523" s="36" t="s">
        <v>110</v>
      </c>
      <c r="H523" s="36">
        <v>1</v>
      </c>
      <c r="I523" s="44">
        <f t="shared" si="186"/>
        <v>0</v>
      </c>
      <c r="J523" s="44">
        <f t="shared" si="187"/>
        <v>3</v>
      </c>
      <c r="K523" s="44">
        <f t="shared" si="188"/>
        <v>0</v>
      </c>
      <c r="L523" s="44">
        <f t="shared" si="189"/>
        <v>0</v>
      </c>
      <c r="M523" s="51">
        <f t="shared" si="190"/>
        <v>0</v>
      </c>
      <c r="N523" s="51">
        <f t="shared" si="191"/>
        <v>0</v>
      </c>
      <c r="O523" s="51">
        <f t="shared" si="192"/>
        <v>0</v>
      </c>
      <c r="P523" s="54">
        <f t="shared" si="193"/>
        <v>0</v>
      </c>
      <c r="Q523" s="296">
        <f t="shared" si="194"/>
        <v>2</v>
      </c>
      <c r="R523" s="296">
        <f t="shared" si="195"/>
        <v>0</v>
      </c>
      <c r="S523" s="296">
        <f t="shared" si="196"/>
        <v>0</v>
      </c>
      <c r="T523" s="297">
        <f t="shared" si="197"/>
        <v>0</v>
      </c>
      <c r="U523" s="297">
        <f t="shared" si="198"/>
        <v>1</v>
      </c>
      <c r="V523">
        <f t="shared" si="199"/>
        <v>0</v>
      </c>
      <c r="W523" s="298">
        <f t="shared" si="175"/>
        <v>3</v>
      </c>
      <c r="X523" s="33">
        <f t="shared" si="200"/>
        <v>3</v>
      </c>
      <c r="Y523">
        <f t="shared" si="201"/>
        <v>6</v>
      </c>
      <c r="Z523" s="299">
        <f t="shared" si="183"/>
        <v>50</v>
      </c>
      <c r="AA523">
        <f t="shared" si="184"/>
        <v>3</v>
      </c>
      <c r="AB523" s="63">
        <f t="shared" si="185"/>
        <v>50</v>
      </c>
      <c r="AP523" s="307"/>
      <c r="AQ523" s="44"/>
      <c r="AR523" s="301"/>
      <c r="AS523" s="301"/>
      <c r="AT523" s="301"/>
      <c r="AV523" s="112"/>
      <c r="AW523" s="112"/>
      <c r="AX523" s="112"/>
      <c r="AY523" s="112"/>
      <c r="AZ523" s="112"/>
      <c r="BA523" s="112"/>
      <c r="BB523" s="45"/>
      <c r="BC523" s="45">
        <v>3</v>
      </c>
      <c r="BE523" s="47"/>
      <c r="BH523" s="48"/>
      <c r="BI523" s="113"/>
      <c r="BJ523" s="114"/>
      <c r="BK523" s="114"/>
      <c r="BL523" s="114"/>
      <c r="BM523" s="115"/>
      <c r="BN523" s="115"/>
      <c r="BO523" s="115"/>
      <c r="BQ523" s="53"/>
      <c r="BR523" s="53"/>
      <c r="BS523" s="116"/>
      <c r="BT523" s="116"/>
      <c r="BU523" s="116"/>
      <c r="BV523" s="116">
        <v>2</v>
      </c>
      <c r="BW523" s="117"/>
      <c r="BX523" s="117"/>
      <c r="BY523" s="118"/>
      <c r="BZ523" s="118"/>
      <c r="CA523" s="118"/>
      <c r="CB523" s="118"/>
      <c r="CC523" s="119"/>
      <c r="CD523" s="119"/>
      <c r="CE523" s="119"/>
      <c r="CF523" s="120"/>
      <c r="CG523" s="120"/>
      <c r="CH523" s="120"/>
      <c r="CI523" s="120"/>
      <c r="CJ523" s="120">
        <v>1</v>
      </c>
    </row>
    <row r="524" spans="7:90" x14ac:dyDescent="0.25">
      <c r="G524" s="36" t="s">
        <v>110</v>
      </c>
      <c r="H524" s="36">
        <v>1</v>
      </c>
      <c r="I524" s="44">
        <f t="shared" si="186"/>
        <v>0</v>
      </c>
      <c r="J524" s="44">
        <f t="shared" si="187"/>
        <v>2</v>
      </c>
      <c r="K524" s="44">
        <f t="shared" si="188"/>
        <v>0</v>
      </c>
      <c r="L524" s="44">
        <f t="shared" si="189"/>
        <v>0</v>
      </c>
      <c r="M524" s="51">
        <f t="shared" si="190"/>
        <v>0</v>
      </c>
      <c r="N524" s="51">
        <f t="shared" si="191"/>
        <v>0</v>
      </c>
      <c r="O524" s="51">
        <f t="shared" si="192"/>
        <v>0</v>
      </c>
      <c r="P524" s="54">
        <f t="shared" si="193"/>
        <v>0</v>
      </c>
      <c r="Q524" s="296">
        <f t="shared" si="194"/>
        <v>2</v>
      </c>
      <c r="R524" s="296">
        <f t="shared" si="195"/>
        <v>0</v>
      </c>
      <c r="S524" s="296">
        <f t="shared" si="196"/>
        <v>0</v>
      </c>
      <c r="T524" s="297">
        <f t="shared" si="197"/>
        <v>0</v>
      </c>
      <c r="U524" s="297">
        <f t="shared" si="198"/>
        <v>0</v>
      </c>
      <c r="V524">
        <f t="shared" si="199"/>
        <v>0</v>
      </c>
      <c r="W524" s="298">
        <f t="shared" si="175"/>
        <v>2</v>
      </c>
      <c r="X524" s="33">
        <f t="shared" si="200"/>
        <v>2</v>
      </c>
      <c r="Y524">
        <f t="shared" si="201"/>
        <v>4</v>
      </c>
      <c r="Z524" s="299">
        <f t="shared" si="183"/>
        <v>50</v>
      </c>
      <c r="AA524">
        <f t="shared" si="184"/>
        <v>2</v>
      </c>
      <c r="AB524" s="63">
        <f t="shared" si="185"/>
        <v>50</v>
      </c>
      <c r="AP524" s="307"/>
      <c r="AQ524" s="307"/>
      <c r="AR524" s="301"/>
      <c r="AS524" s="301"/>
      <c r="AT524" s="301"/>
      <c r="BC524" s="44">
        <v>2</v>
      </c>
      <c r="BV524" s="55">
        <v>2</v>
      </c>
    </row>
    <row r="525" spans="7:90" x14ac:dyDescent="0.25">
      <c r="G525" s="36" t="s">
        <v>110</v>
      </c>
      <c r="H525" s="36">
        <v>1</v>
      </c>
      <c r="I525" s="44">
        <f t="shared" si="186"/>
        <v>0</v>
      </c>
      <c r="J525" s="44">
        <f t="shared" si="187"/>
        <v>2</v>
      </c>
      <c r="K525" s="44">
        <f t="shared" si="188"/>
        <v>0</v>
      </c>
      <c r="L525" s="44">
        <f t="shared" si="189"/>
        <v>0</v>
      </c>
      <c r="M525" s="51">
        <f t="shared" si="190"/>
        <v>0</v>
      </c>
      <c r="N525" s="51">
        <f t="shared" si="191"/>
        <v>0</v>
      </c>
      <c r="O525" s="51">
        <f t="shared" si="192"/>
        <v>0</v>
      </c>
      <c r="P525" s="54">
        <f t="shared" si="193"/>
        <v>0</v>
      </c>
      <c r="Q525" s="296">
        <f t="shared" si="194"/>
        <v>2</v>
      </c>
      <c r="R525" s="296">
        <f t="shared" si="195"/>
        <v>0</v>
      </c>
      <c r="S525" s="296">
        <f t="shared" si="196"/>
        <v>0</v>
      </c>
      <c r="T525" s="297">
        <f t="shared" si="197"/>
        <v>0</v>
      </c>
      <c r="U525" s="297">
        <f t="shared" si="198"/>
        <v>0</v>
      </c>
      <c r="V525">
        <f t="shared" si="199"/>
        <v>0</v>
      </c>
      <c r="W525" s="298">
        <f t="shared" si="175"/>
        <v>2</v>
      </c>
      <c r="X525" s="33">
        <f t="shared" si="200"/>
        <v>2</v>
      </c>
      <c r="Y525">
        <f t="shared" si="201"/>
        <v>4</v>
      </c>
      <c r="Z525" s="299">
        <f t="shared" si="183"/>
        <v>50</v>
      </c>
      <c r="AA525">
        <f t="shared" si="184"/>
        <v>2</v>
      </c>
      <c r="AB525" s="63">
        <f t="shared" si="185"/>
        <v>50</v>
      </c>
      <c r="AP525" s="307"/>
      <c r="AQ525" s="307"/>
      <c r="AR525" s="301"/>
      <c r="AS525" s="301"/>
      <c r="AT525" s="301"/>
      <c r="BB525" s="44">
        <v>1</v>
      </c>
      <c r="BC525" s="44">
        <v>1</v>
      </c>
      <c r="BV525" s="55">
        <v>2</v>
      </c>
    </row>
    <row r="526" spans="7:90" x14ac:dyDescent="0.25">
      <c r="G526" s="36" t="s">
        <v>110</v>
      </c>
      <c r="H526" s="36">
        <v>1</v>
      </c>
      <c r="I526" s="44">
        <f t="shared" si="186"/>
        <v>0</v>
      </c>
      <c r="J526" s="44">
        <f t="shared" si="187"/>
        <v>3</v>
      </c>
      <c r="K526" s="44">
        <f t="shared" si="188"/>
        <v>0</v>
      </c>
      <c r="L526" s="44">
        <f t="shared" si="189"/>
        <v>0</v>
      </c>
      <c r="M526" s="51">
        <f t="shared" si="190"/>
        <v>0</v>
      </c>
      <c r="N526" s="51">
        <f t="shared" si="191"/>
        <v>2</v>
      </c>
      <c r="O526" s="51">
        <f t="shared" si="192"/>
        <v>0</v>
      </c>
      <c r="P526" s="54">
        <f t="shared" si="193"/>
        <v>0</v>
      </c>
      <c r="Q526" s="296">
        <f t="shared" si="194"/>
        <v>0</v>
      </c>
      <c r="R526" s="296">
        <f t="shared" si="195"/>
        <v>0</v>
      </c>
      <c r="S526" s="296">
        <f t="shared" si="196"/>
        <v>0</v>
      </c>
      <c r="T526" s="297">
        <f t="shared" si="197"/>
        <v>1</v>
      </c>
      <c r="U526" s="297">
        <f t="shared" si="198"/>
        <v>0</v>
      </c>
      <c r="V526">
        <f t="shared" si="199"/>
        <v>0</v>
      </c>
      <c r="W526" s="298">
        <f t="shared" si="175"/>
        <v>3</v>
      </c>
      <c r="X526" s="33">
        <f t="shared" si="200"/>
        <v>3</v>
      </c>
      <c r="Y526">
        <f t="shared" si="201"/>
        <v>6</v>
      </c>
      <c r="Z526" s="299">
        <f t="shared" si="183"/>
        <v>50</v>
      </c>
      <c r="AA526">
        <f t="shared" si="184"/>
        <v>5</v>
      </c>
      <c r="AB526" s="63">
        <f t="shared" si="185"/>
        <v>83.333333333333343</v>
      </c>
      <c r="AP526" s="307"/>
      <c r="AQ526" s="44"/>
      <c r="AR526" s="301"/>
      <c r="AS526" s="301"/>
      <c r="AT526" s="301"/>
      <c r="BC526" s="44">
        <v>3</v>
      </c>
      <c r="BL526" s="51">
        <v>2</v>
      </c>
      <c r="CC526" s="58">
        <v>1</v>
      </c>
    </row>
    <row r="527" spans="7:90" x14ac:dyDescent="0.25">
      <c r="G527" s="36" t="s">
        <v>110</v>
      </c>
      <c r="H527" s="36">
        <v>1</v>
      </c>
      <c r="I527" s="44">
        <f t="shared" si="186"/>
        <v>1</v>
      </c>
      <c r="J527" s="44">
        <f t="shared" si="187"/>
        <v>1</v>
      </c>
      <c r="K527" s="44">
        <f t="shared" si="188"/>
        <v>0</v>
      </c>
      <c r="L527" s="44">
        <f t="shared" si="189"/>
        <v>0</v>
      </c>
      <c r="M527" s="51">
        <f t="shared" si="190"/>
        <v>0</v>
      </c>
      <c r="N527" s="51">
        <f t="shared" si="191"/>
        <v>2</v>
      </c>
      <c r="O527" s="51">
        <f t="shared" si="192"/>
        <v>0</v>
      </c>
      <c r="P527" s="54">
        <f t="shared" si="193"/>
        <v>0</v>
      </c>
      <c r="Q527" s="296">
        <f t="shared" si="194"/>
        <v>0</v>
      </c>
      <c r="R527" s="296">
        <f t="shared" si="195"/>
        <v>0</v>
      </c>
      <c r="S527" s="296">
        <f t="shared" si="196"/>
        <v>0</v>
      </c>
      <c r="T527" s="297">
        <f t="shared" si="197"/>
        <v>0</v>
      </c>
      <c r="U527" s="297">
        <f t="shared" si="198"/>
        <v>0</v>
      </c>
      <c r="V527">
        <f t="shared" si="199"/>
        <v>0</v>
      </c>
      <c r="W527" s="298">
        <f t="shared" si="175"/>
        <v>3</v>
      </c>
      <c r="X527" s="33">
        <f t="shared" si="200"/>
        <v>2</v>
      </c>
      <c r="Y527">
        <f t="shared" si="201"/>
        <v>4</v>
      </c>
      <c r="Z527" s="299">
        <f t="shared" si="183"/>
        <v>50</v>
      </c>
      <c r="AA527">
        <f t="shared" si="184"/>
        <v>4</v>
      </c>
      <c r="AB527" s="63">
        <f t="shared" si="185"/>
        <v>100</v>
      </c>
      <c r="AP527" s="307"/>
      <c r="AQ527" s="307"/>
      <c r="AR527" s="301"/>
      <c r="AS527" s="301"/>
      <c r="AT527" s="301"/>
      <c r="AU527" s="42">
        <v>1</v>
      </c>
      <c r="BC527" s="44">
        <v>1</v>
      </c>
      <c r="BL527" s="51">
        <v>2</v>
      </c>
    </row>
    <row r="528" spans="7:90" x14ac:dyDescent="0.25">
      <c r="G528" s="36" t="s">
        <v>110</v>
      </c>
      <c r="H528" s="36">
        <v>1</v>
      </c>
      <c r="I528" s="44">
        <f t="shared" si="186"/>
        <v>2</v>
      </c>
      <c r="J528" s="44">
        <f t="shared" si="187"/>
        <v>3</v>
      </c>
      <c r="K528" s="44">
        <f t="shared" si="188"/>
        <v>0</v>
      </c>
      <c r="L528" s="44">
        <f t="shared" si="189"/>
        <v>0</v>
      </c>
      <c r="M528" s="51">
        <f t="shared" si="190"/>
        <v>0</v>
      </c>
      <c r="N528" s="51">
        <f t="shared" si="191"/>
        <v>1</v>
      </c>
      <c r="O528" s="51">
        <f t="shared" si="192"/>
        <v>0</v>
      </c>
      <c r="P528" s="54">
        <f t="shared" si="193"/>
        <v>0</v>
      </c>
      <c r="Q528" s="296">
        <f t="shared" si="194"/>
        <v>1</v>
      </c>
      <c r="R528" s="296">
        <f t="shared" si="195"/>
        <v>0</v>
      </c>
      <c r="S528" s="296">
        <f t="shared" si="196"/>
        <v>0</v>
      </c>
      <c r="T528" s="297">
        <f t="shared" si="197"/>
        <v>0</v>
      </c>
      <c r="U528" s="297">
        <f t="shared" si="198"/>
        <v>1</v>
      </c>
      <c r="V528">
        <f t="shared" si="199"/>
        <v>0</v>
      </c>
      <c r="W528" s="298">
        <f t="shared" ref="W528:W587" si="202">COUNTIF(I528:V528,"&gt;0")</f>
        <v>5</v>
      </c>
      <c r="X528" s="33">
        <f t="shared" si="200"/>
        <v>5</v>
      </c>
      <c r="Y528">
        <f t="shared" si="201"/>
        <v>8</v>
      </c>
      <c r="Z528" s="299">
        <f t="shared" si="183"/>
        <v>62.5</v>
      </c>
      <c r="AA528">
        <f t="shared" si="184"/>
        <v>6</v>
      </c>
      <c r="AB528" s="63">
        <f t="shared" si="185"/>
        <v>75</v>
      </c>
      <c r="AP528" s="307"/>
      <c r="AQ528" s="44"/>
      <c r="AR528" s="301"/>
      <c r="AS528" s="301"/>
      <c r="AT528" s="301"/>
      <c r="AU528" s="42">
        <v>2</v>
      </c>
      <c r="BC528" s="44">
        <v>3</v>
      </c>
      <c r="BL528" s="51">
        <v>1</v>
      </c>
      <c r="BV528" s="55">
        <v>1</v>
      </c>
      <c r="CJ528" s="59">
        <v>1</v>
      </c>
    </row>
    <row r="529" spans="7:90" x14ac:dyDescent="0.25">
      <c r="G529" s="36" t="s">
        <v>110</v>
      </c>
      <c r="H529" s="36">
        <v>1</v>
      </c>
      <c r="I529" s="44">
        <f t="shared" si="186"/>
        <v>0</v>
      </c>
      <c r="J529" s="44">
        <f t="shared" si="187"/>
        <v>3</v>
      </c>
      <c r="K529" s="44">
        <f t="shared" si="188"/>
        <v>0</v>
      </c>
      <c r="L529" s="44">
        <f t="shared" si="189"/>
        <v>0</v>
      </c>
      <c r="M529" s="51">
        <f t="shared" si="190"/>
        <v>0</v>
      </c>
      <c r="N529" s="51">
        <f t="shared" si="191"/>
        <v>0</v>
      </c>
      <c r="O529" s="51">
        <f t="shared" si="192"/>
        <v>0</v>
      </c>
      <c r="P529" s="54">
        <f t="shared" si="193"/>
        <v>0</v>
      </c>
      <c r="Q529" s="296">
        <f t="shared" si="194"/>
        <v>0</v>
      </c>
      <c r="R529" s="296">
        <f t="shared" si="195"/>
        <v>0</v>
      </c>
      <c r="S529" s="296">
        <f t="shared" si="196"/>
        <v>0</v>
      </c>
      <c r="T529" s="297">
        <f t="shared" si="197"/>
        <v>0</v>
      </c>
      <c r="U529" s="297">
        <f t="shared" si="198"/>
        <v>0</v>
      </c>
      <c r="V529">
        <f t="shared" si="199"/>
        <v>0</v>
      </c>
      <c r="W529" s="298">
        <f t="shared" si="202"/>
        <v>1</v>
      </c>
      <c r="X529" s="33">
        <f t="shared" si="200"/>
        <v>3</v>
      </c>
      <c r="Y529">
        <f t="shared" si="201"/>
        <v>3</v>
      </c>
      <c r="Z529" s="299">
        <f t="shared" si="183"/>
        <v>100</v>
      </c>
      <c r="AA529">
        <f t="shared" si="184"/>
        <v>3</v>
      </c>
      <c r="AB529" s="63">
        <f t="shared" si="185"/>
        <v>100</v>
      </c>
      <c r="AP529" s="307"/>
      <c r="AQ529" s="44"/>
      <c r="AR529" s="301"/>
      <c r="AS529" s="301"/>
      <c r="AT529" s="301"/>
      <c r="BB529" s="44">
        <v>1</v>
      </c>
      <c r="BC529" s="44">
        <v>2</v>
      </c>
    </row>
    <row r="530" spans="7:90" x14ac:dyDescent="0.25">
      <c r="G530" s="36" t="s">
        <v>110</v>
      </c>
      <c r="H530" s="36">
        <v>1</v>
      </c>
      <c r="I530" s="44">
        <f t="shared" si="186"/>
        <v>1</v>
      </c>
      <c r="J530" s="44">
        <f t="shared" si="187"/>
        <v>0</v>
      </c>
      <c r="K530" s="44">
        <f t="shared" si="188"/>
        <v>0</v>
      </c>
      <c r="L530" s="44">
        <f t="shared" si="189"/>
        <v>0</v>
      </c>
      <c r="M530" s="51">
        <f t="shared" si="190"/>
        <v>0</v>
      </c>
      <c r="N530" s="51">
        <f t="shared" si="191"/>
        <v>1</v>
      </c>
      <c r="O530" s="51">
        <f t="shared" si="192"/>
        <v>0</v>
      </c>
      <c r="P530" s="54">
        <f t="shared" si="193"/>
        <v>0</v>
      </c>
      <c r="Q530" s="296">
        <f t="shared" si="194"/>
        <v>0</v>
      </c>
      <c r="R530" s="296">
        <f t="shared" si="195"/>
        <v>0</v>
      </c>
      <c r="S530" s="296">
        <f t="shared" si="196"/>
        <v>0</v>
      </c>
      <c r="T530" s="297">
        <f t="shared" si="197"/>
        <v>0</v>
      </c>
      <c r="U530" s="297">
        <f t="shared" si="198"/>
        <v>0</v>
      </c>
      <c r="V530">
        <f t="shared" si="199"/>
        <v>0</v>
      </c>
      <c r="W530" s="298">
        <f t="shared" si="202"/>
        <v>2</v>
      </c>
      <c r="X530" s="33">
        <f t="shared" si="200"/>
        <v>1</v>
      </c>
      <c r="Y530">
        <f t="shared" si="201"/>
        <v>2</v>
      </c>
      <c r="Z530" s="299">
        <f t="shared" si="183"/>
        <v>50</v>
      </c>
      <c r="AA530">
        <f t="shared" si="184"/>
        <v>2</v>
      </c>
      <c r="AB530" s="63">
        <f t="shared" si="185"/>
        <v>100</v>
      </c>
      <c r="AP530" s="307"/>
      <c r="AQ530" s="307"/>
      <c r="AR530" s="301"/>
      <c r="AS530" s="301"/>
      <c r="AT530" s="301"/>
      <c r="AU530" s="42">
        <v>1</v>
      </c>
      <c r="BL530" s="51">
        <v>1</v>
      </c>
    </row>
    <row r="531" spans="7:90" x14ac:dyDescent="0.25">
      <c r="G531" s="36" t="s">
        <v>110</v>
      </c>
      <c r="H531" s="36">
        <v>1</v>
      </c>
      <c r="I531" s="44">
        <f t="shared" si="186"/>
        <v>0</v>
      </c>
      <c r="J531" s="44">
        <f t="shared" si="187"/>
        <v>6</v>
      </c>
      <c r="K531" s="44">
        <f t="shared" si="188"/>
        <v>0</v>
      </c>
      <c r="L531" s="44">
        <f t="shared" si="189"/>
        <v>0</v>
      </c>
      <c r="M531" s="51">
        <f t="shared" si="190"/>
        <v>0</v>
      </c>
      <c r="N531" s="51">
        <f t="shared" si="191"/>
        <v>1</v>
      </c>
      <c r="O531" s="51">
        <f t="shared" si="192"/>
        <v>0</v>
      </c>
      <c r="P531" s="54">
        <f t="shared" si="193"/>
        <v>0</v>
      </c>
      <c r="Q531" s="296">
        <f t="shared" si="194"/>
        <v>0</v>
      </c>
      <c r="R531" s="296">
        <f t="shared" si="195"/>
        <v>0</v>
      </c>
      <c r="S531" s="296">
        <f t="shared" si="196"/>
        <v>0</v>
      </c>
      <c r="T531" s="297">
        <f t="shared" si="197"/>
        <v>0</v>
      </c>
      <c r="U531" s="297">
        <f t="shared" si="198"/>
        <v>0</v>
      </c>
      <c r="V531">
        <f t="shared" si="199"/>
        <v>0</v>
      </c>
      <c r="W531" s="298">
        <f t="shared" si="202"/>
        <v>2</v>
      </c>
      <c r="X531" s="33">
        <f t="shared" si="200"/>
        <v>6</v>
      </c>
      <c r="Y531">
        <f t="shared" si="201"/>
        <v>7</v>
      </c>
      <c r="Z531" s="299">
        <f t="shared" si="183"/>
        <v>85.714285714285708</v>
      </c>
      <c r="AA531">
        <f t="shared" si="184"/>
        <v>7</v>
      </c>
      <c r="AB531" s="63">
        <f t="shared" si="185"/>
        <v>100</v>
      </c>
      <c r="AP531" s="307"/>
      <c r="AQ531" s="44"/>
      <c r="AR531" s="301"/>
      <c r="AS531" s="301"/>
      <c r="AT531" s="301"/>
      <c r="BC531" s="44">
        <v>6</v>
      </c>
      <c r="BL531" s="51">
        <v>1</v>
      </c>
    </row>
    <row r="532" spans="7:90" x14ac:dyDescent="0.25">
      <c r="G532" s="36" t="s">
        <v>110</v>
      </c>
      <c r="H532" s="36">
        <v>1</v>
      </c>
      <c r="I532" s="44">
        <f t="shared" si="186"/>
        <v>0</v>
      </c>
      <c r="J532" s="44">
        <f t="shared" si="187"/>
        <v>3</v>
      </c>
      <c r="K532" s="44">
        <f t="shared" si="188"/>
        <v>0</v>
      </c>
      <c r="L532" s="44">
        <f t="shared" si="189"/>
        <v>0</v>
      </c>
      <c r="M532" s="51">
        <f t="shared" si="190"/>
        <v>0</v>
      </c>
      <c r="N532" s="51">
        <f t="shared" si="191"/>
        <v>0</v>
      </c>
      <c r="O532" s="51">
        <f t="shared" si="192"/>
        <v>0</v>
      </c>
      <c r="P532" s="54">
        <f t="shared" si="193"/>
        <v>0</v>
      </c>
      <c r="Q532" s="296">
        <f t="shared" si="194"/>
        <v>0</v>
      </c>
      <c r="R532" s="296">
        <f t="shared" si="195"/>
        <v>0</v>
      </c>
      <c r="S532" s="296">
        <f t="shared" si="196"/>
        <v>0</v>
      </c>
      <c r="T532" s="297">
        <f t="shared" si="197"/>
        <v>0</v>
      </c>
      <c r="U532" s="297">
        <f t="shared" si="198"/>
        <v>1</v>
      </c>
      <c r="V532">
        <f t="shared" si="199"/>
        <v>0</v>
      </c>
      <c r="W532" s="298">
        <f t="shared" si="202"/>
        <v>2</v>
      </c>
      <c r="X532" s="33">
        <f t="shared" si="200"/>
        <v>3</v>
      </c>
      <c r="Y532">
        <f t="shared" si="201"/>
        <v>4</v>
      </c>
      <c r="Z532" s="299">
        <f t="shared" si="183"/>
        <v>75</v>
      </c>
      <c r="AA532">
        <f t="shared" si="184"/>
        <v>3</v>
      </c>
      <c r="AB532" s="63">
        <f t="shared" si="185"/>
        <v>75</v>
      </c>
      <c r="AP532" s="307"/>
      <c r="AQ532" s="44"/>
      <c r="AR532" s="301"/>
      <c r="AS532" s="301"/>
      <c r="AT532" s="301"/>
      <c r="BC532" s="44">
        <v>3</v>
      </c>
      <c r="CJ532" s="59">
        <v>1</v>
      </c>
    </row>
    <row r="533" spans="7:90" x14ac:dyDescent="0.25">
      <c r="G533" s="36" t="s">
        <v>110</v>
      </c>
      <c r="H533" s="36">
        <v>1</v>
      </c>
      <c r="I533" s="44">
        <f t="shared" si="186"/>
        <v>1</v>
      </c>
      <c r="J533" s="44">
        <f t="shared" si="187"/>
        <v>2</v>
      </c>
      <c r="K533" s="44">
        <f t="shared" si="188"/>
        <v>0</v>
      </c>
      <c r="L533" s="44">
        <f t="shared" si="189"/>
        <v>0</v>
      </c>
      <c r="M533" s="51">
        <f t="shared" si="190"/>
        <v>0</v>
      </c>
      <c r="N533" s="51">
        <f t="shared" si="191"/>
        <v>0</v>
      </c>
      <c r="O533" s="51">
        <f t="shared" si="192"/>
        <v>0</v>
      </c>
      <c r="P533" s="54">
        <f t="shared" si="193"/>
        <v>0</v>
      </c>
      <c r="Q533" s="296">
        <f t="shared" si="194"/>
        <v>0</v>
      </c>
      <c r="R533" s="296">
        <f t="shared" si="195"/>
        <v>0</v>
      </c>
      <c r="S533" s="296">
        <f t="shared" si="196"/>
        <v>0</v>
      </c>
      <c r="T533" s="297">
        <f t="shared" si="197"/>
        <v>0</v>
      </c>
      <c r="U533" s="297">
        <f t="shared" si="198"/>
        <v>0</v>
      </c>
      <c r="V533">
        <f t="shared" si="199"/>
        <v>0</v>
      </c>
      <c r="W533" s="298">
        <f t="shared" si="202"/>
        <v>2</v>
      </c>
      <c r="X533" s="33">
        <f t="shared" si="200"/>
        <v>3</v>
      </c>
      <c r="Y533">
        <f t="shared" si="201"/>
        <v>3</v>
      </c>
      <c r="Z533" s="299">
        <f t="shared" si="183"/>
        <v>100</v>
      </c>
      <c r="AA533">
        <f t="shared" si="184"/>
        <v>3</v>
      </c>
      <c r="AB533" s="63">
        <f t="shared" si="185"/>
        <v>100</v>
      </c>
      <c r="AP533" s="307"/>
      <c r="AQ533" s="44"/>
      <c r="AR533" s="301"/>
      <c r="AS533" s="301"/>
      <c r="AT533" s="301"/>
      <c r="AU533" s="42">
        <v>1</v>
      </c>
      <c r="BC533" s="44">
        <v>2</v>
      </c>
    </row>
    <row r="534" spans="7:90" x14ac:dyDescent="0.25">
      <c r="G534" s="36" t="s">
        <v>110</v>
      </c>
      <c r="H534" s="36">
        <v>1</v>
      </c>
      <c r="I534" s="44">
        <f t="shared" si="186"/>
        <v>1</v>
      </c>
      <c r="J534" s="44">
        <f t="shared" si="187"/>
        <v>0</v>
      </c>
      <c r="K534" s="44">
        <f t="shared" si="188"/>
        <v>0</v>
      </c>
      <c r="L534" s="44">
        <f t="shared" si="189"/>
        <v>0</v>
      </c>
      <c r="M534" s="51">
        <f t="shared" si="190"/>
        <v>0</v>
      </c>
      <c r="N534" s="51">
        <f t="shared" si="191"/>
        <v>0</v>
      </c>
      <c r="O534" s="51">
        <f t="shared" si="192"/>
        <v>0</v>
      </c>
      <c r="P534" s="54">
        <f t="shared" si="193"/>
        <v>0</v>
      </c>
      <c r="Q534" s="296">
        <f t="shared" si="194"/>
        <v>1</v>
      </c>
      <c r="R534" s="296">
        <f t="shared" si="195"/>
        <v>0</v>
      </c>
      <c r="S534" s="296">
        <f t="shared" si="196"/>
        <v>0</v>
      </c>
      <c r="T534" s="297">
        <f t="shared" si="197"/>
        <v>0</v>
      </c>
      <c r="U534" s="297">
        <f t="shared" si="198"/>
        <v>0</v>
      </c>
      <c r="V534">
        <f t="shared" si="199"/>
        <v>0</v>
      </c>
      <c r="W534" s="298">
        <f t="shared" si="202"/>
        <v>2</v>
      </c>
      <c r="X534" s="33">
        <f t="shared" si="200"/>
        <v>1</v>
      </c>
      <c r="Y534">
        <f t="shared" si="201"/>
        <v>2</v>
      </c>
      <c r="Z534" s="299">
        <f t="shared" si="183"/>
        <v>50</v>
      </c>
      <c r="AA534">
        <f t="shared" si="184"/>
        <v>1</v>
      </c>
      <c r="AB534" s="63">
        <f t="shared" si="185"/>
        <v>50</v>
      </c>
      <c r="AP534" s="307"/>
      <c r="AQ534" s="44"/>
      <c r="AR534" s="301"/>
      <c r="AS534" s="301"/>
      <c r="AT534" s="301"/>
      <c r="AU534" s="42">
        <v>1</v>
      </c>
      <c r="BV534" s="55">
        <v>1</v>
      </c>
    </row>
    <row r="535" spans="7:90" x14ac:dyDescent="0.25">
      <c r="G535" s="36" t="s">
        <v>110</v>
      </c>
      <c r="H535" s="36">
        <v>1</v>
      </c>
      <c r="I535" s="44">
        <f t="shared" si="186"/>
        <v>0</v>
      </c>
      <c r="J535" s="44">
        <f t="shared" si="187"/>
        <v>6</v>
      </c>
      <c r="K535" s="44">
        <f t="shared" si="188"/>
        <v>0</v>
      </c>
      <c r="L535" s="44">
        <f t="shared" si="189"/>
        <v>0</v>
      </c>
      <c r="M535" s="51">
        <f t="shared" si="190"/>
        <v>0</v>
      </c>
      <c r="N535" s="51">
        <f t="shared" si="191"/>
        <v>0</v>
      </c>
      <c r="O535" s="51">
        <f t="shared" si="192"/>
        <v>1</v>
      </c>
      <c r="P535" s="54">
        <f t="shared" si="193"/>
        <v>0</v>
      </c>
      <c r="Q535" s="296">
        <f t="shared" si="194"/>
        <v>0</v>
      </c>
      <c r="R535" s="296">
        <f t="shared" si="195"/>
        <v>0</v>
      </c>
      <c r="S535" s="296">
        <f t="shared" si="196"/>
        <v>0</v>
      </c>
      <c r="T535" s="297">
        <f t="shared" si="197"/>
        <v>0</v>
      </c>
      <c r="U535" s="297">
        <f t="shared" si="198"/>
        <v>0</v>
      </c>
      <c r="V535">
        <f t="shared" si="199"/>
        <v>0</v>
      </c>
      <c r="W535" s="298">
        <f t="shared" si="202"/>
        <v>2</v>
      </c>
      <c r="X535" s="33">
        <f t="shared" si="200"/>
        <v>6</v>
      </c>
      <c r="Y535">
        <f t="shared" si="201"/>
        <v>7</v>
      </c>
      <c r="Z535" s="299">
        <f t="shared" si="183"/>
        <v>85.714285714285708</v>
      </c>
      <c r="AA535">
        <f t="shared" si="184"/>
        <v>7</v>
      </c>
      <c r="AB535" s="63">
        <f t="shared" si="185"/>
        <v>100</v>
      </c>
      <c r="AP535" s="307"/>
      <c r="AQ535" s="44"/>
      <c r="AR535" s="301"/>
      <c r="AS535" s="301"/>
      <c r="AT535" s="301"/>
      <c r="BC535" s="44">
        <v>6</v>
      </c>
      <c r="BO535" s="52">
        <v>1</v>
      </c>
    </row>
    <row r="536" spans="7:90" x14ac:dyDescent="0.25">
      <c r="G536" s="36" t="s">
        <v>110</v>
      </c>
      <c r="H536" s="36">
        <v>1</v>
      </c>
      <c r="I536" s="44">
        <f t="shared" si="186"/>
        <v>0</v>
      </c>
      <c r="J536" s="44">
        <f t="shared" si="187"/>
        <v>3</v>
      </c>
      <c r="K536" s="44">
        <f t="shared" si="188"/>
        <v>0</v>
      </c>
      <c r="L536" s="44">
        <f t="shared" si="189"/>
        <v>0</v>
      </c>
      <c r="M536" s="51">
        <f t="shared" si="190"/>
        <v>0</v>
      </c>
      <c r="N536" s="51">
        <f t="shared" si="191"/>
        <v>0</v>
      </c>
      <c r="O536" s="51">
        <f t="shared" si="192"/>
        <v>0</v>
      </c>
      <c r="P536" s="54">
        <f t="shared" si="193"/>
        <v>0</v>
      </c>
      <c r="Q536" s="296">
        <f t="shared" si="194"/>
        <v>1</v>
      </c>
      <c r="R536" s="296">
        <f t="shared" si="195"/>
        <v>0</v>
      </c>
      <c r="S536" s="296">
        <f t="shared" si="196"/>
        <v>0</v>
      </c>
      <c r="T536" s="297">
        <f t="shared" si="197"/>
        <v>0</v>
      </c>
      <c r="U536" s="297">
        <f t="shared" si="198"/>
        <v>0</v>
      </c>
      <c r="V536">
        <f t="shared" si="199"/>
        <v>1</v>
      </c>
      <c r="W536" s="298">
        <f t="shared" si="202"/>
        <v>3</v>
      </c>
      <c r="X536" s="33">
        <f t="shared" si="200"/>
        <v>3</v>
      </c>
      <c r="Y536">
        <f t="shared" si="201"/>
        <v>5</v>
      </c>
      <c r="Z536" s="299">
        <f t="shared" si="183"/>
        <v>60</v>
      </c>
      <c r="AA536">
        <f t="shared" si="184"/>
        <v>3</v>
      </c>
      <c r="AB536" s="63">
        <f t="shared" si="185"/>
        <v>60</v>
      </c>
      <c r="AP536" s="307"/>
      <c r="AQ536" s="44"/>
      <c r="AR536" s="301"/>
      <c r="AS536" s="301"/>
      <c r="AT536" s="301"/>
      <c r="BC536" s="44">
        <v>3</v>
      </c>
      <c r="BV536" s="55">
        <v>1</v>
      </c>
      <c r="CL536">
        <v>1</v>
      </c>
    </row>
    <row r="537" spans="7:90" x14ac:dyDescent="0.25">
      <c r="G537" s="36" t="s">
        <v>110</v>
      </c>
      <c r="H537" s="36">
        <v>1</v>
      </c>
      <c r="I537" s="44">
        <f t="shared" si="186"/>
        <v>0</v>
      </c>
      <c r="J537" s="44">
        <f t="shared" si="187"/>
        <v>3</v>
      </c>
      <c r="K537" s="44">
        <f t="shared" si="188"/>
        <v>0</v>
      </c>
      <c r="L537" s="44">
        <f t="shared" si="189"/>
        <v>0</v>
      </c>
      <c r="M537" s="51">
        <f t="shared" si="190"/>
        <v>0</v>
      </c>
      <c r="N537" s="51">
        <f t="shared" si="191"/>
        <v>1</v>
      </c>
      <c r="O537" s="51">
        <f t="shared" si="192"/>
        <v>0</v>
      </c>
      <c r="P537" s="54">
        <f t="shared" si="193"/>
        <v>0</v>
      </c>
      <c r="Q537" s="296">
        <f t="shared" si="194"/>
        <v>1</v>
      </c>
      <c r="R537" s="296">
        <f t="shared" si="195"/>
        <v>0</v>
      </c>
      <c r="S537" s="296">
        <f t="shared" si="196"/>
        <v>0</v>
      </c>
      <c r="T537" s="297">
        <f t="shared" si="197"/>
        <v>0</v>
      </c>
      <c r="U537" s="297">
        <f t="shared" si="198"/>
        <v>0</v>
      </c>
      <c r="V537">
        <f t="shared" si="199"/>
        <v>0</v>
      </c>
      <c r="W537" s="298">
        <f t="shared" si="202"/>
        <v>3</v>
      </c>
      <c r="X537" s="33">
        <f t="shared" si="200"/>
        <v>3</v>
      </c>
      <c r="Y537">
        <f t="shared" si="201"/>
        <v>5</v>
      </c>
      <c r="Z537" s="299">
        <f t="shared" si="183"/>
        <v>60</v>
      </c>
      <c r="AA537">
        <f t="shared" si="184"/>
        <v>4</v>
      </c>
      <c r="AB537" s="63">
        <f t="shared" si="185"/>
        <v>80</v>
      </c>
      <c r="AP537" s="307"/>
      <c r="AQ537" s="44"/>
      <c r="AR537" s="301"/>
      <c r="AS537" s="301"/>
      <c r="AT537" s="301"/>
      <c r="BB537" s="44">
        <v>1</v>
      </c>
      <c r="BC537" s="44">
        <v>2</v>
      </c>
      <c r="BL537" s="51">
        <v>1</v>
      </c>
      <c r="BV537" s="55">
        <v>1</v>
      </c>
    </row>
    <row r="538" spans="7:90" x14ac:dyDescent="0.25">
      <c r="G538" s="36" t="s">
        <v>110</v>
      </c>
      <c r="H538" s="36">
        <v>1</v>
      </c>
      <c r="I538" s="44">
        <f t="shared" si="186"/>
        <v>0</v>
      </c>
      <c r="J538" s="44">
        <f t="shared" si="187"/>
        <v>2</v>
      </c>
      <c r="K538" s="44">
        <f t="shared" si="188"/>
        <v>0</v>
      </c>
      <c r="L538" s="44">
        <f t="shared" si="189"/>
        <v>0</v>
      </c>
      <c r="M538" s="51">
        <f t="shared" si="190"/>
        <v>0</v>
      </c>
      <c r="N538" s="51">
        <f t="shared" si="191"/>
        <v>0</v>
      </c>
      <c r="O538" s="51">
        <f t="shared" si="192"/>
        <v>0</v>
      </c>
      <c r="P538" s="54">
        <f t="shared" si="193"/>
        <v>0</v>
      </c>
      <c r="Q538" s="296">
        <f t="shared" si="194"/>
        <v>1</v>
      </c>
      <c r="R538" s="296">
        <f t="shared" si="195"/>
        <v>0</v>
      </c>
      <c r="S538" s="296">
        <f t="shared" si="196"/>
        <v>0</v>
      </c>
      <c r="T538" s="297">
        <f t="shared" si="197"/>
        <v>0</v>
      </c>
      <c r="U538" s="297">
        <f t="shared" si="198"/>
        <v>0</v>
      </c>
      <c r="V538">
        <f t="shared" si="199"/>
        <v>0</v>
      </c>
      <c r="W538" s="298">
        <f t="shared" si="202"/>
        <v>2</v>
      </c>
      <c r="X538" s="33">
        <f t="shared" si="200"/>
        <v>2</v>
      </c>
      <c r="Y538">
        <f t="shared" si="201"/>
        <v>3</v>
      </c>
      <c r="Z538" s="299">
        <f t="shared" si="183"/>
        <v>66.666666666666657</v>
      </c>
      <c r="AA538">
        <f t="shared" si="184"/>
        <v>2</v>
      </c>
      <c r="AB538" s="63">
        <f t="shared" si="185"/>
        <v>66.666666666666657</v>
      </c>
      <c r="AP538" s="307"/>
      <c r="AQ538" s="44"/>
      <c r="AR538" s="301"/>
      <c r="AS538" s="301"/>
      <c r="AT538" s="301"/>
      <c r="BC538" s="44">
        <v>2</v>
      </c>
      <c r="BV538" s="55">
        <v>1</v>
      </c>
    </row>
    <row r="539" spans="7:90" x14ac:dyDescent="0.25">
      <c r="G539" s="36" t="s">
        <v>110</v>
      </c>
      <c r="H539" s="36">
        <v>1</v>
      </c>
      <c r="I539" s="44">
        <f t="shared" si="186"/>
        <v>1</v>
      </c>
      <c r="J539" s="44">
        <f t="shared" si="187"/>
        <v>2</v>
      </c>
      <c r="K539" s="44">
        <f t="shared" si="188"/>
        <v>0</v>
      </c>
      <c r="L539" s="44">
        <f t="shared" si="189"/>
        <v>0</v>
      </c>
      <c r="M539" s="51">
        <f t="shared" si="190"/>
        <v>0</v>
      </c>
      <c r="N539" s="51">
        <f t="shared" si="191"/>
        <v>0</v>
      </c>
      <c r="O539" s="51">
        <f t="shared" si="192"/>
        <v>0</v>
      </c>
      <c r="P539" s="54">
        <f t="shared" si="193"/>
        <v>0</v>
      </c>
      <c r="Q539" s="296">
        <f t="shared" si="194"/>
        <v>1</v>
      </c>
      <c r="R539" s="296">
        <f t="shared" si="195"/>
        <v>0</v>
      </c>
      <c r="S539" s="296">
        <f t="shared" si="196"/>
        <v>0</v>
      </c>
      <c r="T539" s="297">
        <f t="shared" si="197"/>
        <v>0</v>
      </c>
      <c r="U539" s="297">
        <f t="shared" si="198"/>
        <v>0</v>
      </c>
      <c r="V539">
        <f t="shared" si="199"/>
        <v>0</v>
      </c>
      <c r="W539" s="298">
        <f t="shared" si="202"/>
        <v>3</v>
      </c>
      <c r="X539" s="33">
        <f t="shared" si="200"/>
        <v>3</v>
      </c>
      <c r="Y539">
        <f t="shared" si="201"/>
        <v>4</v>
      </c>
      <c r="Z539" s="299">
        <f t="shared" si="183"/>
        <v>75</v>
      </c>
      <c r="AA539">
        <f t="shared" si="184"/>
        <v>3</v>
      </c>
      <c r="AB539" s="63">
        <f t="shared" si="185"/>
        <v>75</v>
      </c>
      <c r="AP539" s="307"/>
      <c r="AQ539" s="44"/>
      <c r="AR539" s="301"/>
      <c r="AS539" s="301"/>
      <c r="AT539" s="301"/>
      <c r="AU539" s="42">
        <v>1</v>
      </c>
      <c r="BC539" s="44">
        <v>2</v>
      </c>
      <c r="BV539" s="55">
        <v>1</v>
      </c>
    </row>
    <row r="540" spans="7:90" x14ac:dyDescent="0.25">
      <c r="G540" s="36" t="s">
        <v>110</v>
      </c>
      <c r="H540" s="36">
        <v>1</v>
      </c>
      <c r="I540" s="44">
        <f t="shared" si="186"/>
        <v>0</v>
      </c>
      <c r="J540" s="44">
        <f t="shared" si="187"/>
        <v>4</v>
      </c>
      <c r="K540" s="44">
        <f t="shared" si="188"/>
        <v>0</v>
      </c>
      <c r="L540" s="44">
        <f t="shared" si="189"/>
        <v>0</v>
      </c>
      <c r="M540" s="51">
        <f t="shared" si="190"/>
        <v>0</v>
      </c>
      <c r="N540" s="51">
        <f t="shared" si="191"/>
        <v>0</v>
      </c>
      <c r="O540" s="51">
        <f t="shared" si="192"/>
        <v>0</v>
      </c>
      <c r="P540" s="54">
        <f t="shared" si="193"/>
        <v>0</v>
      </c>
      <c r="Q540" s="296">
        <f t="shared" si="194"/>
        <v>1</v>
      </c>
      <c r="R540" s="296">
        <f t="shared" si="195"/>
        <v>0</v>
      </c>
      <c r="S540" s="296">
        <f t="shared" si="196"/>
        <v>0</v>
      </c>
      <c r="T540" s="297">
        <f t="shared" si="197"/>
        <v>0</v>
      </c>
      <c r="U540" s="297">
        <f t="shared" si="198"/>
        <v>0</v>
      </c>
      <c r="V540">
        <f t="shared" si="199"/>
        <v>0</v>
      </c>
      <c r="W540" s="298">
        <f t="shared" si="202"/>
        <v>2</v>
      </c>
      <c r="X540" s="33">
        <f t="shared" si="200"/>
        <v>4</v>
      </c>
      <c r="Y540">
        <f t="shared" si="201"/>
        <v>5</v>
      </c>
      <c r="Z540" s="299">
        <f t="shared" si="183"/>
        <v>80</v>
      </c>
      <c r="AA540">
        <f t="shared" si="184"/>
        <v>4</v>
      </c>
      <c r="AB540" s="63">
        <f t="shared" si="185"/>
        <v>80</v>
      </c>
      <c r="AP540" s="307"/>
      <c r="AQ540" s="44"/>
      <c r="AR540" s="301"/>
      <c r="AS540" s="301"/>
      <c r="AT540" s="301"/>
      <c r="BC540" s="44">
        <v>4</v>
      </c>
      <c r="BV540" s="55">
        <v>1</v>
      </c>
    </row>
    <row r="541" spans="7:90" x14ac:dyDescent="0.25">
      <c r="G541" s="36" t="s">
        <v>110</v>
      </c>
      <c r="H541" s="36">
        <v>1</v>
      </c>
      <c r="I541" s="44">
        <f t="shared" si="186"/>
        <v>0</v>
      </c>
      <c r="J541" s="44">
        <f t="shared" si="187"/>
        <v>2</v>
      </c>
      <c r="K541" s="44">
        <f t="shared" si="188"/>
        <v>0</v>
      </c>
      <c r="L541" s="44">
        <f t="shared" si="189"/>
        <v>0</v>
      </c>
      <c r="M541" s="51">
        <f t="shared" si="190"/>
        <v>0</v>
      </c>
      <c r="N541" s="51">
        <f t="shared" si="191"/>
        <v>0</v>
      </c>
      <c r="O541" s="51">
        <f t="shared" si="192"/>
        <v>0</v>
      </c>
      <c r="P541" s="54">
        <f t="shared" si="193"/>
        <v>0</v>
      </c>
      <c r="Q541" s="296">
        <f t="shared" si="194"/>
        <v>2</v>
      </c>
      <c r="R541" s="296">
        <f t="shared" si="195"/>
        <v>0</v>
      </c>
      <c r="S541" s="296">
        <f t="shared" si="196"/>
        <v>0</v>
      </c>
      <c r="T541" s="297">
        <f t="shared" si="197"/>
        <v>0</v>
      </c>
      <c r="U541" s="297">
        <f t="shared" si="198"/>
        <v>1</v>
      </c>
      <c r="V541">
        <f t="shared" si="199"/>
        <v>0</v>
      </c>
      <c r="W541" s="298">
        <f t="shared" si="202"/>
        <v>3</v>
      </c>
      <c r="X541" s="33">
        <f t="shared" si="200"/>
        <v>2</v>
      </c>
      <c r="Y541">
        <f t="shared" si="201"/>
        <v>5</v>
      </c>
      <c r="Z541" s="299">
        <f t="shared" si="183"/>
        <v>40</v>
      </c>
      <c r="AA541">
        <f t="shared" si="184"/>
        <v>2</v>
      </c>
      <c r="AB541" s="63">
        <f t="shared" si="185"/>
        <v>40</v>
      </c>
      <c r="AP541" s="307"/>
      <c r="AQ541" s="307"/>
      <c r="AR541" s="301"/>
      <c r="AS541" s="301"/>
      <c r="AT541" s="301"/>
      <c r="BC541" s="44">
        <v>2</v>
      </c>
      <c r="BV541" s="55">
        <v>2</v>
      </c>
      <c r="CJ541" s="59">
        <v>1</v>
      </c>
    </row>
    <row r="542" spans="7:90" x14ac:dyDescent="0.25">
      <c r="G542" s="36" t="s">
        <v>110</v>
      </c>
      <c r="H542" s="64">
        <v>1</v>
      </c>
      <c r="I542" s="44">
        <f t="shared" si="186"/>
        <v>0</v>
      </c>
      <c r="J542" s="44">
        <f t="shared" si="187"/>
        <v>6</v>
      </c>
      <c r="K542" s="44">
        <f t="shared" si="188"/>
        <v>0</v>
      </c>
      <c r="L542" s="44">
        <f t="shared" si="189"/>
        <v>0</v>
      </c>
      <c r="M542" s="51">
        <f t="shared" si="190"/>
        <v>0</v>
      </c>
      <c r="N542" s="51">
        <f t="shared" si="191"/>
        <v>0</v>
      </c>
      <c r="O542" s="51">
        <f t="shared" si="192"/>
        <v>0</v>
      </c>
      <c r="P542" s="54">
        <f t="shared" si="193"/>
        <v>0</v>
      </c>
      <c r="Q542" s="296">
        <f t="shared" si="194"/>
        <v>0</v>
      </c>
      <c r="R542" s="296">
        <f t="shared" si="195"/>
        <v>0</v>
      </c>
      <c r="S542" s="296">
        <f t="shared" si="196"/>
        <v>0</v>
      </c>
      <c r="T542" s="297">
        <f t="shared" si="197"/>
        <v>0</v>
      </c>
      <c r="U542" s="297">
        <f t="shared" si="198"/>
        <v>0</v>
      </c>
      <c r="V542">
        <f t="shared" si="199"/>
        <v>0</v>
      </c>
      <c r="W542" s="298">
        <f t="shared" si="202"/>
        <v>1</v>
      </c>
      <c r="X542" s="33">
        <f t="shared" si="200"/>
        <v>6</v>
      </c>
      <c r="Y542">
        <f t="shared" si="201"/>
        <v>6</v>
      </c>
      <c r="Z542" s="299">
        <f t="shared" si="183"/>
        <v>100</v>
      </c>
      <c r="AA542">
        <f t="shared" si="184"/>
        <v>6</v>
      </c>
      <c r="AB542" s="63">
        <f t="shared" si="185"/>
        <v>100</v>
      </c>
      <c r="AP542" s="307"/>
      <c r="AQ542" s="44"/>
      <c r="AR542" s="181"/>
      <c r="AS542" s="181"/>
      <c r="AT542" s="181"/>
      <c r="AV542" s="112"/>
      <c r="AW542" s="112"/>
      <c r="AX542" s="112"/>
      <c r="AY542" s="112"/>
      <c r="AZ542" s="112"/>
      <c r="BA542" s="112"/>
      <c r="BB542" s="45">
        <v>1</v>
      </c>
      <c r="BC542" s="45">
        <v>5</v>
      </c>
      <c r="BE542" s="47"/>
      <c r="BH542" s="48"/>
      <c r="BI542" s="113"/>
      <c r="BJ542" s="114"/>
      <c r="BK542" s="114"/>
      <c r="BL542" s="114"/>
      <c r="BM542" s="115"/>
      <c r="BN542" s="115"/>
      <c r="BO542" s="115"/>
      <c r="BQ542" s="53"/>
      <c r="BR542" s="53"/>
      <c r="BS542" s="116"/>
      <c r="BT542" s="116"/>
      <c r="BU542" s="116"/>
      <c r="BV542" s="116"/>
      <c r="BW542" s="117"/>
      <c r="BX542" s="117"/>
      <c r="BY542" s="118"/>
      <c r="BZ542" s="118"/>
      <c r="CA542" s="118"/>
      <c r="CB542" s="118"/>
      <c r="CC542" s="119"/>
      <c r="CD542" s="119"/>
      <c r="CE542" s="119"/>
      <c r="CF542" s="120"/>
      <c r="CG542" s="120"/>
      <c r="CH542" s="120"/>
      <c r="CI542" s="120"/>
      <c r="CJ542" s="120"/>
      <c r="CK542" s="120"/>
      <c r="CL542" s="60"/>
    </row>
    <row r="543" spans="7:90" x14ac:dyDescent="0.25">
      <c r="G543" s="36" t="s">
        <v>131</v>
      </c>
      <c r="H543" s="36">
        <v>1</v>
      </c>
      <c r="I543" s="44">
        <f t="shared" si="186"/>
        <v>0</v>
      </c>
      <c r="J543" s="44">
        <f t="shared" si="187"/>
        <v>3</v>
      </c>
      <c r="K543" s="44">
        <f t="shared" si="188"/>
        <v>0</v>
      </c>
      <c r="L543" s="44">
        <f t="shared" si="189"/>
        <v>0</v>
      </c>
      <c r="M543" s="51">
        <f t="shared" si="190"/>
        <v>0</v>
      </c>
      <c r="N543" s="51">
        <f t="shared" si="191"/>
        <v>0</v>
      </c>
      <c r="O543" s="51">
        <f t="shared" si="192"/>
        <v>0</v>
      </c>
      <c r="P543" s="54">
        <f t="shared" si="193"/>
        <v>0</v>
      </c>
      <c r="Q543" s="296">
        <f t="shared" si="194"/>
        <v>0</v>
      </c>
      <c r="R543" s="296">
        <f t="shared" si="195"/>
        <v>0</v>
      </c>
      <c r="S543" s="296">
        <f t="shared" si="196"/>
        <v>0</v>
      </c>
      <c r="T543" s="297">
        <f t="shared" si="197"/>
        <v>0</v>
      </c>
      <c r="U543" s="297">
        <f t="shared" si="198"/>
        <v>0</v>
      </c>
      <c r="V543">
        <f t="shared" si="199"/>
        <v>0</v>
      </c>
      <c r="W543" s="298">
        <f t="shared" si="202"/>
        <v>1</v>
      </c>
      <c r="X543" s="33">
        <f t="shared" si="200"/>
        <v>3</v>
      </c>
      <c r="Y543">
        <f t="shared" si="201"/>
        <v>3</v>
      </c>
      <c r="Z543" s="299">
        <f t="shared" si="183"/>
        <v>100</v>
      </c>
      <c r="AA543">
        <f t="shared" si="184"/>
        <v>3</v>
      </c>
      <c r="AB543" s="63">
        <f t="shared" si="185"/>
        <v>100</v>
      </c>
      <c r="AP543" s="307"/>
      <c r="AQ543" s="44"/>
      <c r="AR543" s="301"/>
      <c r="AS543" s="301"/>
      <c r="AT543" s="301"/>
      <c r="AV543" s="112"/>
      <c r="AW543" s="112"/>
      <c r="AX543" s="112"/>
      <c r="AY543" s="112"/>
      <c r="AZ543" s="112"/>
      <c r="BA543" s="112"/>
      <c r="BB543" s="45"/>
      <c r="BC543" s="45">
        <v>3</v>
      </c>
      <c r="BE543" s="47"/>
      <c r="BH543" s="48"/>
      <c r="BI543" s="113"/>
      <c r="BJ543" s="114"/>
      <c r="BK543" s="114"/>
      <c r="BL543" s="114"/>
      <c r="BM543" s="115"/>
      <c r="BN543" s="115"/>
      <c r="BO543" s="115"/>
      <c r="BQ543" s="53"/>
      <c r="BR543" s="53"/>
      <c r="BS543" s="116"/>
      <c r="BT543" s="116"/>
      <c r="BU543" s="116"/>
      <c r="BV543" s="116"/>
      <c r="BW543" s="117"/>
      <c r="BX543" s="117"/>
      <c r="BY543" s="118"/>
      <c r="BZ543" s="118"/>
      <c r="CA543" s="118"/>
      <c r="CB543" s="118"/>
      <c r="CC543" s="119"/>
      <c r="CD543" s="119"/>
      <c r="CE543" s="119"/>
      <c r="CF543" s="120"/>
      <c r="CG543" s="120"/>
      <c r="CH543" s="120"/>
      <c r="CI543" s="120"/>
      <c r="CJ543" s="120"/>
      <c r="CK543" s="120"/>
      <c r="CL543" s="60"/>
    </row>
    <row r="544" spans="7:90" x14ac:dyDescent="0.25">
      <c r="G544" s="36" t="s">
        <v>131</v>
      </c>
      <c r="H544" s="36">
        <v>1</v>
      </c>
      <c r="I544" s="44">
        <f t="shared" si="186"/>
        <v>0</v>
      </c>
      <c r="J544" s="44">
        <f t="shared" si="187"/>
        <v>4</v>
      </c>
      <c r="K544" s="44">
        <f t="shared" si="188"/>
        <v>0</v>
      </c>
      <c r="L544" s="44">
        <f t="shared" si="189"/>
        <v>0</v>
      </c>
      <c r="M544" s="51">
        <f t="shared" si="190"/>
        <v>0</v>
      </c>
      <c r="N544" s="51">
        <f t="shared" si="191"/>
        <v>0</v>
      </c>
      <c r="O544" s="51">
        <f t="shared" si="192"/>
        <v>1</v>
      </c>
      <c r="P544" s="54">
        <f t="shared" si="193"/>
        <v>0</v>
      </c>
      <c r="Q544" s="296">
        <f t="shared" si="194"/>
        <v>0</v>
      </c>
      <c r="R544" s="296">
        <f t="shared" si="195"/>
        <v>0</v>
      </c>
      <c r="S544" s="296">
        <f t="shared" si="196"/>
        <v>0</v>
      </c>
      <c r="T544" s="297">
        <f t="shared" si="197"/>
        <v>0</v>
      </c>
      <c r="U544" s="297">
        <f t="shared" si="198"/>
        <v>0</v>
      </c>
      <c r="V544">
        <f t="shared" si="199"/>
        <v>0</v>
      </c>
      <c r="W544" s="298">
        <f t="shared" si="202"/>
        <v>2</v>
      </c>
      <c r="X544" s="33">
        <f t="shared" si="200"/>
        <v>4</v>
      </c>
      <c r="Y544">
        <f t="shared" si="201"/>
        <v>5</v>
      </c>
      <c r="Z544" s="299">
        <f t="shared" si="183"/>
        <v>80</v>
      </c>
      <c r="AA544">
        <f t="shared" si="184"/>
        <v>5</v>
      </c>
      <c r="AB544" s="63">
        <f t="shared" si="185"/>
        <v>100</v>
      </c>
      <c r="AP544" s="307"/>
      <c r="AQ544" s="44"/>
      <c r="AR544" s="301"/>
      <c r="AS544" s="301"/>
      <c r="AT544" s="301"/>
      <c r="AV544" s="112"/>
      <c r="AW544" s="112"/>
      <c r="AX544" s="112"/>
      <c r="AY544" s="112"/>
      <c r="AZ544" s="112"/>
      <c r="BA544" s="112"/>
      <c r="BB544" s="45"/>
      <c r="BC544" s="45">
        <v>4</v>
      </c>
      <c r="BE544" s="47"/>
      <c r="BH544" s="48"/>
      <c r="BI544" s="113"/>
      <c r="BJ544" s="114"/>
      <c r="BK544" s="114"/>
      <c r="BL544" s="114"/>
      <c r="BM544" s="115">
        <v>1</v>
      </c>
      <c r="BN544" s="115"/>
      <c r="BO544" s="115"/>
      <c r="BQ544" s="53"/>
      <c r="BR544" s="53"/>
      <c r="BS544" s="116"/>
      <c r="BT544" s="116"/>
      <c r="BU544" s="116"/>
      <c r="BV544" s="116"/>
      <c r="BW544" s="117"/>
      <c r="BX544" s="117"/>
      <c r="BY544" s="118"/>
      <c r="BZ544" s="118"/>
      <c r="CA544" s="118"/>
      <c r="CB544" s="118"/>
      <c r="CC544" s="119"/>
      <c r="CD544" s="119"/>
      <c r="CE544" s="119"/>
      <c r="CF544" s="120"/>
      <c r="CG544" s="120"/>
      <c r="CH544" s="120"/>
      <c r="CI544" s="120"/>
      <c r="CJ544" s="120"/>
      <c r="CK544" s="120"/>
      <c r="CL544" s="60"/>
    </row>
    <row r="545" spans="7:90" x14ac:dyDescent="0.25">
      <c r="G545" s="36" t="s">
        <v>131</v>
      </c>
      <c r="H545" s="36">
        <v>1</v>
      </c>
      <c r="I545" s="44">
        <f t="shared" si="186"/>
        <v>0</v>
      </c>
      <c r="J545" s="44">
        <f t="shared" si="187"/>
        <v>10</v>
      </c>
      <c r="K545" s="44">
        <f t="shared" si="188"/>
        <v>0</v>
      </c>
      <c r="L545" s="44">
        <f t="shared" si="189"/>
        <v>0</v>
      </c>
      <c r="M545" s="51">
        <f t="shared" si="190"/>
        <v>0</v>
      </c>
      <c r="N545" s="51">
        <f t="shared" si="191"/>
        <v>0</v>
      </c>
      <c r="O545" s="51">
        <f t="shared" si="192"/>
        <v>0</v>
      </c>
      <c r="P545" s="54">
        <f t="shared" si="193"/>
        <v>0</v>
      </c>
      <c r="Q545" s="296">
        <f t="shared" si="194"/>
        <v>0</v>
      </c>
      <c r="R545" s="296">
        <f t="shared" si="195"/>
        <v>0</v>
      </c>
      <c r="S545" s="296">
        <f t="shared" si="196"/>
        <v>0</v>
      </c>
      <c r="T545" s="297">
        <f t="shared" si="197"/>
        <v>0</v>
      </c>
      <c r="U545" s="297">
        <f t="shared" si="198"/>
        <v>0</v>
      </c>
      <c r="V545">
        <f t="shared" si="199"/>
        <v>0</v>
      </c>
      <c r="W545" s="298">
        <f t="shared" si="202"/>
        <v>1</v>
      </c>
      <c r="X545" s="33">
        <f t="shared" si="200"/>
        <v>10</v>
      </c>
      <c r="Y545">
        <f t="shared" si="201"/>
        <v>10</v>
      </c>
      <c r="Z545" s="299">
        <f t="shared" si="183"/>
        <v>100</v>
      </c>
      <c r="AA545">
        <f t="shared" si="184"/>
        <v>10</v>
      </c>
      <c r="AB545" s="63">
        <f t="shared" si="185"/>
        <v>100</v>
      </c>
      <c r="AP545" s="307"/>
      <c r="AQ545" s="44"/>
      <c r="AR545" s="301"/>
      <c r="AS545" s="301"/>
      <c r="AT545" s="301"/>
      <c r="AV545" s="112"/>
      <c r="AW545" s="112"/>
      <c r="AX545" s="112"/>
      <c r="AY545" s="112"/>
      <c r="AZ545" s="112"/>
      <c r="BA545" s="112"/>
      <c r="BB545" s="45"/>
      <c r="BC545" s="45">
        <v>10</v>
      </c>
      <c r="BE545" s="47"/>
      <c r="BH545" s="48"/>
      <c r="BI545" s="113"/>
      <c r="BJ545" s="114"/>
      <c r="BK545" s="114"/>
      <c r="BL545" s="114"/>
      <c r="BM545" s="115"/>
      <c r="BN545" s="115"/>
      <c r="BO545" s="115"/>
      <c r="BQ545" s="53"/>
      <c r="BR545" s="53"/>
      <c r="BS545" s="116"/>
      <c r="BT545" s="116"/>
      <c r="BU545" s="116"/>
      <c r="BV545" s="116"/>
      <c r="BW545" s="117"/>
      <c r="BX545" s="117"/>
      <c r="BY545" s="118"/>
      <c r="BZ545" s="118"/>
      <c r="CA545" s="118"/>
      <c r="CB545" s="118"/>
      <c r="CC545" s="119"/>
      <c r="CD545" s="119"/>
      <c r="CE545" s="119"/>
      <c r="CF545" s="120"/>
      <c r="CG545" s="120"/>
      <c r="CH545" s="120"/>
      <c r="CI545" s="120"/>
      <c r="CJ545" s="120"/>
      <c r="CK545" s="120"/>
      <c r="CL545" s="60"/>
    </row>
    <row r="546" spans="7:90" x14ac:dyDescent="0.25">
      <c r="G546" s="36" t="s">
        <v>131</v>
      </c>
      <c r="H546" s="36">
        <v>1</v>
      </c>
      <c r="I546" s="44">
        <f t="shared" si="186"/>
        <v>0</v>
      </c>
      <c r="J546" s="44">
        <f t="shared" si="187"/>
        <v>4</v>
      </c>
      <c r="K546" s="44">
        <f t="shared" si="188"/>
        <v>0</v>
      </c>
      <c r="L546" s="44">
        <f t="shared" si="189"/>
        <v>0</v>
      </c>
      <c r="M546" s="51">
        <f t="shared" si="190"/>
        <v>0</v>
      </c>
      <c r="N546" s="51">
        <f t="shared" si="191"/>
        <v>0</v>
      </c>
      <c r="O546" s="51">
        <f t="shared" si="192"/>
        <v>0</v>
      </c>
      <c r="P546" s="54">
        <f t="shared" si="193"/>
        <v>0</v>
      </c>
      <c r="Q546" s="296">
        <f t="shared" si="194"/>
        <v>0</v>
      </c>
      <c r="R546" s="296">
        <f t="shared" si="195"/>
        <v>0</v>
      </c>
      <c r="S546" s="296">
        <f t="shared" si="196"/>
        <v>0</v>
      </c>
      <c r="T546" s="297">
        <f t="shared" si="197"/>
        <v>0</v>
      </c>
      <c r="U546" s="297">
        <f t="shared" si="198"/>
        <v>0</v>
      </c>
      <c r="V546">
        <f t="shared" si="199"/>
        <v>0</v>
      </c>
      <c r="W546" s="298">
        <f t="shared" si="202"/>
        <v>1</v>
      </c>
      <c r="X546" s="33">
        <f t="shared" si="200"/>
        <v>4</v>
      </c>
      <c r="Y546">
        <f t="shared" si="201"/>
        <v>4</v>
      </c>
      <c r="Z546" s="299">
        <f t="shared" si="183"/>
        <v>100</v>
      </c>
      <c r="AA546">
        <f t="shared" si="184"/>
        <v>4</v>
      </c>
      <c r="AB546" s="63">
        <f t="shared" si="185"/>
        <v>100</v>
      </c>
      <c r="AP546" s="307"/>
      <c r="AQ546" s="44"/>
      <c r="AR546" s="301"/>
      <c r="AS546" s="301"/>
      <c r="AT546" s="301"/>
      <c r="AV546" s="112"/>
      <c r="AW546" s="112"/>
      <c r="AX546" s="112"/>
      <c r="AY546" s="112"/>
      <c r="AZ546" s="112"/>
      <c r="BA546" s="112"/>
      <c r="BB546" s="45"/>
      <c r="BC546" s="45">
        <v>4</v>
      </c>
      <c r="BE546" s="47"/>
      <c r="BH546" s="48"/>
      <c r="BI546" s="113"/>
      <c r="BJ546" s="114"/>
      <c r="BK546" s="114"/>
      <c r="BL546" s="114"/>
      <c r="BM546" s="115"/>
      <c r="BN546" s="115"/>
      <c r="BO546" s="115"/>
      <c r="BQ546" s="53"/>
      <c r="BR546" s="53"/>
      <c r="BS546" s="116"/>
      <c r="BT546" s="116"/>
      <c r="BU546" s="116"/>
      <c r="BV546" s="116"/>
      <c r="BW546" s="117"/>
      <c r="BX546" s="117"/>
      <c r="BY546" s="118"/>
      <c r="BZ546" s="118"/>
      <c r="CA546" s="118"/>
      <c r="CB546" s="118"/>
      <c r="CC546" s="119"/>
      <c r="CD546" s="119"/>
      <c r="CE546" s="119"/>
      <c r="CF546" s="120"/>
      <c r="CG546" s="120"/>
      <c r="CH546" s="120"/>
      <c r="CI546" s="120"/>
      <c r="CJ546" s="120"/>
      <c r="CK546" s="120"/>
      <c r="CL546" s="60"/>
    </row>
    <row r="547" spans="7:90" x14ac:dyDescent="0.25">
      <c r="G547" s="36" t="s">
        <v>131</v>
      </c>
      <c r="H547" s="36">
        <v>1</v>
      </c>
      <c r="I547" s="44">
        <f t="shared" si="186"/>
        <v>0</v>
      </c>
      <c r="J547" s="44">
        <f t="shared" si="187"/>
        <v>4</v>
      </c>
      <c r="K547" s="44">
        <f t="shared" si="188"/>
        <v>0</v>
      </c>
      <c r="L547" s="44">
        <f t="shared" si="189"/>
        <v>0</v>
      </c>
      <c r="M547" s="51">
        <f t="shared" si="190"/>
        <v>0</v>
      </c>
      <c r="N547" s="51">
        <f t="shared" si="191"/>
        <v>0</v>
      </c>
      <c r="O547" s="51">
        <f t="shared" si="192"/>
        <v>0</v>
      </c>
      <c r="P547" s="54">
        <f t="shared" si="193"/>
        <v>0</v>
      </c>
      <c r="Q547" s="296">
        <f t="shared" si="194"/>
        <v>1</v>
      </c>
      <c r="R547" s="296">
        <f t="shared" si="195"/>
        <v>0</v>
      </c>
      <c r="S547" s="296">
        <f t="shared" si="196"/>
        <v>0</v>
      </c>
      <c r="T547" s="297">
        <f t="shared" si="197"/>
        <v>0</v>
      </c>
      <c r="U547" s="297">
        <f t="shared" si="198"/>
        <v>0</v>
      </c>
      <c r="V547">
        <f t="shared" si="199"/>
        <v>0</v>
      </c>
      <c r="W547" s="298">
        <f t="shared" si="202"/>
        <v>2</v>
      </c>
      <c r="X547" s="33">
        <f t="shared" si="200"/>
        <v>4</v>
      </c>
      <c r="Y547">
        <f t="shared" si="201"/>
        <v>5</v>
      </c>
      <c r="Z547" s="299">
        <f t="shared" si="183"/>
        <v>80</v>
      </c>
      <c r="AA547">
        <f t="shared" si="184"/>
        <v>4</v>
      </c>
      <c r="AB547" s="63">
        <f t="shared" si="185"/>
        <v>80</v>
      </c>
      <c r="AP547" s="307"/>
      <c r="AQ547" s="44"/>
      <c r="AR547" s="301"/>
      <c r="AS547" s="301"/>
      <c r="AT547" s="301"/>
      <c r="AV547" s="112"/>
      <c r="AW547" s="112"/>
      <c r="AX547" s="112"/>
      <c r="AY547" s="112"/>
      <c r="AZ547" s="112"/>
      <c r="BA547" s="112"/>
      <c r="BB547" s="45">
        <v>1</v>
      </c>
      <c r="BC547" s="45">
        <v>3</v>
      </c>
      <c r="BE547" s="47"/>
      <c r="BH547" s="48"/>
      <c r="BI547" s="113"/>
      <c r="BJ547" s="114"/>
      <c r="BK547" s="114"/>
      <c r="BL547" s="114"/>
      <c r="BM547" s="115"/>
      <c r="BN547" s="115"/>
      <c r="BO547" s="115"/>
      <c r="BQ547" s="53"/>
      <c r="BR547" s="53"/>
      <c r="BS547" s="116"/>
      <c r="BT547" s="116"/>
      <c r="BU547" s="116"/>
      <c r="BV547" s="116">
        <v>1</v>
      </c>
      <c r="BW547" s="117"/>
      <c r="BX547" s="117"/>
      <c r="BY547" s="118"/>
      <c r="BZ547" s="118"/>
      <c r="CA547" s="118"/>
      <c r="CB547" s="118"/>
      <c r="CC547" s="119"/>
      <c r="CD547" s="119"/>
      <c r="CE547" s="119"/>
      <c r="CF547" s="120"/>
      <c r="CG547" s="120"/>
      <c r="CH547" s="120"/>
      <c r="CI547" s="120"/>
      <c r="CJ547" s="120"/>
      <c r="CK547" s="120"/>
      <c r="CL547" s="60"/>
    </row>
    <row r="548" spans="7:90" x14ac:dyDescent="0.25">
      <c r="G548" s="36" t="s">
        <v>131</v>
      </c>
      <c r="H548" s="36">
        <v>1</v>
      </c>
      <c r="I548" s="44">
        <f t="shared" si="186"/>
        <v>1</v>
      </c>
      <c r="J548" s="44">
        <f t="shared" si="187"/>
        <v>4</v>
      </c>
      <c r="K548" s="44">
        <f t="shared" si="188"/>
        <v>0</v>
      </c>
      <c r="L548" s="44">
        <f t="shared" si="189"/>
        <v>0</v>
      </c>
      <c r="M548" s="51">
        <f t="shared" si="190"/>
        <v>0</v>
      </c>
      <c r="N548" s="51">
        <f t="shared" si="191"/>
        <v>0</v>
      </c>
      <c r="O548" s="51">
        <f t="shared" si="192"/>
        <v>0</v>
      </c>
      <c r="P548" s="54">
        <f t="shared" si="193"/>
        <v>0</v>
      </c>
      <c r="Q548" s="296">
        <f t="shared" si="194"/>
        <v>0</v>
      </c>
      <c r="R548" s="296">
        <f t="shared" si="195"/>
        <v>0</v>
      </c>
      <c r="S548" s="296">
        <f t="shared" si="196"/>
        <v>0</v>
      </c>
      <c r="T548" s="297">
        <f t="shared" si="197"/>
        <v>0</v>
      </c>
      <c r="U548" s="297">
        <f t="shared" si="198"/>
        <v>0</v>
      </c>
      <c r="V548">
        <f t="shared" si="199"/>
        <v>0</v>
      </c>
      <c r="W548" s="298">
        <f t="shared" si="202"/>
        <v>2</v>
      </c>
      <c r="X548" s="33">
        <f t="shared" si="200"/>
        <v>5</v>
      </c>
      <c r="Y548">
        <f t="shared" si="201"/>
        <v>5</v>
      </c>
      <c r="Z548" s="299">
        <f t="shared" si="183"/>
        <v>100</v>
      </c>
      <c r="AA548">
        <f t="shared" si="184"/>
        <v>5</v>
      </c>
      <c r="AB548" s="63">
        <f t="shared" si="185"/>
        <v>100</v>
      </c>
      <c r="AP548" s="307"/>
      <c r="AQ548" s="44"/>
      <c r="AR548" s="301"/>
      <c r="AS548" s="301"/>
      <c r="AT548" s="301"/>
      <c r="AV548" s="112"/>
      <c r="AW548" s="112">
        <v>1</v>
      </c>
      <c r="AX548" s="112"/>
      <c r="AY548" s="112"/>
      <c r="AZ548" s="112"/>
      <c r="BA548" s="112"/>
      <c r="BB548" s="45">
        <v>1</v>
      </c>
      <c r="BC548" s="45">
        <v>3</v>
      </c>
      <c r="BE548" s="47"/>
      <c r="BH548" s="48"/>
      <c r="BI548" s="113"/>
      <c r="BJ548" s="114"/>
      <c r="BK548" s="114"/>
      <c r="BL548" s="114"/>
      <c r="BM548" s="115"/>
      <c r="BN548" s="115"/>
      <c r="BO548" s="115"/>
      <c r="BQ548" s="53"/>
      <c r="BR548" s="53"/>
      <c r="BS548" s="116"/>
      <c r="BT548" s="116"/>
      <c r="BU548" s="116"/>
      <c r="BV548" s="116"/>
      <c r="BW548" s="117"/>
      <c r="BX548" s="117"/>
      <c r="BY548" s="118"/>
      <c r="BZ548" s="118"/>
      <c r="CA548" s="118"/>
      <c r="CB548" s="118"/>
      <c r="CC548" s="119"/>
      <c r="CD548" s="119"/>
      <c r="CE548" s="119"/>
      <c r="CF548" s="120"/>
      <c r="CG548" s="120"/>
      <c r="CH548" s="120"/>
      <c r="CI548" s="120"/>
      <c r="CJ548" s="120"/>
      <c r="CK548" s="120"/>
      <c r="CL548" s="60"/>
    </row>
    <row r="549" spans="7:90" x14ac:dyDescent="0.25">
      <c r="G549" s="36" t="s">
        <v>131</v>
      </c>
      <c r="H549" s="36">
        <v>1</v>
      </c>
      <c r="I549" s="44">
        <f t="shared" si="186"/>
        <v>0</v>
      </c>
      <c r="J549" s="44">
        <f t="shared" si="187"/>
        <v>4</v>
      </c>
      <c r="K549" s="44">
        <f t="shared" si="188"/>
        <v>0</v>
      </c>
      <c r="L549" s="44">
        <f t="shared" si="189"/>
        <v>0</v>
      </c>
      <c r="M549" s="51">
        <f t="shared" si="190"/>
        <v>0</v>
      </c>
      <c r="N549" s="51">
        <f t="shared" si="191"/>
        <v>0</v>
      </c>
      <c r="O549" s="51">
        <f t="shared" si="192"/>
        <v>0</v>
      </c>
      <c r="P549" s="54">
        <f t="shared" si="193"/>
        <v>0</v>
      </c>
      <c r="Q549" s="296">
        <f t="shared" si="194"/>
        <v>0</v>
      </c>
      <c r="R549" s="296">
        <f t="shared" si="195"/>
        <v>0</v>
      </c>
      <c r="S549" s="296">
        <f t="shared" si="196"/>
        <v>0</v>
      </c>
      <c r="T549" s="297">
        <f t="shared" si="197"/>
        <v>0</v>
      </c>
      <c r="U549" s="297">
        <f t="shared" si="198"/>
        <v>0</v>
      </c>
      <c r="V549">
        <f t="shared" si="199"/>
        <v>1</v>
      </c>
      <c r="W549" s="298">
        <f t="shared" si="202"/>
        <v>2</v>
      </c>
      <c r="X549" s="33">
        <f t="shared" si="200"/>
        <v>4</v>
      </c>
      <c r="Y549">
        <f t="shared" si="201"/>
        <v>5</v>
      </c>
      <c r="Z549" s="299">
        <f t="shared" si="183"/>
        <v>80</v>
      </c>
      <c r="AA549">
        <f t="shared" si="184"/>
        <v>4</v>
      </c>
      <c r="AB549" s="63">
        <f t="shared" si="185"/>
        <v>80</v>
      </c>
      <c r="AP549" s="307"/>
      <c r="AQ549" s="44"/>
      <c r="AR549" s="301"/>
      <c r="AS549" s="301"/>
      <c r="AT549" s="301"/>
      <c r="AV549" s="112"/>
      <c r="AW549" s="112"/>
      <c r="AX549" s="112"/>
      <c r="AY549" s="112"/>
      <c r="AZ549" s="112"/>
      <c r="BA549" s="112"/>
      <c r="BB549" s="45">
        <v>1</v>
      </c>
      <c r="BC549" s="45">
        <v>3</v>
      </c>
      <c r="BE549" s="47"/>
      <c r="BH549" s="48"/>
      <c r="BI549" s="113"/>
      <c r="BJ549" s="114"/>
      <c r="BK549" s="114"/>
      <c r="BL549" s="114"/>
      <c r="BM549" s="115"/>
      <c r="BN549" s="115"/>
      <c r="BO549" s="115"/>
      <c r="BQ549" s="53"/>
      <c r="BR549" s="53"/>
      <c r="BS549" s="116"/>
      <c r="BT549" s="116"/>
      <c r="BU549" s="116"/>
      <c r="BV549" s="116"/>
      <c r="BW549" s="117"/>
      <c r="BX549" s="117"/>
      <c r="BY549" s="118"/>
      <c r="BZ549" s="118"/>
      <c r="CA549" s="118"/>
      <c r="CB549" s="118"/>
      <c r="CC549" s="119"/>
      <c r="CD549" s="119"/>
      <c r="CE549" s="119"/>
      <c r="CF549" s="120"/>
      <c r="CG549" s="120"/>
      <c r="CH549" s="120"/>
      <c r="CI549" s="120"/>
      <c r="CJ549" s="120"/>
      <c r="CK549" s="120"/>
      <c r="CL549" s="60">
        <v>1</v>
      </c>
    </row>
    <row r="550" spans="7:90" x14ac:dyDescent="0.25">
      <c r="G550" s="36" t="s">
        <v>131</v>
      </c>
      <c r="H550" s="36">
        <v>1</v>
      </c>
      <c r="I550" s="44">
        <f t="shared" si="186"/>
        <v>0</v>
      </c>
      <c r="J550" s="44">
        <f t="shared" si="187"/>
        <v>3</v>
      </c>
      <c r="K550" s="44">
        <f t="shared" si="188"/>
        <v>0</v>
      </c>
      <c r="L550" s="44">
        <f t="shared" si="189"/>
        <v>0</v>
      </c>
      <c r="M550" s="51">
        <f t="shared" si="190"/>
        <v>0</v>
      </c>
      <c r="N550" s="51">
        <f t="shared" si="191"/>
        <v>0</v>
      </c>
      <c r="O550" s="51">
        <f t="shared" si="192"/>
        <v>0</v>
      </c>
      <c r="P550" s="54">
        <f t="shared" si="193"/>
        <v>0</v>
      </c>
      <c r="Q550" s="296">
        <f t="shared" si="194"/>
        <v>0</v>
      </c>
      <c r="R550" s="296">
        <f t="shared" si="195"/>
        <v>0</v>
      </c>
      <c r="S550" s="296">
        <f t="shared" si="196"/>
        <v>0</v>
      </c>
      <c r="T550" s="297">
        <f t="shared" si="197"/>
        <v>0</v>
      </c>
      <c r="U550" s="297">
        <f t="shared" si="198"/>
        <v>0</v>
      </c>
      <c r="V550">
        <f t="shared" si="199"/>
        <v>0</v>
      </c>
      <c r="W550" s="298">
        <f t="shared" si="202"/>
        <v>1</v>
      </c>
      <c r="X550" s="33">
        <f t="shared" si="200"/>
        <v>3</v>
      </c>
      <c r="Y550">
        <f t="shared" si="201"/>
        <v>3</v>
      </c>
      <c r="Z550" s="299">
        <f t="shared" si="183"/>
        <v>100</v>
      </c>
      <c r="AA550">
        <f t="shared" si="184"/>
        <v>3</v>
      </c>
      <c r="AB550" s="63">
        <f t="shared" si="185"/>
        <v>100</v>
      </c>
      <c r="AP550" s="307"/>
      <c r="AQ550" s="44"/>
      <c r="AR550" s="301"/>
      <c r="AS550" s="301"/>
      <c r="AT550" s="301"/>
      <c r="AV550" s="112"/>
      <c r="AW550" s="112"/>
      <c r="AX550" s="112"/>
      <c r="AY550" s="112"/>
      <c r="AZ550" s="112"/>
      <c r="BA550" s="112"/>
      <c r="BB550" s="45"/>
      <c r="BC550" s="45">
        <v>3</v>
      </c>
      <c r="BE550" s="47"/>
      <c r="BH550" s="48"/>
      <c r="BI550" s="113"/>
      <c r="BJ550" s="114"/>
      <c r="BK550" s="114"/>
      <c r="BL550" s="114"/>
      <c r="BM550" s="115"/>
      <c r="BN550" s="115"/>
      <c r="BO550" s="115"/>
      <c r="BQ550" s="53"/>
      <c r="BR550" s="53"/>
      <c r="BS550" s="116"/>
      <c r="BT550" s="116"/>
      <c r="BU550" s="116"/>
      <c r="BV550" s="116"/>
      <c r="BW550" s="117"/>
      <c r="BX550" s="117"/>
      <c r="BY550" s="118"/>
      <c r="BZ550" s="118"/>
      <c r="CA550" s="118"/>
      <c r="CB550" s="118"/>
      <c r="CC550" s="119"/>
      <c r="CD550" s="119"/>
      <c r="CE550" s="119"/>
      <c r="CF550" s="120"/>
      <c r="CG550" s="120"/>
      <c r="CH550" s="120"/>
      <c r="CI550" s="120"/>
      <c r="CJ550" s="120"/>
      <c r="CK550" s="120"/>
      <c r="CL550" s="60"/>
    </row>
    <row r="551" spans="7:90" x14ac:dyDescent="0.25">
      <c r="G551" s="36" t="s">
        <v>131</v>
      </c>
      <c r="H551" s="36">
        <v>1</v>
      </c>
      <c r="I551" s="44">
        <f t="shared" si="186"/>
        <v>1</v>
      </c>
      <c r="J551" s="44">
        <f t="shared" si="187"/>
        <v>5</v>
      </c>
      <c r="K551" s="44">
        <f t="shared" si="188"/>
        <v>0</v>
      </c>
      <c r="L551" s="44">
        <f t="shared" si="189"/>
        <v>0</v>
      </c>
      <c r="M551" s="51">
        <f t="shared" si="190"/>
        <v>0</v>
      </c>
      <c r="N551" s="51">
        <f t="shared" si="191"/>
        <v>0</v>
      </c>
      <c r="O551" s="51">
        <f t="shared" si="192"/>
        <v>0</v>
      </c>
      <c r="P551" s="54">
        <f t="shared" si="193"/>
        <v>0</v>
      </c>
      <c r="Q551" s="296">
        <f t="shared" si="194"/>
        <v>2</v>
      </c>
      <c r="R551" s="296">
        <f t="shared" si="195"/>
        <v>0</v>
      </c>
      <c r="S551" s="296">
        <f t="shared" si="196"/>
        <v>0</v>
      </c>
      <c r="T551" s="297">
        <f t="shared" si="197"/>
        <v>0</v>
      </c>
      <c r="U551" s="297">
        <f t="shared" si="198"/>
        <v>0</v>
      </c>
      <c r="V551">
        <f t="shared" si="199"/>
        <v>0</v>
      </c>
      <c r="W551" s="298">
        <f t="shared" si="202"/>
        <v>3</v>
      </c>
      <c r="X551" s="33">
        <f t="shared" si="200"/>
        <v>6</v>
      </c>
      <c r="Y551">
        <f t="shared" si="201"/>
        <v>8</v>
      </c>
      <c r="Z551" s="299">
        <f t="shared" si="183"/>
        <v>75</v>
      </c>
      <c r="AA551">
        <f t="shared" si="184"/>
        <v>6</v>
      </c>
      <c r="AB551" s="63">
        <f t="shared" si="185"/>
        <v>75</v>
      </c>
      <c r="AP551" s="307"/>
      <c r="AQ551" s="44"/>
      <c r="AR551" s="301"/>
      <c r="AS551" s="301"/>
      <c r="AT551" s="301"/>
      <c r="AV551" s="112"/>
      <c r="AW551" s="112">
        <v>1</v>
      </c>
      <c r="AX551" s="112"/>
      <c r="AY551" s="112"/>
      <c r="AZ551" s="112"/>
      <c r="BA551" s="112"/>
      <c r="BB551" s="45">
        <v>1</v>
      </c>
      <c r="BC551" s="45">
        <v>2</v>
      </c>
      <c r="BD551" s="45">
        <v>2</v>
      </c>
      <c r="BE551" s="47"/>
      <c r="BH551" s="48"/>
      <c r="BI551" s="113"/>
      <c r="BJ551" s="114"/>
      <c r="BK551" s="114"/>
      <c r="BL551" s="114"/>
      <c r="BM551" s="115"/>
      <c r="BN551" s="115"/>
      <c r="BO551" s="115"/>
      <c r="BQ551" s="53"/>
      <c r="BR551" s="53"/>
      <c r="BS551" s="116"/>
      <c r="BT551" s="116"/>
      <c r="BU551" s="116"/>
      <c r="BV551" s="116">
        <v>2</v>
      </c>
      <c r="BW551" s="117"/>
      <c r="BX551" s="117"/>
      <c r="BY551" s="118"/>
      <c r="BZ551" s="118"/>
      <c r="CA551" s="118"/>
      <c r="CB551" s="118"/>
      <c r="CC551" s="119"/>
      <c r="CD551" s="119"/>
      <c r="CE551" s="119"/>
      <c r="CF551" s="120"/>
      <c r="CG551" s="120"/>
      <c r="CH551" s="120"/>
      <c r="CI551" s="120"/>
      <c r="CJ551" s="120"/>
      <c r="CK551" s="120"/>
      <c r="CL551" s="60"/>
    </row>
    <row r="552" spans="7:90" x14ac:dyDescent="0.25">
      <c r="G552" s="36" t="s">
        <v>131</v>
      </c>
      <c r="H552" s="36">
        <v>2</v>
      </c>
      <c r="I552" s="44">
        <f t="shared" si="186"/>
        <v>3</v>
      </c>
      <c r="J552" s="44">
        <f t="shared" si="187"/>
        <v>5</v>
      </c>
      <c r="K552" s="44">
        <f t="shared" si="188"/>
        <v>0</v>
      </c>
      <c r="L552" s="44">
        <f t="shared" si="189"/>
        <v>0</v>
      </c>
      <c r="M552" s="51">
        <f t="shared" si="190"/>
        <v>0</v>
      </c>
      <c r="N552" s="51">
        <f t="shared" si="191"/>
        <v>0</v>
      </c>
      <c r="O552" s="51">
        <f t="shared" si="192"/>
        <v>0</v>
      </c>
      <c r="P552" s="54">
        <f t="shared" si="193"/>
        <v>0</v>
      </c>
      <c r="Q552" s="296">
        <f t="shared" si="194"/>
        <v>3</v>
      </c>
      <c r="R552" s="296">
        <f t="shared" si="195"/>
        <v>0</v>
      </c>
      <c r="S552" s="296">
        <f t="shared" si="196"/>
        <v>0</v>
      </c>
      <c r="T552" s="297">
        <f t="shared" si="197"/>
        <v>0</v>
      </c>
      <c r="U552" s="297">
        <f t="shared" si="198"/>
        <v>0</v>
      </c>
      <c r="V552">
        <f t="shared" si="199"/>
        <v>0</v>
      </c>
      <c r="W552" s="298">
        <f t="shared" si="202"/>
        <v>3</v>
      </c>
      <c r="X552" s="33">
        <f t="shared" si="200"/>
        <v>8</v>
      </c>
      <c r="Y552">
        <f t="shared" si="201"/>
        <v>11</v>
      </c>
      <c r="Z552" s="299">
        <f t="shared" si="183"/>
        <v>72.727272727272734</v>
      </c>
      <c r="AA552">
        <f t="shared" si="184"/>
        <v>8</v>
      </c>
      <c r="AB552" s="63">
        <f t="shared" si="185"/>
        <v>72.727272727272734</v>
      </c>
      <c r="AP552" s="307"/>
      <c r="AQ552" s="44"/>
      <c r="AR552" s="301"/>
      <c r="AS552" s="301"/>
      <c r="AT552" s="301"/>
      <c r="AV552" s="112"/>
      <c r="AW552" s="112">
        <v>3</v>
      </c>
      <c r="AX552" s="112"/>
      <c r="AY552" s="112"/>
      <c r="AZ552" s="112"/>
      <c r="BA552" s="112"/>
      <c r="BB552" s="45">
        <v>3</v>
      </c>
      <c r="BC552" s="45">
        <v>2</v>
      </c>
      <c r="BE552" s="47"/>
      <c r="BH552" s="48"/>
      <c r="BI552" s="113"/>
      <c r="BJ552" s="114"/>
      <c r="BK552" s="114"/>
      <c r="BL552" s="114"/>
      <c r="BM552" s="115"/>
      <c r="BN552" s="115"/>
      <c r="BO552" s="115"/>
      <c r="BQ552" s="53"/>
      <c r="BR552" s="53"/>
      <c r="BS552" s="116"/>
      <c r="BT552" s="116"/>
      <c r="BU552" s="116"/>
      <c r="BV552" s="116">
        <v>3</v>
      </c>
      <c r="BW552" s="117"/>
      <c r="BX552" s="117"/>
      <c r="BY552" s="118"/>
      <c r="BZ552" s="118"/>
      <c r="CA552" s="118"/>
      <c r="CB552" s="118"/>
      <c r="CC552" s="119"/>
      <c r="CD552" s="119"/>
      <c r="CE552" s="119"/>
      <c r="CF552" s="120"/>
      <c r="CG552" s="120"/>
      <c r="CH552" s="120"/>
      <c r="CI552" s="120"/>
      <c r="CJ552" s="120"/>
      <c r="CK552" s="120"/>
      <c r="CL552" s="60"/>
    </row>
    <row r="553" spans="7:90" x14ac:dyDescent="0.25">
      <c r="G553" s="36" t="s">
        <v>131</v>
      </c>
      <c r="H553" s="36">
        <v>1</v>
      </c>
      <c r="I553" s="44">
        <f t="shared" si="186"/>
        <v>0</v>
      </c>
      <c r="J553" s="44">
        <f t="shared" si="187"/>
        <v>3</v>
      </c>
      <c r="K553" s="44">
        <f t="shared" si="188"/>
        <v>0</v>
      </c>
      <c r="L553" s="44">
        <f t="shared" si="189"/>
        <v>0</v>
      </c>
      <c r="M553" s="51">
        <f t="shared" si="190"/>
        <v>0</v>
      </c>
      <c r="N553" s="51">
        <f t="shared" si="191"/>
        <v>0</v>
      </c>
      <c r="O553" s="51">
        <f t="shared" si="192"/>
        <v>0</v>
      </c>
      <c r="P553" s="54">
        <f t="shared" si="193"/>
        <v>0</v>
      </c>
      <c r="Q553" s="296">
        <f t="shared" si="194"/>
        <v>0</v>
      </c>
      <c r="R553" s="296">
        <f t="shared" si="195"/>
        <v>0</v>
      </c>
      <c r="S553" s="296">
        <f t="shared" si="196"/>
        <v>0</v>
      </c>
      <c r="T553" s="297">
        <f t="shared" si="197"/>
        <v>0</v>
      </c>
      <c r="U553" s="297">
        <f t="shared" si="198"/>
        <v>0</v>
      </c>
      <c r="V553">
        <f t="shared" si="199"/>
        <v>0</v>
      </c>
      <c r="W553" s="298">
        <f t="shared" si="202"/>
        <v>1</v>
      </c>
      <c r="X553" s="33">
        <f t="shared" si="200"/>
        <v>3</v>
      </c>
      <c r="Y553">
        <f t="shared" si="201"/>
        <v>3</v>
      </c>
      <c r="Z553" s="299">
        <f t="shared" si="183"/>
        <v>100</v>
      </c>
      <c r="AA553">
        <f t="shared" si="184"/>
        <v>3</v>
      </c>
      <c r="AB553" s="63">
        <f t="shared" si="185"/>
        <v>100</v>
      </c>
      <c r="AP553" s="307"/>
      <c r="AQ553" s="44"/>
      <c r="AR553" s="301"/>
      <c r="AS553" s="301"/>
      <c r="AT553" s="301"/>
      <c r="AV553" s="112"/>
      <c r="AW553" s="112"/>
      <c r="AX553" s="112"/>
      <c r="AY553" s="112"/>
      <c r="AZ553" s="112"/>
      <c r="BA553" s="112"/>
      <c r="BB553" s="45"/>
      <c r="BC553" s="45">
        <v>3</v>
      </c>
      <c r="BE553" s="47"/>
      <c r="BH553" s="48"/>
      <c r="BI553" s="113"/>
      <c r="BJ553" s="114"/>
      <c r="BK553" s="114"/>
      <c r="BL553" s="114"/>
      <c r="BM553" s="115"/>
      <c r="BN553" s="115"/>
      <c r="BO553" s="115"/>
      <c r="BQ553" s="53"/>
      <c r="BR553" s="53"/>
      <c r="BS553" s="116"/>
      <c r="BT553" s="116"/>
      <c r="BU553" s="116"/>
      <c r="BV553" s="116"/>
      <c r="BW553" s="117"/>
      <c r="BX553" s="117"/>
      <c r="BY553" s="118"/>
      <c r="BZ553" s="118"/>
      <c r="CA553" s="118"/>
      <c r="CB553" s="118"/>
      <c r="CC553" s="119"/>
      <c r="CD553" s="119"/>
      <c r="CE553" s="119"/>
      <c r="CF553" s="120"/>
      <c r="CG553" s="120"/>
      <c r="CH553" s="120"/>
      <c r="CI553" s="120"/>
      <c r="CJ553" s="120"/>
      <c r="CK553" s="120"/>
      <c r="CL553" s="60"/>
    </row>
    <row r="554" spans="7:90" x14ac:dyDescent="0.25">
      <c r="G554" s="36" t="s">
        <v>131</v>
      </c>
      <c r="H554" s="36">
        <v>1</v>
      </c>
      <c r="I554" s="44">
        <f t="shared" si="186"/>
        <v>0</v>
      </c>
      <c r="J554" s="44">
        <f t="shared" si="187"/>
        <v>3</v>
      </c>
      <c r="K554" s="44">
        <f t="shared" si="188"/>
        <v>0</v>
      </c>
      <c r="L554" s="44">
        <f t="shared" si="189"/>
        <v>0</v>
      </c>
      <c r="M554" s="51">
        <f t="shared" si="190"/>
        <v>0</v>
      </c>
      <c r="N554" s="51">
        <f t="shared" si="191"/>
        <v>0</v>
      </c>
      <c r="O554" s="51">
        <f t="shared" si="192"/>
        <v>0</v>
      </c>
      <c r="P554" s="54">
        <f t="shared" si="193"/>
        <v>0</v>
      </c>
      <c r="Q554" s="296">
        <f t="shared" si="194"/>
        <v>1</v>
      </c>
      <c r="R554" s="296">
        <f t="shared" si="195"/>
        <v>0</v>
      </c>
      <c r="S554" s="296">
        <f t="shared" si="196"/>
        <v>0</v>
      </c>
      <c r="T554" s="297">
        <f t="shared" si="197"/>
        <v>0</v>
      </c>
      <c r="U554" s="297">
        <f t="shared" si="198"/>
        <v>0</v>
      </c>
      <c r="V554">
        <f t="shared" si="199"/>
        <v>0</v>
      </c>
      <c r="W554" s="298">
        <f t="shared" si="202"/>
        <v>2</v>
      </c>
      <c r="X554" s="33">
        <f t="shared" si="200"/>
        <v>3</v>
      </c>
      <c r="Y554">
        <f t="shared" si="201"/>
        <v>4</v>
      </c>
      <c r="Z554" s="299">
        <f t="shared" si="183"/>
        <v>75</v>
      </c>
      <c r="AA554">
        <f t="shared" si="184"/>
        <v>3</v>
      </c>
      <c r="AB554" s="63">
        <f t="shared" si="185"/>
        <v>75</v>
      </c>
      <c r="AP554" s="307"/>
      <c r="AQ554" s="44"/>
      <c r="AR554" s="301"/>
      <c r="AS554" s="301"/>
      <c r="AT554" s="301"/>
      <c r="AV554" s="112"/>
      <c r="AW554" s="112"/>
      <c r="AX554" s="112"/>
      <c r="AY554" s="112"/>
      <c r="AZ554" s="112"/>
      <c r="BA554" s="112"/>
      <c r="BB554" s="45">
        <v>1</v>
      </c>
      <c r="BC554" s="45">
        <v>2</v>
      </c>
      <c r="BE554" s="47"/>
      <c r="BH554" s="48"/>
      <c r="BI554" s="113"/>
      <c r="BJ554" s="114"/>
      <c r="BK554" s="114"/>
      <c r="BL554" s="114"/>
      <c r="BM554" s="115"/>
      <c r="BN554" s="115"/>
      <c r="BO554" s="115"/>
      <c r="BQ554" s="53"/>
      <c r="BR554" s="53"/>
      <c r="BS554" s="116"/>
      <c r="BT554" s="116"/>
      <c r="BU554" s="116"/>
      <c r="BV554" s="116">
        <v>1</v>
      </c>
      <c r="BW554" s="117"/>
      <c r="BX554" s="117"/>
      <c r="BY554" s="118"/>
      <c r="BZ554" s="118"/>
      <c r="CA554" s="118"/>
      <c r="CB554" s="118"/>
      <c r="CC554" s="119"/>
      <c r="CD554" s="119"/>
      <c r="CE554" s="119"/>
      <c r="CF554" s="120"/>
      <c r="CG554" s="120"/>
      <c r="CH554" s="120"/>
      <c r="CI554" s="120"/>
      <c r="CJ554" s="120"/>
      <c r="CK554" s="120"/>
      <c r="CL554" s="60"/>
    </row>
    <row r="555" spans="7:90" x14ac:dyDescent="0.25">
      <c r="G555" s="36" t="s">
        <v>131</v>
      </c>
      <c r="H555" s="36">
        <v>1</v>
      </c>
      <c r="I555" s="44">
        <f t="shared" si="186"/>
        <v>0</v>
      </c>
      <c r="J555" s="44">
        <f t="shared" si="187"/>
        <v>3</v>
      </c>
      <c r="K555" s="44">
        <f t="shared" si="188"/>
        <v>0</v>
      </c>
      <c r="L555" s="44">
        <f t="shared" si="189"/>
        <v>0</v>
      </c>
      <c r="M555" s="51">
        <f t="shared" si="190"/>
        <v>0</v>
      </c>
      <c r="N555" s="51">
        <f t="shared" si="191"/>
        <v>0</v>
      </c>
      <c r="O555" s="51">
        <f t="shared" si="192"/>
        <v>0</v>
      </c>
      <c r="P555" s="54">
        <f t="shared" si="193"/>
        <v>0</v>
      </c>
      <c r="Q555" s="296">
        <f t="shared" si="194"/>
        <v>4</v>
      </c>
      <c r="R555" s="296">
        <f t="shared" si="195"/>
        <v>0</v>
      </c>
      <c r="S555" s="296">
        <f t="shared" si="196"/>
        <v>0</v>
      </c>
      <c r="T555" s="297">
        <f t="shared" si="197"/>
        <v>0</v>
      </c>
      <c r="U555" s="297">
        <f t="shared" si="198"/>
        <v>0</v>
      </c>
      <c r="V555">
        <f t="shared" si="199"/>
        <v>0</v>
      </c>
      <c r="W555" s="298">
        <f t="shared" si="202"/>
        <v>2</v>
      </c>
      <c r="X555" s="33">
        <f t="shared" si="200"/>
        <v>3</v>
      </c>
      <c r="Y555">
        <f t="shared" si="201"/>
        <v>7</v>
      </c>
      <c r="Z555" s="299">
        <f t="shared" si="183"/>
        <v>42.857142857142854</v>
      </c>
      <c r="AA555">
        <f t="shared" si="184"/>
        <v>3</v>
      </c>
      <c r="AB555" s="63">
        <f t="shared" si="185"/>
        <v>42.857142857142854</v>
      </c>
      <c r="AP555" s="307"/>
      <c r="AQ555" s="296"/>
      <c r="AR555" s="301"/>
      <c r="AS555" s="301"/>
      <c r="AT555" s="301"/>
      <c r="AV555" s="112"/>
      <c r="AW555" s="112"/>
      <c r="AX555" s="112"/>
      <c r="AY555" s="112"/>
      <c r="AZ555" s="112"/>
      <c r="BA555" s="112"/>
      <c r="BB555" s="45"/>
      <c r="BC555" s="45">
        <v>3</v>
      </c>
      <c r="BE555" s="47"/>
      <c r="BH555" s="48"/>
      <c r="BI555" s="113"/>
      <c r="BJ555" s="114"/>
      <c r="BK555" s="114"/>
      <c r="BL555" s="114"/>
      <c r="BM555" s="115"/>
      <c r="BN555" s="115"/>
      <c r="BO555" s="115"/>
      <c r="BQ555" s="53"/>
      <c r="BR555" s="53"/>
      <c r="BS555" s="116"/>
      <c r="BT555" s="116"/>
      <c r="BU555" s="116"/>
      <c r="BV555" s="116">
        <v>4</v>
      </c>
      <c r="BW555" s="117"/>
      <c r="BX555" s="117"/>
      <c r="BY555" s="118"/>
      <c r="BZ555" s="118"/>
      <c r="CA555" s="118"/>
      <c r="CB555" s="118"/>
      <c r="CC555" s="119"/>
      <c r="CD555" s="119"/>
      <c r="CE555" s="119"/>
      <c r="CF555" s="120"/>
      <c r="CG555" s="120"/>
      <c r="CH555" s="120"/>
      <c r="CI555" s="120"/>
      <c r="CJ555" s="120"/>
      <c r="CK555" s="120"/>
      <c r="CL555" s="60"/>
    </row>
    <row r="556" spans="7:90" x14ac:dyDescent="0.25">
      <c r="G556" s="36" t="s">
        <v>131</v>
      </c>
      <c r="H556" s="36">
        <v>2</v>
      </c>
      <c r="I556" s="44">
        <f t="shared" si="186"/>
        <v>1</v>
      </c>
      <c r="J556" s="44">
        <f t="shared" si="187"/>
        <v>4</v>
      </c>
      <c r="K556" s="44">
        <f t="shared" si="188"/>
        <v>0</v>
      </c>
      <c r="L556" s="44">
        <f t="shared" si="189"/>
        <v>0</v>
      </c>
      <c r="M556" s="51">
        <f t="shared" si="190"/>
        <v>0</v>
      </c>
      <c r="N556" s="51">
        <f t="shared" si="191"/>
        <v>0</v>
      </c>
      <c r="O556" s="51">
        <f t="shared" si="192"/>
        <v>0</v>
      </c>
      <c r="P556" s="54">
        <f t="shared" si="193"/>
        <v>0</v>
      </c>
      <c r="Q556" s="296">
        <f t="shared" si="194"/>
        <v>3</v>
      </c>
      <c r="R556" s="296">
        <f t="shared" si="195"/>
        <v>0</v>
      </c>
      <c r="S556" s="296">
        <f t="shared" si="196"/>
        <v>0</v>
      </c>
      <c r="T556" s="297">
        <f t="shared" si="197"/>
        <v>0</v>
      </c>
      <c r="U556" s="297">
        <f t="shared" si="198"/>
        <v>0</v>
      </c>
      <c r="V556">
        <f t="shared" si="199"/>
        <v>0</v>
      </c>
      <c r="W556" s="298">
        <f t="shared" si="202"/>
        <v>3</v>
      </c>
      <c r="X556" s="33">
        <f t="shared" si="200"/>
        <v>5</v>
      </c>
      <c r="Y556">
        <f t="shared" si="201"/>
        <v>8</v>
      </c>
      <c r="Z556" s="299">
        <f t="shared" si="183"/>
        <v>62.5</v>
      </c>
      <c r="AA556">
        <f t="shared" si="184"/>
        <v>5</v>
      </c>
      <c r="AB556" s="63">
        <f t="shared" si="185"/>
        <v>62.5</v>
      </c>
      <c r="AP556" s="307"/>
      <c r="AQ556" s="44"/>
      <c r="AR556" s="301"/>
      <c r="AS556" s="301"/>
      <c r="AT556" s="301"/>
      <c r="AV556" s="112"/>
      <c r="AW556" s="112">
        <v>1</v>
      </c>
      <c r="AX556" s="112"/>
      <c r="AY556" s="112"/>
      <c r="AZ556" s="112"/>
      <c r="BA556" s="112"/>
      <c r="BB556" s="45"/>
      <c r="BC556" s="45">
        <v>4</v>
      </c>
      <c r="BE556" s="47"/>
      <c r="BH556" s="48"/>
      <c r="BI556" s="113"/>
      <c r="BJ556" s="114"/>
      <c r="BK556" s="114"/>
      <c r="BL556" s="114"/>
      <c r="BM556" s="115"/>
      <c r="BN556" s="115"/>
      <c r="BO556" s="115"/>
      <c r="BQ556" s="53"/>
      <c r="BR556" s="53"/>
      <c r="BS556" s="116"/>
      <c r="BT556" s="116"/>
      <c r="BU556" s="116"/>
      <c r="BV556" s="116">
        <v>3</v>
      </c>
      <c r="BW556" s="117"/>
      <c r="BX556" s="117"/>
      <c r="BY556" s="118"/>
      <c r="BZ556" s="118"/>
      <c r="CA556" s="118"/>
      <c r="CB556" s="118"/>
      <c r="CC556" s="119"/>
      <c r="CD556" s="119"/>
      <c r="CE556" s="119"/>
      <c r="CF556" s="120"/>
      <c r="CG556" s="120"/>
      <c r="CH556" s="120"/>
      <c r="CI556" s="120"/>
      <c r="CJ556" s="120"/>
      <c r="CK556" s="120"/>
      <c r="CL556" s="60"/>
    </row>
    <row r="557" spans="7:90" x14ac:dyDescent="0.25">
      <c r="G557" s="36" t="s">
        <v>131</v>
      </c>
      <c r="H557" s="36">
        <v>1</v>
      </c>
      <c r="I557" s="44">
        <f t="shared" si="186"/>
        <v>0</v>
      </c>
      <c r="J557" s="44">
        <f t="shared" si="187"/>
        <v>7</v>
      </c>
      <c r="K557" s="44">
        <f t="shared" si="188"/>
        <v>0</v>
      </c>
      <c r="L557" s="44">
        <f t="shared" si="189"/>
        <v>0</v>
      </c>
      <c r="M557" s="51">
        <f t="shared" si="190"/>
        <v>0</v>
      </c>
      <c r="N557" s="51">
        <f t="shared" si="191"/>
        <v>0</v>
      </c>
      <c r="O557" s="51">
        <f t="shared" si="192"/>
        <v>0</v>
      </c>
      <c r="P557" s="54">
        <f t="shared" si="193"/>
        <v>0</v>
      </c>
      <c r="Q557" s="296">
        <f t="shared" si="194"/>
        <v>2</v>
      </c>
      <c r="R557" s="296">
        <f t="shared" si="195"/>
        <v>0</v>
      </c>
      <c r="S557" s="296">
        <f t="shared" si="196"/>
        <v>0</v>
      </c>
      <c r="T557" s="297">
        <f t="shared" si="197"/>
        <v>0</v>
      </c>
      <c r="U557" s="297">
        <f t="shared" si="198"/>
        <v>0</v>
      </c>
      <c r="V557">
        <f t="shared" si="199"/>
        <v>0</v>
      </c>
      <c r="W557" s="298">
        <f t="shared" si="202"/>
        <v>2</v>
      </c>
      <c r="X557" s="33">
        <f t="shared" si="200"/>
        <v>7</v>
      </c>
      <c r="Y557">
        <f t="shared" si="201"/>
        <v>9</v>
      </c>
      <c r="Z557" s="299">
        <f t="shared" si="183"/>
        <v>77.777777777777786</v>
      </c>
      <c r="AA557">
        <f t="shared" si="184"/>
        <v>7</v>
      </c>
      <c r="AB557" s="63">
        <f t="shared" si="185"/>
        <v>77.777777777777786</v>
      </c>
      <c r="AP557" s="307"/>
      <c r="AQ557" s="44"/>
      <c r="AR557" s="301"/>
      <c r="AS557" s="301"/>
      <c r="AT557" s="301"/>
      <c r="AV557" s="112"/>
      <c r="AW557" s="112"/>
      <c r="AX557" s="112"/>
      <c r="AY557" s="112"/>
      <c r="AZ557" s="112"/>
      <c r="BA557" s="112"/>
      <c r="BB557" s="45">
        <v>2</v>
      </c>
      <c r="BC557" s="45">
        <v>5</v>
      </c>
      <c r="BE557" s="47"/>
      <c r="BH557" s="48"/>
      <c r="BI557" s="113"/>
      <c r="BJ557" s="114"/>
      <c r="BK557" s="114"/>
      <c r="BL557" s="114"/>
      <c r="BM557" s="115"/>
      <c r="BN557" s="115"/>
      <c r="BO557" s="115"/>
      <c r="BQ557" s="53"/>
      <c r="BR557" s="53"/>
      <c r="BS557" s="116"/>
      <c r="BT557" s="116"/>
      <c r="BU557" s="116"/>
      <c r="BV557" s="116">
        <v>2</v>
      </c>
      <c r="BW557" s="117"/>
      <c r="BX557" s="117"/>
      <c r="BY557" s="118"/>
      <c r="BZ557" s="118"/>
      <c r="CA557" s="118"/>
      <c r="CB557" s="118"/>
      <c r="CC557" s="119"/>
      <c r="CD557" s="119"/>
      <c r="CE557" s="119"/>
      <c r="CF557" s="120"/>
      <c r="CG557" s="120"/>
      <c r="CH557" s="120"/>
      <c r="CI557" s="120"/>
      <c r="CJ557" s="120"/>
      <c r="CK557" s="120"/>
      <c r="CL557" s="60"/>
    </row>
    <row r="558" spans="7:90" x14ac:dyDescent="0.25">
      <c r="G558" s="36" t="s">
        <v>131</v>
      </c>
      <c r="H558" s="36">
        <v>1</v>
      </c>
      <c r="I558" s="44">
        <f t="shared" si="186"/>
        <v>0</v>
      </c>
      <c r="J558" s="44">
        <f t="shared" si="187"/>
        <v>7</v>
      </c>
      <c r="K558" s="44">
        <f t="shared" si="188"/>
        <v>0</v>
      </c>
      <c r="L558" s="44">
        <f t="shared" si="189"/>
        <v>0</v>
      </c>
      <c r="M558" s="51">
        <f t="shared" si="190"/>
        <v>0</v>
      </c>
      <c r="N558" s="51">
        <f t="shared" si="191"/>
        <v>0</v>
      </c>
      <c r="O558" s="51">
        <f t="shared" si="192"/>
        <v>0</v>
      </c>
      <c r="P558" s="54">
        <f t="shared" si="193"/>
        <v>0</v>
      </c>
      <c r="Q558" s="296">
        <f t="shared" si="194"/>
        <v>3</v>
      </c>
      <c r="R558" s="296">
        <f t="shared" si="195"/>
        <v>0</v>
      </c>
      <c r="S558" s="296">
        <f t="shared" si="196"/>
        <v>0</v>
      </c>
      <c r="T558" s="297">
        <f t="shared" si="197"/>
        <v>0</v>
      </c>
      <c r="U558" s="297">
        <f t="shared" si="198"/>
        <v>0</v>
      </c>
      <c r="V558">
        <f t="shared" si="199"/>
        <v>0</v>
      </c>
      <c r="W558" s="298">
        <f t="shared" si="202"/>
        <v>2</v>
      </c>
      <c r="X558" s="33">
        <f t="shared" si="200"/>
        <v>7</v>
      </c>
      <c r="Y558">
        <f t="shared" si="201"/>
        <v>10</v>
      </c>
      <c r="Z558" s="299">
        <f t="shared" si="183"/>
        <v>70</v>
      </c>
      <c r="AA558">
        <f t="shared" si="184"/>
        <v>7</v>
      </c>
      <c r="AB558" s="63">
        <f t="shared" si="185"/>
        <v>70</v>
      </c>
      <c r="AP558" s="307"/>
      <c r="AQ558" s="44"/>
      <c r="AR558" s="301"/>
      <c r="AS558" s="301"/>
      <c r="AT558" s="301"/>
      <c r="AV558" s="112"/>
      <c r="AW558" s="112"/>
      <c r="AX558" s="112"/>
      <c r="AY558" s="112"/>
      <c r="AZ558" s="112"/>
      <c r="BA558" s="112"/>
      <c r="BB558" s="45">
        <v>1</v>
      </c>
      <c r="BC558" s="45">
        <v>6</v>
      </c>
      <c r="BE558" s="47"/>
      <c r="BH558" s="48"/>
      <c r="BI558" s="113"/>
      <c r="BJ558" s="114"/>
      <c r="BK558" s="114"/>
      <c r="BL558" s="114"/>
      <c r="BM558" s="115"/>
      <c r="BN558" s="115"/>
      <c r="BO558" s="115"/>
      <c r="BQ558" s="53"/>
      <c r="BR558" s="53"/>
      <c r="BS558" s="116"/>
      <c r="BT558" s="116"/>
      <c r="BU558" s="116"/>
      <c r="BV558" s="116">
        <v>3</v>
      </c>
      <c r="BW558" s="117"/>
      <c r="BX558" s="117"/>
      <c r="BY558" s="118"/>
      <c r="BZ558" s="118"/>
      <c r="CA558" s="118"/>
      <c r="CB558" s="118"/>
      <c r="CC558" s="119"/>
      <c r="CD558" s="119"/>
      <c r="CE558" s="119"/>
      <c r="CF558" s="120"/>
      <c r="CG558" s="120"/>
      <c r="CH558" s="120"/>
      <c r="CI558" s="120"/>
      <c r="CJ558" s="120"/>
      <c r="CK558" s="120"/>
      <c r="CL558" s="60"/>
    </row>
    <row r="559" spans="7:90" x14ac:dyDescent="0.25">
      <c r="G559" s="36" t="s">
        <v>131</v>
      </c>
      <c r="H559" s="36">
        <v>1</v>
      </c>
      <c r="I559" s="44">
        <f t="shared" si="186"/>
        <v>0</v>
      </c>
      <c r="J559" s="44">
        <f t="shared" si="187"/>
        <v>7</v>
      </c>
      <c r="K559" s="44">
        <f t="shared" si="188"/>
        <v>0</v>
      </c>
      <c r="L559" s="44">
        <f t="shared" si="189"/>
        <v>0</v>
      </c>
      <c r="M559" s="51">
        <f t="shared" si="190"/>
        <v>0</v>
      </c>
      <c r="N559" s="51">
        <f t="shared" si="191"/>
        <v>0</v>
      </c>
      <c r="O559" s="51">
        <f t="shared" si="192"/>
        <v>2</v>
      </c>
      <c r="P559" s="54">
        <f t="shared" si="193"/>
        <v>0</v>
      </c>
      <c r="Q559" s="296">
        <f t="shared" si="194"/>
        <v>3</v>
      </c>
      <c r="R559" s="296">
        <f t="shared" si="195"/>
        <v>0</v>
      </c>
      <c r="S559" s="296">
        <f t="shared" si="196"/>
        <v>0</v>
      </c>
      <c r="T559" s="297">
        <f t="shared" si="197"/>
        <v>0</v>
      </c>
      <c r="U559" s="297">
        <f t="shared" si="198"/>
        <v>0</v>
      </c>
      <c r="V559">
        <f t="shared" si="199"/>
        <v>0</v>
      </c>
      <c r="W559" s="298">
        <f t="shared" si="202"/>
        <v>3</v>
      </c>
      <c r="X559" s="33">
        <f t="shared" si="200"/>
        <v>7</v>
      </c>
      <c r="Y559">
        <f t="shared" si="201"/>
        <v>12</v>
      </c>
      <c r="Z559" s="299">
        <f t="shared" si="183"/>
        <v>58.333333333333336</v>
      </c>
      <c r="AA559">
        <f t="shared" si="184"/>
        <v>9</v>
      </c>
      <c r="AB559" s="63">
        <f t="shared" si="185"/>
        <v>75</v>
      </c>
      <c r="AP559" s="307"/>
      <c r="AQ559" s="44"/>
      <c r="AR559" s="301"/>
      <c r="AS559" s="301"/>
      <c r="AT559" s="301"/>
      <c r="AV559" s="112"/>
      <c r="AW559" s="112"/>
      <c r="AX559" s="112"/>
      <c r="AY559" s="112"/>
      <c r="AZ559" s="112"/>
      <c r="BA559" s="112"/>
      <c r="BB559" s="45"/>
      <c r="BC559" s="45">
        <v>7</v>
      </c>
      <c r="BE559" s="47"/>
      <c r="BH559" s="48"/>
      <c r="BI559" s="113"/>
      <c r="BJ559" s="114"/>
      <c r="BK559" s="114"/>
      <c r="BL559" s="114"/>
      <c r="BM559" s="115"/>
      <c r="BN559" s="115">
        <v>2</v>
      </c>
      <c r="BO559" s="115"/>
      <c r="BQ559" s="53"/>
      <c r="BR559" s="53"/>
      <c r="BS559" s="116"/>
      <c r="BT559" s="116"/>
      <c r="BU559" s="116"/>
      <c r="BV559" s="116">
        <v>3</v>
      </c>
      <c r="BW559" s="117"/>
      <c r="BX559" s="117"/>
      <c r="BY559" s="118"/>
      <c r="BZ559" s="118"/>
      <c r="CA559" s="118"/>
      <c r="CB559" s="118"/>
      <c r="CC559" s="119"/>
      <c r="CD559" s="119"/>
      <c r="CE559" s="119"/>
      <c r="CF559" s="120"/>
      <c r="CG559" s="120"/>
      <c r="CH559" s="120"/>
      <c r="CI559" s="120"/>
      <c r="CJ559" s="120"/>
      <c r="CK559" s="120"/>
      <c r="CL559" s="60"/>
    </row>
    <row r="560" spans="7:90" x14ac:dyDescent="0.25">
      <c r="G560" s="36" t="s">
        <v>131</v>
      </c>
      <c r="H560" s="36">
        <v>1</v>
      </c>
      <c r="I560" s="44">
        <f t="shared" si="186"/>
        <v>0</v>
      </c>
      <c r="J560" s="44">
        <f t="shared" si="187"/>
        <v>5</v>
      </c>
      <c r="K560" s="44">
        <f t="shared" si="188"/>
        <v>0</v>
      </c>
      <c r="L560" s="44">
        <f t="shared" si="189"/>
        <v>0</v>
      </c>
      <c r="M560" s="51">
        <f t="shared" si="190"/>
        <v>0</v>
      </c>
      <c r="N560" s="51">
        <f t="shared" si="191"/>
        <v>0</v>
      </c>
      <c r="O560" s="51">
        <f t="shared" si="192"/>
        <v>0</v>
      </c>
      <c r="P560" s="54">
        <f t="shared" si="193"/>
        <v>0</v>
      </c>
      <c r="Q560" s="296">
        <f t="shared" si="194"/>
        <v>2</v>
      </c>
      <c r="R560" s="296">
        <f t="shared" si="195"/>
        <v>0</v>
      </c>
      <c r="S560" s="296">
        <f t="shared" si="196"/>
        <v>0</v>
      </c>
      <c r="T560" s="297">
        <f t="shared" si="197"/>
        <v>0</v>
      </c>
      <c r="U560" s="297">
        <f t="shared" si="198"/>
        <v>0</v>
      </c>
      <c r="V560">
        <f t="shared" si="199"/>
        <v>0</v>
      </c>
      <c r="W560" s="298">
        <f t="shared" si="202"/>
        <v>2</v>
      </c>
      <c r="X560" s="33">
        <f t="shared" si="200"/>
        <v>5</v>
      </c>
      <c r="Y560">
        <f t="shared" si="201"/>
        <v>7</v>
      </c>
      <c r="Z560" s="299">
        <f t="shared" si="183"/>
        <v>71.428571428571431</v>
      </c>
      <c r="AA560">
        <f t="shared" si="184"/>
        <v>5</v>
      </c>
      <c r="AB560" s="63">
        <f t="shared" si="185"/>
        <v>71.428571428571431</v>
      </c>
      <c r="AP560" s="307"/>
      <c r="AQ560" s="44"/>
      <c r="AR560" s="301"/>
      <c r="AS560" s="301"/>
      <c r="AT560" s="301"/>
      <c r="AV560" s="112"/>
      <c r="AW560" s="112"/>
      <c r="AX560" s="112"/>
      <c r="AY560" s="112"/>
      <c r="AZ560" s="112"/>
      <c r="BA560" s="112"/>
      <c r="BB560" s="45"/>
      <c r="BC560" s="45">
        <v>5</v>
      </c>
      <c r="BE560" s="47"/>
      <c r="BH560" s="48"/>
      <c r="BI560" s="113"/>
      <c r="BJ560" s="114"/>
      <c r="BK560" s="114"/>
      <c r="BL560" s="114"/>
      <c r="BM560" s="115"/>
      <c r="BN560" s="115"/>
      <c r="BO560" s="115"/>
      <c r="BQ560" s="53"/>
      <c r="BR560" s="53"/>
      <c r="BS560" s="116"/>
      <c r="BT560" s="116"/>
      <c r="BU560" s="116"/>
      <c r="BV560" s="116">
        <v>2</v>
      </c>
      <c r="BW560" s="117"/>
      <c r="BX560" s="117"/>
      <c r="BY560" s="118"/>
      <c r="BZ560" s="118"/>
      <c r="CA560" s="118"/>
      <c r="CB560" s="118"/>
      <c r="CC560" s="119"/>
      <c r="CD560" s="119"/>
      <c r="CE560" s="119"/>
      <c r="CF560" s="120"/>
      <c r="CG560" s="120"/>
      <c r="CH560" s="120"/>
      <c r="CI560" s="120"/>
      <c r="CJ560" s="120"/>
      <c r="CK560" s="120"/>
      <c r="CL560" s="60"/>
    </row>
    <row r="561" spans="7:90" x14ac:dyDescent="0.25">
      <c r="G561" s="36" t="s">
        <v>131</v>
      </c>
      <c r="H561" s="36">
        <v>1</v>
      </c>
      <c r="I561" s="44">
        <f t="shared" si="186"/>
        <v>0</v>
      </c>
      <c r="J561" s="44">
        <f t="shared" si="187"/>
        <v>0</v>
      </c>
      <c r="K561" s="44">
        <f t="shared" si="188"/>
        <v>0</v>
      </c>
      <c r="L561" s="44">
        <f t="shared" si="189"/>
        <v>0</v>
      </c>
      <c r="M561" s="51">
        <f t="shared" si="190"/>
        <v>0</v>
      </c>
      <c r="N561" s="51">
        <f t="shared" si="191"/>
        <v>0</v>
      </c>
      <c r="O561" s="51">
        <f t="shared" si="192"/>
        <v>0</v>
      </c>
      <c r="P561" s="54">
        <f t="shared" si="193"/>
        <v>0</v>
      </c>
      <c r="Q561" s="296">
        <f t="shared" si="194"/>
        <v>2</v>
      </c>
      <c r="R561" s="296">
        <f t="shared" si="195"/>
        <v>0</v>
      </c>
      <c r="S561" s="296">
        <f t="shared" si="196"/>
        <v>0</v>
      </c>
      <c r="T561" s="297">
        <f t="shared" si="197"/>
        <v>0</v>
      </c>
      <c r="U561" s="297">
        <f t="shared" si="198"/>
        <v>1</v>
      </c>
      <c r="V561">
        <f t="shared" si="199"/>
        <v>0</v>
      </c>
      <c r="W561" s="298">
        <f t="shared" si="202"/>
        <v>2</v>
      </c>
      <c r="X561" s="33">
        <f t="shared" si="200"/>
        <v>0</v>
      </c>
      <c r="Y561">
        <f t="shared" si="201"/>
        <v>3</v>
      </c>
      <c r="Z561" s="299">
        <f t="shared" si="183"/>
        <v>0</v>
      </c>
      <c r="AA561">
        <f t="shared" si="184"/>
        <v>0</v>
      </c>
      <c r="AB561" s="63">
        <f t="shared" si="185"/>
        <v>0</v>
      </c>
      <c r="AP561" s="307"/>
      <c r="AQ561" s="296"/>
      <c r="AR561" s="301"/>
      <c r="AS561" s="301"/>
      <c r="AT561" s="301"/>
      <c r="AV561" s="112"/>
      <c r="AW561" s="112"/>
      <c r="AX561" s="112"/>
      <c r="AY561" s="112"/>
      <c r="AZ561" s="112"/>
      <c r="BA561" s="112"/>
      <c r="BB561" s="45"/>
      <c r="BC561" s="45"/>
      <c r="BE561" s="47"/>
      <c r="BH561" s="48"/>
      <c r="BI561" s="113"/>
      <c r="BJ561" s="114"/>
      <c r="BK561" s="114"/>
      <c r="BL561" s="114"/>
      <c r="BM561" s="115"/>
      <c r="BN561" s="115"/>
      <c r="BO561" s="115"/>
      <c r="BQ561" s="53"/>
      <c r="BR561" s="53"/>
      <c r="BS561" s="116"/>
      <c r="BT561" s="116"/>
      <c r="BU561" s="116"/>
      <c r="BV561" s="116">
        <v>2</v>
      </c>
      <c r="BW561" s="117"/>
      <c r="BX561" s="117"/>
      <c r="BY561" s="118"/>
      <c r="BZ561" s="118"/>
      <c r="CA561" s="118"/>
      <c r="CB561" s="118"/>
      <c r="CC561" s="119"/>
      <c r="CD561" s="119"/>
      <c r="CE561" s="119"/>
      <c r="CF561" s="120"/>
      <c r="CG561" s="120"/>
      <c r="CH561" s="120"/>
      <c r="CI561" s="120"/>
      <c r="CJ561" s="120">
        <v>1</v>
      </c>
      <c r="CK561" s="120"/>
      <c r="CL561" s="60"/>
    </row>
    <row r="562" spans="7:90" x14ac:dyDescent="0.25">
      <c r="G562" s="36" t="s">
        <v>131</v>
      </c>
      <c r="H562" s="64">
        <v>1</v>
      </c>
      <c r="I562" s="44">
        <f t="shared" si="186"/>
        <v>0</v>
      </c>
      <c r="J562" s="44">
        <f t="shared" si="187"/>
        <v>3</v>
      </c>
      <c r="K562" s="44">
        <f t="shared" si="188"/>
        <v>0</v>
      </c>
      <c r="L562" s="44">
        <f t="shared" si="189"/>
        <v>0</v>
      </c>
      <c r="M562" s="51">
        <f t="shared" si="190"/>
        <v>0</v>
      </c>
      <c r="N562" s="51">
        <f t="shared" si="191"/>
        <v>0</v>
      </c>
      <c r="O562" s="51">
        <f t="shared" si="192"/>
        <v>0</v>
      </c>
      <c r="P562" s="54">
        <f t="shared" si="193"/>
        <v>0</v>
      </c>
      <c r="Q562" s="296">
        <f t="shared" si="194"/>
        <v>3</v>
      </c>
      <c r="R562" s="296">
        <f t="shared" si="195"/>
        <v>0</v>
      </c>
      <c r="S562" s="296">
        <f t="shared" si="196"/>
        <v>0</v>
      </c>
      <c r="T562" s="297">
        <f t="shared" si="197"/>
        <v>0</v>
      </c>
      <c r="U562" s="297">
        <f t="shared" si="198"/>
        <v>0</v>
      </c>
      <c r="V562">
        <f t="shared" si="199"/>
        <v>0</v>
      </c>
      <c r="W562" s="298">
        <f t="shared" si="202"/>
        <v>2</v>
      </c>
      <c r="X562" s="33">
        <f t="shared" si="200"/>
        <v>3</v>
      </c>
      <c r="Y562">
        <f t="shared" si="201"/>
        <v>6</v>
      </c>
      <c r="Z562" s="299">
        <f t="shared" si="183"/>
        <v>50</v>
      </c>
      <c r="AA562">
        <f t="shared" si="184"/>
        <v>3</v>
      </c>
      <c r="AB562" s="63">
        <f t="shared" si="185"/>
        <v>50</v>
      </c>
      <c r="AP562" s="307"/>
      <c r="AQ562" s="307"/>
      <c r="AR562" s="181"/>
      <c r="AS562" s="181"/>
      <c r="AT562" s="181"/>
      <c r="AV562" s="112"/>
      <c r="AW562" s="112"/>
      <c r="AX562" s="112"/>
      <c r="AY562" s="112"/>
      <c r="AZ562" s="112"/>
      <c r="BA562" s="112"/>
      <c r="BB562" s="45"/>
      <c r="BC562" s="45">
        <v>3</v>
      </c>
      <c r="BE562" s="47"/>
      <c r="BH562" s="48"/>
      <c r="BI562" s="113"/>
      <c r="BJ562" s="114"/>
      <c r="BK562" s="114"/>
      <c r="BL562" s="114"/>
      <c r="BM562" s="115"/>
      <c r="BN562" s="115"/>
      <c r="BO562" s="115"/>
      <c r="BQ562" s="53"/>
      <c r="BR562" s="53"/>
      <c r="BS562" s="116"/>
      <c r="BT562" s="116"/>
      <c r="BU562" s="116"/>
      <c r="BV562" s="116">
        <v>3</v>
      </c>
      <c r="BW562" s="117"/>
      <c r="BX562" s="117"/>
      <c r="BY562" s="118"/>
      <c r="BZ562" s="118"/>
      <c r="CA562" s="118"/>
      <c r="CB562" s="118"/>
      <c r="CC562" s="119"/>
      <c r="CD562" s="119"/>
      <c r="CE562" s="119"/>
      <c r="CF562" s="120"/>
      <c r="CG562" s="120"/>
      <c r="CH562" s="120"/>
      <c r="CI562" s="120"/>
      <c r="CJ562" s="120"/>
      <c r="CK562" s="120"/>
      <c r="CL562" s="60"/>
    </row>
    <row r="563" spans="7:90" x14ac:dyDescent="0.25">
      <c r="G563" s="36" t="s">
        <v>152</v>
      </c>
      <c r="H563" s="36">
        <v>1</v>
      </c>
      <c r="I563" s="44">
        <f t="shared" si="186"/>
        <v>0</v>
      </c>
      <c r="J563" s="44">
        <f t="shared" si="187"/>
        <v>9</v>
      </c>
      <c r="K563" s="44">
        <f t="shared" si="188"/>
        <v>0</v>
      </c>
      <c r="L563" s="44">
        <f t="shared" si="189"/>
        <v>0</v>
      </c>
      <c r="M563" s="51">
        <f t="shared" si="190"/>
        <v>0</v>
      </c>
      <c r="N563" s="51">
        <f t="shared" si="191"/>
        <v>0</v>
      </c>
      <c r="O563" s="51">
        <f t="shared" si="192"/>
        <v>0</v>
      </c>
      <c r="P563" s="54">
        <f t="shared" si="193"/>
        <v>0</v>
      </c>
      <c r="Q563" s="296">
        <f t="shared" si="194"/>
        <v>1</v>
      </c>
      <c r="R563" s="296">
        <f t="shared" si="195"/>
        <v>0</v>
      </c>
      <c r="S563" s="296">
        <f t="shared" si="196"/>
        <v>0</v>
      </c>
      <c r="T563" s="297">
        <f t="shared" si="197"/>
        <v>0</v>
      </c>
      <c r="U563" s="297">
        <f t="shared" si="198"/>
        <v>0</v>
      </c>
      <c r="V563">
        <f t="shared" si="199"/>
        <v>0</v>
      </c>
      <c r="W563" s="298">
        <f t="shared" si="202"/>
        <v>2</v>
      </c>
      <c r="X563" s="33">
        <f t="shared" si="200"/>
        <v>9</v>
      </c>
      <c r="Y563">
        <f t="shared" si="201"/>
        <v>10</v>
      </c>
      <c r="Z563" s="299">
        <f t="shared" si="183"/>
        <v>90</v>
      </c>
      <c r="AA563">
        <f t="shared" si="184"/>
        <v>9</v>
      </c>
      <c r="AB563" s="63">
        <f t="shared" si="185"/>
        <v>90</v>
      </c>
      <c r="AP563" s="307"/>
      <c r="AQ563" s="44"/>
      <c r="AR563" s="301"/>
      <c r="AS563" s="301"/>
      <c r="AT563" s="301"/>
      <c r="BB563" s="44">
        <v>1</v>
      </c>
      <c r="BC563" s="44">
        <v>8</v>
      </c>
      <c r="BV563" s="55">
        <v>1</v>
      </c>
    </row>
    <row r="564" spans="7:90" x14ac:dyDescent="0.25">
      <c r="G564" s="36" t="s">
        <v>152</v>
      </c>
      <c r="H564" s="36">
        <v>3</v>
      </c>
      <c r="I564" s="44">
        <f t="shared" si="186"/>
        <v>6</v>
      </c>
      <c r="J564" s="44">
        <f t="shared" si="187"/>
        <v>7</v>
      </c>
      <c r="K564" s="44">
        <f t="shared" si="188"/>
        <v>0</v>
      </c>
      <c r="L564" s="44">
        <f t="shared" si="189"/>
        <v>0</v>
      </c>
      <c r="M564" s="51">
        <f t="shared" si="190"/>
        <v>0</v>
      </c>
      <c r="N564" s="51">
        <f t="shared" si="191"/>
        <v>0</v>
      </c>
      <c r="O564" s="51">
        <f t="shared" si="192"/>
        <v>0</v>
      </c>
      <c r="P564" s="54">
        <f t="shared" si="193"/>
        <v>0</v>
      </c>
      <c r="Q564" s="296">
        <f t="shared" si="194"/>
        <v>2</v>
      </c>
      <c r="R564" s="296">
        <f t="shared" si="195"/>
        <v>0</v>
      </c>
      <c r="S564" s="296">
        <f t="shared" si="196"/>
        <v>0</v>
      </c>
      <c r="T564" s="297">
        <f t="shared" si="197"/>
        <v>0</v>
      </c>
      <c r="U564" s="297">
        <f t="shared" si="198"/>
        <v>0</v>
      </c>
      <c r="V564">
        <f t="shared" si="199"/>
        <v>2</v>
      </c>
      <c r="W564" s="298">
        <f t="shared" si="202"/>
        <v>4</v>
      </c>
      <c r="X564" s="33">
        <f t="shared" si="200"/>
        <v>13</v>
      </c>
      <c r="Y564">
        <f t="shared" si="201"/>
        <v>17</v>
      </c>
      <c r="Z564" s="299">
        <f t="shared" si="183"/>
        <v>76.470588235294116</v>
      </c>
      <c r="AA564">
        <f t="shared" si="184"/>
        <v>13</v>
      </c>
      <c r="AB564" s="63">
        <f t="shared" si="185"/>
        <v>76.470588235294116</v>
      </c>
      <c r="AP564" s="307"/>
      <c r="AQ564" s="44"/>
      <c r="AR564" s="301"/>
      <c r="AS564" s="301"/>
      <c r="AT564" s="301"/>
      <c r="AU564" s="42">
        <v>2</v>
      </c>
      <c r="AV564" s="43">
        <v>3</v>
      </c>
      <c r="AY564" s="43">
        <v>1</v>
      </c>
      <c r="BB564" s="44">
        <v>4</v>
      </c>
      <c r="BC564" s="44">
        <v>2</v>
      </c>
      <c r="BD564" s="45">
        <v>1</v>
      </c>
      <c r="BV564" s="55">
        <v>2</v>
      </c>
      <c r="CL564">
        <v>2</v>
      </c>
    </row>
    <row r="565" spans="7:90" x14ac:dyDescent="0.25">
      <c r="G565" s="36" t="s">
        <v>152</v>
      </c>
      <c r="H565" s="36">
        <v>1</v>
      </c>
      <c r="I565" s="44">
        <f t="shared" si="186"/>
        <v>0</v>
      </c>
      <c r="J565" s="44">
        <f t="shared" si="187"/>
        <v>9</v>
      </c>
      <c r="K565" s="44">
        <f t="shared" si="188"/>
        <v>0</v>
      </c>
      <c r="L565" s="44">
        <f t="shared" si="189"/>
        <v>0</v>
      </c>
      <c r="M565" s="51">
        <f t="shared" si="190"/>
        <v>0</v>
      </c>
      <c r="N565" s="51">
        <f t="shared" si="191"/>
        <v>0</v>
      </c>
      <c r="O565" s="51">
        <f t="shared" si="192"/>
        <v>0</v>
      </c>
      <c r="P565" s="54">
        <f t="shared" si="193"/>
        <v>0</v>
      </c>
      <c r="Q565" s="296">
        <f t="shared" si="194"/>
        <v>0</v>
      </c>
      <c r="R565" s="296">
        <f t="shared" si="195"/>
        <v>0</v>
      </c>
      <c r="S565" s="296">
        <f t="shared" si="196"/>
        <v>0</v>
      </c>
      <c r="T565" s="297">
        <f t="shared" si="197"/>
        <v>0</v>
      </c>
      <c r="U565" s="297">
        <f t="shared" si="198"/>
        <v>0</v>
      </c>
      <c r="V565">
        <f t="shared" si="199"/>
        <v>0</v>
      </c>
      <c r="W565" s="298">
        <f t="shared" si="202"/>
        <v>1</v>
      </c>
      <c r="X565" s="33">
        <f t="shared" si="200"/>
        <v>9</v>
      </c>
      <c r="Y565">
        <f t="shared" si="201"/>
        <v>9</v>
      </c>
      <c r="Z565" s="299">
        <f t="shared" si="183"/>
        <v>100</v>
      </c>
      <c r="AA565">
        <f t="shared" si="184"/>
        <v>9</v>
      </c>
      <c r="AB565" s="63">
        <f t="shared" si="185"/>
        <v>100</v>
      </c>
      <c r="AP565" s="307"/>
      <c r="AQ565" s="44"/>
      <c r="AR565" s="301"/>
      <c r="AS565" s="301"/>
      <c r="AT565" s="301"/>
      <c r="BC565" s="44">
        <v>9</v>
      </c>
    </row>
    <row r="566" spans="7:90" x14ac:dyDescent="0.25">
      <c r="G566" s="36" t="s">
        <v>152</v>
      </c>
      <c r="H566" s="36">
        <v>1</v>
      </c>
      <c r="I566" s="44">
        <f t="shared" si="186"/>
        <v>0</v>
      </c>
      <c r="J566" s="44">
        <f t="shared" si="187"/>
        <v>8</v>
      </c>
      <c r="K566" s="44">
        <f t="shared" si="188"/>
        <v>0</v>
      </c>
      <c r="L566" s="44">
        <f t="shared" si="189"/>
        <v>0</v>
      </c>
      <c r="M566" s="51">
        <f t="shared" si="190"/>
        <v>0</v>
      </c>
      <c r="N566" s="51">
        <f t="shared" si="191"/>
        <v>0</v>
      </c>
      <c r="O566" s="51">
        <f t="shared" si="192"/>
        <v>1</v>
      </c>
      <c r="P566" s="54">
        <f t="shared" si="193"/>
        <v>0</v>
      </c>
      <c r="Q566" s="296">
        <f t="shared" si="194"/>
        <v>2</v>
      </c>
      <c r="R566" s="296">
        <f t="shared" si="195"/>
        <v>0</v>
      </c>
      <c r="S566" s="296">
        <f t="shared" si="196"/>
        <v>0</v>
      </c>
      <c r="T566" s="297">
        <f t="shared" si="197"/>
        <v>0</v>
      </c>
      <c r="U566" s="297">
        <f t="shared" si="198"/>
        <v>0</v>
      </c>
      <c r="V566">
        <f t="shared" si="199"/>
        <v>0</v>
      </c>
      <c r="W566" s="298">
        <f t="shared" si="202"/>
        <v>3</v>
      </c>
      <c r="X566" s="33">
        <f t="shared" si="200"/>
        <v>8</v>
      </c>
      <c r="Y566">
        <f t="shared" si="201"/>
        <v>11</v>
      </c>
      <c r="Z566" s="299">
        <f t="shared" si="183"/>
        <v>72.727272727272734</v>
      </c>
      <c r="AA566">
        <f t="shared" si="184"/>
        <v>9</v>
      </c>
      <c r="AB566" s="63">
        <f t="shared" si="185"/>
        <v>81.818181818181827</v>
      </c>
      <c r="AP566" s="307"/>
      <c r="AQ566" s="44"/>
      <c r="AR566" s="301"/>
      <c r="AS566" s="301"/>
      <c r="AT566" s="301"/>
      <c r="BB566" s="44">
        <v>2</v>
      </c>
      <c r="BC566" s="44">
        <v>6</v>
      </c>
      <c r="BO566" s="52">
        <v>1</v>
      </c>
      <c r="BV566" s="55">
        <v>2</v>
      </c>
    </row>
    <row r="567" spans="7:90" x14ac:dyDescent="0.25">
      <c r="G567" s="36" t="s">
        <v>152</v>
      </c>
      <c r="H567" s="36">
        <v>1</v>
      </c>
      <c r="I567" s="44">
        <f t="shared" si="186"/>
        <v>0</v>
      </c>
      <c r="J567" s="44">
        <f t="shared" si="187"/>
        <v>6</v>
      </c>
      <c r="K567" s="44">
        <f t="shared" si="188"/>
        <v>0</v>
      </c>
      <c r="L567" s="44">
        <f t="shared" si="189"/>
        <v>0</v>
      </c>
      <c r="M567" s="51">
        <f t="shared" si="190"/>
        <v>0</v>
      </c>
      <c r="N567" s="51">
        <f t="shared" si="191"/>
        <v>0</v>
      </c>
      <c r="O567" s="51">
        <f t="shared" si="192"/>
        <v>0</v>
      </c>
      <c r="P567" s="54">
        <f t="shared" si="193"/>
        <v>0</v>
      </c>
      <c r="Q567" s="296">
        <f t="shared" si="194"/>
        <v>1</v>
      </c>
      <c r="R567" s="296">
        <f t="shared" si="195"/>
        <v>0</v>
      </c>
      <c r="S567" s="296">
        <f t="shared" si="196"/>
        <v>0</v>
      </c>
      <c r="T567" s="297">
        <f t="shared" si="197"/>
        <v>0</v>
      </c>
      <c r="U567" s="297">
        <f t="shared" si="198"/>
        <v>0</v>
      </c>
      <c r="V567">
        <f t="shared" si="199"/>
        <v>0</v>
      </c>
      <c r="W567" s="298">
        <f t="shared" si="202"/>
        <v>2</v>
      </c>
      <c r="X567" s="33">
        <f t="shared" si="200"/>
        <v>6</v>
      </c>
      <c r="Y567">
        <f t="shared" si="201"/>
        <v>7</v>
      </c>
      <c r="Z567" s="299">
        <f t="shared" si="183"/>
        <v>85.714285714285708</v>
      </c>
      <c r="AA567">
        <f t="shared" si="184"/>
        <v>6</v>
      </c>
      <c r="AB567" s="63">
        <f t="shared" si="185"/>
        <v>85.714285714285708</v>
      </c>
      <c r="AP567" s="307"/>
      <c r="AQ567" s="44"/>
      <c r="AR567" s="301"/>
      <c r="AS567" s="301"/>
      <c r="AT567" s="301"/>
      <c r="BC567" s="44">
        <v>6</v>
      </c>
      <c r="BV567" s="55">
        <v>1</v>
      </c>
    </row>
    <row r="568" spans="7:90" x14ac:dyDescent="0.25">
      <c r="G568" s="36" t="s">
        <v>152</v>
      </c>
      <c r="H568" s="36">
        <v>1</v>
      </c>
      <c r="I568" s="44">
        <f t="shared" si="186"/>
        <v>0</v>
      </c>
      <c r="J568" s="44">
        <f t="shared" si="187"/>
        <v>5</v>
      </c>
      <c r="K568" s="44">
        <f t="shared" si="188"/>
        <v>0</v>
      </c>
      <c r="L568" s="44">
        <f t="shared" si="189"/>
        <v>0</v>
      </c>
      <c r="M568" s="51">
        <f t="shared" si="190"/>
        <v>0</v>
      </c>
      <c r="N568" s="51">
        <f t="shared" si="191"/>
        <v>0</v>
      </c>
      <c r="O568" s="51">
        <f t="shared" si="192"/>
        <v>0</v>
      </c>
      <c r="P568" s="54">
        <f t="shared" si="193"/>
        <v>0</v>
      </c>
      <c r="Q568" s="296">
        <f t="shared" si="194"/>
        <v>1</v>
      </c>
      <c r="R568" s="296">
        <f t="shared" si="195"/>
        <v>0</v>
      </c>
      <c r="S568" s="296">
        <f t="shared" si="196"/>
        <v>0</v>
      </c>
      <c r="T568" s="297">
        <f t="shared" si="197"/>
        <v>0</v>
      </c>
      <c r="U568" s="297">
        <f t="shared" si="198"/>
        <v>1</v>
      </c>
      <c r="V568">
        <f t="shared" si="199"/>
        <v>0</v>
      </c>
      <c r="W568" s="298">
        <f t="shared" si="202"/>
        <v>3</v>
      </c>
      <c r="X568" s="33">
        <f t="shared" si="200"/>
        <v>5</v>
      </c>
      <c r="Y568">
        <f t="shared" si="201"/>
        <v>7</v>
      </c>
      <c r="Z568" s="299">
        <f t="shared" si="183"/>
        <v>71.428571428571431</v>
      </c>
      <c r="AA568">
        <f t="shared" si="184"/>
        <v>5</v>
      </c>
      <c r="AB568" s="63">
        <f t="shared" si="185"/>
        <v>71.428571428571431</v>
      </c>
      <c r="AP568" s="307"/>
      <c r="AQ568" s="44"/>
      <c r="AR568" s="301"/>
      <c r="AS568" s="301"/>
      <c r="AT568" s="301"/>
      <c r="BC568" s="44">
        <v>5</v>
      </c>
      <c r="BV568" s="55">
        <v>1</v>
      </c>
      <c r="CJ568" s="59">
        <v>1</v>
      </c>
    </row>
    <row r="569" spans="7:90" x14ac:dyDescent="0.25">
      <c r="G569" s="36" t="s">
        <v>152</v>
      </c>
      <c r="H569" s="36">
        <v>1</v>
      </c>
      <c r="I569" s="44">
        <f t="shared" si="186"/>
        <v>1</v>
      </c>
      <c r="J569" s="44">
        <f t="shared" si="187"/>
        <v>5</v>
      </c>
      <c r="K569" s="44">
        <f t="shared" si="188"/>
        <v>0</v>
      </c>
      <c r="L569" s="44">
        <f t="shared" si="189"/>
        <v>0</v>
      </c>
      <c r="M569" s="51">
        <f t="shared" si="190"/>
        <v>0</v>
      </c>
      <c r="N569" s="51">
        <f t="shared" si="191"/>
        <v>0</v>
      </c>
      <c r="O569" s="51">
        <f t="shared" si="192"/>
        <v>0</v>
      </c>
      <c r="P569" s="54">
        <f t="shared" si="193"/>
        <v>0</v>
      </c>
      <c r="Q569" s="296">
        <f t="shared" si="194"/>
        <v>0</v>
      </c>
      <c r="R569" s="296">
        <f t="shared" si="195"/>
        <v>0</v>
      </c>
      <c r="S569" s="296">
        <f t="shared" si="196"/>
        <v>0</v>
      </c>
      <c r="T569" s="297">
        <f t="shared" si="197"/>
        <v>0</v>
      </c>
      <c r="U569" s="297">
        <f t="shared" si="198"/>
        <v>0</v>
      </c>
      <c r="V569">
        <f t="shared" si="199"/>
        <v>0</v>
      </c>
      <c r="W569" s="298">
        <f t="shared" si="202"/>
        <v>2</v>
      </c>
      <c r="X569" s="33">
        <f t="shared" si="200"/>
        <v>6</v>
      </c>
      <c r="Y569">
        <f t="shared" si="201"/>
        <v>6</v>
      </c>
      <c r="Z569" s="299">
        <f t="shared" si="183"/>
        <v>100</v>
      </c>
      <c r="AA569">
        <f t="shared" si="184"/>
        <v>6</v>
      </c>
      <c r="AB569" s="63">
        <f t="shared" si="185"/>
        <v>100</v>
      </c>
      <c r="AP569" s="307"/>
      <c r="AQ569" s="44"/>
      <c r="AR569" s="301"/>
      <c r="AS569" s="301"/>
      <c r="AT569" s="301"/>
      <c r="AW569" s="43">
        <v>1</v>
      </c>
      <c r="BB569" s="44">
        <v>3</v>
      </c>
      <c r="BC569" s="44">
        <v>2</v>
      </c>
    </row>
    <row r="570" spans="7:90" x14ac:dyDescent="0.25">
      <c r="G570" s="36" t="s">
        <v>152</v>
      </c>
      <c r="H570" s="36">
        <v>1</v>
      </c>
      <c r="I570" s="44">
        <f t="shared" si="186"/>
        <v>0</v>
      </c>
      <c r="J570" s="44">
        <f t="shared" si="187"/>
        <v>2</v>
      </c>
      <c r="K570" s="44">
        <f t="shared" si="188"/>
        <v>0</v>
      </c>
      <c r="L570" s="44">
        <f t="shared" si="189"/>
        <v>0</v>
      </c>
      <c r="M570" s="51">
        <f t="shared" si="190"/>
        <v>0</v>
      </c>
      <c r="N570" s="51">
        <f t="shared" si="191"/>
        <v>0</v>
      </c>
      <c r="O570" s="51">
        <f t="shared" si="192"/>
        <v>0</v>
      </c>
      <c r="P570" s="54">
        <f t="shared" si="193"/>
        <v>0</v>
      </c>
      <c r="Q570" s="296">
        <f t="shared" si="194"/>
        <v>0</v>
      </c>
      <c r="R570" s="296">
        <f t="shared" si="195"/>
        <v>0</v>
      </c>
      <c r="S570" s="296">
        <f t="shared" si="196"/>
        <v>0</v>
      </c>
      <c r="T570" s="297">
        <f t="shared" si="197"/>
        <v>2</v>
      </c>
      <c r="U570" s="297">
        <f t="shared" si="198"/>
        <v>0</v>
      </c>
      <c r="V570">
        <f t="shared" si="199"/>
        <v>0</v>
      </c>
      <c r="W570" s="298">
        <f t="shared" si="202"/>
        <v>2</v>
      </c>
      <c r="X570" s="33">
        <f t="shared" si="200"/>
        <v>2</v>
      </c>
      <c r="Y570">
        <f t="shared" si="201"/>
        <v>4</v>
      </c>
      <c r="Z570" s="299">
        <f t="shared" si="183"/>
        <v>50</v>
      </c>
      <c r="AA570">
        <f t="shared" si="184"/>
        <v>2</v>
      </c>
      <c r="AB570" s="63">
        <f t="shared" si="185"/>
        <v>50</v>
      </c>
      <c r="AP570" s="307"/>
      <c r="AR570" s="301"/>
      <c r="AS570" s="301"/>
      <c r="AT570" s="301"/>
      <c r="BC570" s="44">
        <v>2</v>
      </c>
      <c r="CD570" s="58">
        <v>2</v>
      </c>
    </row>
    <row r="571" spans="7:90" x14ac:dyDescent="0.25">
      <c r="G571" s="36" t="s">
        <v>152</v>
      </c>
      <c r="H571" s="36">
        <v>1</v>
      </c>
      <c r="I571" s="44">
        <f t="shared" si="186"/>
        <v>1</v>
      </c>
      <c r="J571" s="44">
        <f t="shared" si="187"/>
        <v>2</v>
      </c>
      <c r="K571" s="44">
        <f t="shared" si="188"/>
        <v>0</v>
      </c>
      <c r="L571" s="44">
        <f t="shared" si="189"/>
        <v>0</v>
      </c>
      <c r="M571" s="51">
        <f t="shared" si="190"/>
        <v>0</v>
      </c>
      <c r="N571" s="51">
        <f t="shared" si="191"/>
        <v>0</v>
      </c>
      <c r="O571" s="51">
        <f t="shared" si="192"/>
        <v>0</v>
      </c>
      <c r="P571" s="54">
        <f t="shared" si="193"/>
        <v>0</v>
      </c>
      <c r="Q571" s="296">
        <f t="shared" si="194"/>
        <v>1</v>
      </c>
      <c r="R571" s="296">
        <f t="shared" si="195"/>
        <v>0</v>
      </c>
      <c r="S571" s="296">
        <f t="shared" si="196"/>
        <v>0</v>
      </c>
      <c r="T571" s="297">
        <f t="shared" si="197"/>
        <v>0</v>
      </c>
      <c r="U571" s="297">
        <f t="shared" si="198"/>
        <v>0</v>
      </c>
      <c r="V571">
        <f t="shared" si="199"/>
        <v>0</v>
      </c>
      <c r="W571" s="298">
        <f t="shared" si="202"/>
        <v>3</v>
      </c>
      <c r="X571" s="33">
        <f t="shared" si="200"/>
        <v>3</v>
      </c>
      <c r="Y571">
        <f t="shared" si="201"/>
        <v>4</v>
      </c>
      <c r="Z571" s="299">
        <f t="shared" si="183"/>
        <v>75</v>
      </c>
      <c r="AA571">
        <f t="shared" si="184"/>
        <v>3</v>
      </c>
      <c r="AB571" s="63">
        <f t="shared" si="185"/>
        <v>75</v>
      </c>
      <c r="AP571" s="307"/>
      <c r="AQ571" s="44"/>
      <c r="AR571" s="301"/>
      <c r="AS571" s="301"/>
      <c r="AT571" s="301"/>
      <c r="AU571" s="42">
        <v>1</v>
      </c>
      <c r="BC571" s="44">
        <v>2</v>
      </c>
      <c r="BV571" s="55">
        <v>1</v>
      </c>
    </row>
    <row r="572" spans="7:90" x14ac:dyDescent="0.25">
      <c r="G572" s="36" t="s">
        <v>152</v>
      </c>
      <c r="H572" s="36">
        <v>1</v>
      </c>
      <c r="I572" s="44">
        <f t="shared" si="186"/>
        <v>1</v>
      </c>
      <c r="J572" s="44">
        <f t="shared" si="187"/>
        <v>2</v>
      </c>
      <c r="K572" s="44">
        <f t="shared" si="188"/>
        <v>0</v>
      </c>
      <c r="L572" s="44">
        <f t="shared" si="189"/>
        <v>0</v>
      </c>
      <c r="M572" s="51">
        <f t="shared" si="190"/>
        <v>0</v>
      </c>
      <c r="N572" s="51">
        <f t="shared" si="191"/>
        <v>0</v>
      </c>
      <c r="O572" s="51">
        <f t="shared" si="192"/>
        <v>0</v>
      </c>
      <c r="P572" s="54">
        <f t="shared" si="193"/>
        <v>0</v>
      </c>
      <c r="Q572" s="296">
        <f t="shared" si="194"/>
        <v>0</v>
      </c>
      <c r="R572" s="296">
        <f t="shared" si="195"/>
        <v>0</v>
      </c>
      <c r="S572" s="296">
        <f t="shared" si="196"/>
        <v>0</v>
      </c>
      <c r="T572" s="297">
        <f t="shared" si="197"/>
        <v>1</v>
      </c>
      <c r="U572" s="297">
        <f t="shared" si="198"/>
        <v>0</v>
      </c>
      <c r="V572">
        <f t="shared" si="199"/>
        <v>0</v>
      </c>
      <c r="W572" s="298">
        <f t="shared" si="202"/>
        <v>3</v>
      </c>
      <c r="X572" s="33">
        <f t="shared" si="200"/>
        <v>3</v>
      </c>
      <c r="Y572">
        <f t="shared" si="201"/>
        <v>4</v>
      </c>
      <c r="Z572" s="299">
        <f t="shared" si="183"/>
        <v>75</v>
      </c>
      <c r="AA572">
        <f t="shared" si="184"/>
        <v>3</v>
      </c>
      <c r="AB572" s="63">
        <f t="shared" si="185"/>
        <v>75</v>
      </c>
      <c r="AP572" s="307"/>
      <c r="AQ572" s="44"/>
      <c r="AR572" s="301"/>
      <c r="AS572" s="301"/>
      <c r="AT572" s="301"/>
      <c r="AW572" s="43">
        <v>1</v>
      </c>
      <c r="BB572" s="44">
        <v>1</v>
      </c>
      <c r="BC572" s="44">
        <v>1</v>
      </c>
      <c r="CC572" s="58">
        <v>1</v>
      </c>
    </row>
    <row r="573" spans="7:90" x14ac:dyDescent="0.25">
      <c r="G573" s="36" t="s">
        <v>152</v>
      </c>
      <c r="H573" s="36">
        <v>3</v>
      </c>
      <c r="I573" s="44">
        <f t="shared" si="186"/>
        <v>5</v>
      </c>
      <c r="J573" s="44">
        <f t="shared" si="187"/>
        <v>3</v>
      </c>
      <c r="K573" s="44">
        <f t="shared" si="188"/>
        <v>0</v>
      </c>
      <c r="L573" s="44">
        <f t="shared" si="189"/>
        <v>0</v>
      </c>
      <c r="M573" s="51">
        <f t="shared" si="190"/>
        <v>0</v>
      </c>
      <c r="N573" s="51">
        <f t="shared" si="191"/>
        <v>0</v>
      </c>
      <c r="O573" s="51">
        <f t="shared" si="192"/>
        <v>0</v>
      </c>
      <c r="P573" s="54">
        <f t="shared" si="193"/>
        <v>0</v>
      </c>
      <c r="Q573" s="296">
        <f t="shared" si="194"/>
        <v>1</v>
      </c>
      <c r="R573" s="296">
        <f t="shared" si="195"/>
        <v>0</v>
      </c>
      <c r="S573" s="296">
        <f t="shared" si="196"/>
        <v>0</v>
      </c>
      <c r="T573" s="297">
        <f t="shared" si="197"/>
        <v>0</v>
      </c>
      <c r="U573" s="297">
        <f t="shared" si="198"/>
        <v>0</v>
      </c>
      <c r="V573">
        <f t="shared" si="199"/>
        <v>0</v>
      </c>
      <c r="W573" s="298">
        <f t="shared" si="202"/>
        <v>3</v>
      </c>
      <c r="X573" s="33">
        <f t="shared" si="200"/>
        <v>8</v>
      </c>
      <c r="Y573">
        <f t="shared" si="201"/>
        <v>9</v>
      </c>
      <c r="Z573" s="299">
        <f t="shared" si="183"/>
        <v>88.888888888888886</v>
      </c>
      <c r="AA573">
        <f t="shared" si="184"/>
        <v>8</v>
      </c>
      <c r="AB573" s="63">
        <f t="shared" si="185"/>
        <v>88.888888888888886</v>
      </c>
      <c r="AP573" s="307"/>
      <c r="AQ573" s="44"/>
      <c r="AR573" s="301"/>
      <c r="AS573" s="301"/>
      <c r="AT573" s="301"/>
      <c r="AV573" s="43">
        <v>5</v>
      </c>
      <c r="BB573" s="44">
        <v>2</v>
      </c>
      <c r="BC573" s="44">
        <v>1</v>
      </c>
      <c r="BT573" s="55">
        <v>1</v>
      </c>
    </row>
    <row r="574" spans="7:90" x14ac:dyDescent="0.25">
      <c r="G574" s="36" t="s">
        <v>152</v>
      </c>
      <c r="H574" s="36">
        <v>1</v>
      </c>
      <c r="I574" s="44">
        <f t="shared" si="186"/>
        <v>0</v>
      </c>
      <c r="J574" s="44">
        <f t="shared" si="187"/>
        <v>1</v>
      </c>
      <c r="K574" s="44">
        <f t="shared" si="188"/>
        <v>0</v>
      </c>
      <c r="L574" s="44">
        <f t="shared" si="189"/>
        <v>0</v>
      </c>
      <c r="M574" s="51">
        <f t="shared" si="190"/>
        <v>0</v>
      </c>
      <c r="N574" s="51">
        <f t="shared" si="191"/>
        <v>0</v>
      </c>
      <c r="O574" s="51">
        <f t="shared" si="192"/>
        <v>0</v>
      </c>
      <c r="P574" s="54">
        <f t="shared" si="193"/>
        <v>0</v>
      </c>
      <c r="Q574" s="296">
        <f t="shared" si="194"/>
        <v>2</v>
      </c>
      <c r="R574" s="296">
        <f t="shared" si="195"/>
        <v>0</v>
      </c>
      <c r="S574" s="296">
        <f t="shared" si="196"/>
        <v>0</v>
      </c>
      <c r="T574" s="297">
        <f t="shared" si="197"/>
        <v>0</v>
      </c>
      <c r="U574" s="297">
        <f t="shared" si="198"/>
        <v>0</v>
      </c>
      <c r="V574">
        <f t="shared" si="199"/>
        <v>0</v>
      </c>
      <c r="W574" s="298">
        <f t="shared" si="202"/>
        <v>2</v>
      </c>
      <c r="X574" s="33">
        <f t="shared" si="200"/>
        <v>1</v>
      </c>
      <c r="Y574">
        <f t="shared" si="201"/>
        <v>3</v>
      </c>
      <c r="Z574" s="299">
        <f t="shared" si="183"/>
        <v>33.333333333333329</v>
      </c>
      <c r="AA574">
        <f t="shared" si="184"/>
        <v>1</v>
      </c>
      <c r="AB574" s="63">
        <f t="shared" si="185"/>
        <v>33.333333333333329</v>
      </c>
      <c r="AP574" s="307"/>
      <c r="AQ574" s="296"/>
      <c r="AR574" s="301"/>
      <c r="AS574" s="301"/>
      <c r="AT574" s="301"/>
      <c r="BC574" s="44">
        <v>1</v>
      </c>
      <c r="BV574" s="55">
        <v>2</v>
      </c>
    </row>
    <row r="575" spans="7:90" x14ac:dyDescent="0.25">
      <c r="G575" s="36" t="s">
        <v>152</v>
      </c>
      <c r="H575" s="36">
        <v>1</v>
      </c>
      <c r="I575" s="44">
        <f t="shared" si="186"/>
        <v>1</v>
      </c>
      <c r="J575" s="44">
        <f t="shared" si="187"/>
        <v>3</v>
      </c>
      <c r="K575" s="44">
        <f t="shared" si="188"/>
        <v>0</v>
      </c>
      <c r="L575" s="44">
        <f t="shared" si="189"/>
        <v>0</v>
      </c>
      <c r="M575" s="51">
        <f t="shared" si="190"/>
        <v>0</v>
      </c>
      <c r="N575" s="51">
        <f t="shared" si="191"/>
        <v>0</v>
      </c>
      <c r="O575" s="51">
        <f t="shared" si="192"/>
        <v>0</v>
      </c>
      <c r="P575" s="54">
        <f t="shared" si="193"/>
        <v>0</v>
      </c>
      <c r="Q575" s="296">
        <f t="shared" si="194"/>
        <v>1</v>
      </c>
      <c r="R575" s="296">
        <f t="shared" si="195"/>
        <v>0</v>
      </c>
      <c r="S575" s="296">
        <f t="shared" si="196"/>
        <v>0</v>
      </c>
      <c r="T575" s="297">
        <f t="shared" si="197"/>
        <v>1</v>
      </c>
      <c r="U575" s="297">
        <f t="shared" si="198"/>
        <v>0</v>
      </c>
      <c r="V575">
        <f t="shared" si="199"/>
        <v>0</v>
      </c>
      <c r="W575" s="298">
        <f t="shared" si="202"/>
        <v>4</v>
      </c>
      <c r="X575" s="33">
        <f t="shared" si="200"/>
        <v>4</v>
      </c>
      <c r="Y575">
        <f t="shared" si="201"/>
        <v>6</v>
      </c>
      <c r="Z575" s="299">
        <f t="shared" si="183"/>
        <v>66.666666666666657</v>
      </c>
      <c r="AA575">
        <f t="shared" si="184"/>
        <v>4</v>
      </c>
      <c r="AB575" s="63">
        <f t="shared" si="185"/>
        <v>66.666666666666657</v>
      </c>
      <c r="AP575" s="307"/>
      <c r="AQ575" s="44"/>
      <c r="AR575" s="301"/>
      <c r="AS575" s="301"/>
      <c r="AT575" s="301"/>
      <c r="AW575" s="43">
        <v>1</v>
      </c>
      <c r="BC575" s="44">
        <v>3</v>
      </c>
      <c r="BV575" s="55">
        <v>1</v>
      </c>
      <c r="CE575" s="58">
        <v>1</v>
      </c>
    </row>
    <row r="576" spans="7:90" x14ac:dyDescent="0.25">
      <c r="G576" s="36" t="s">
        <v>152</v>
      </c>
      <c r="H576" s="36">
        <v>2</v>
      </c>
      <c r="I576" s="44">
        <f t="shared" si="186"/>
        <v>0</v>
      </c>
      <c r="J576" s="44">
        <f t="shared" si="187"/>
        <v>1</v>
      </c>
      <c r="K576" s="44">
        <f t="shared" si="188"/>
        <v>0</v>
      </c>
      <c r="L576" s="44">
        <f t="shared" si="189"/>
        <v>0</v>
      </c>
      <c r="M576" s="51">
        <f t="shared" si="190"/>
        <v>0</v>
      </c>
      <c r="N576" s="51">
        <f t="shared" si="191"/>
        <v>0</v>
      </c>
      <c r="O576" s="51">
        <f t="shared" si="192"/>
        <v>0</v>
      </c>
      <c r="P576" s="54">
        <f t="shared" si="193"/>
        <v>0</v>
      </c>
      <c r="Q576" s="296">
        <f t="shared" si="194"/>
        <v>1</v>
      </c>
      <c r="R576" s="296">
        <f t="shared" si="195"/>
        <v>0</v>
      </c>
      <c r="S576" s="296">
        <f t="shared" si="196"/>
        <v>0</v>
      </c>
      <c r="T576" s="297">
        <f t="shared" si="197"/>
        <v>0</v>
      </c>
      <c r="U576" s="297">
        <f t="shared" si="198"/>
        <v>0</v>
      </c>
      <c r="V576">
        <f t="shared" si="199"/>
        <v>0</v>
      </c>
      <c r="W576" s="298">
        <f t="shared" si="202"/>
        <v>2</v>
      </c>
      <c r="X576" s="33">
        <f t="shared" si="200"/>
        <v>1</v>
      </c>
      <c r="Y576">
        <f t="shared" si="201"/>
        <v>2</v>
      </c>
      <c r="Z576" s="299">
        <f t="shared" si="183"/>
        <v>50</v>
      </c>
      <c r="AA576">
        <f t="shared" si="184"/>
        <v>1</v>
      </c>
      <c r="AB576" s="63">
        <f t="shared" si="185"/>
        <v>50</v>
      </c>
      <c r="AP576" s="307"/>
      <c r="AQ576" s="307"/>
      <c r="AR576" s="301"/>
      <c r="AS576" s="301"/>
      <c r="AT576" s="301"/>
      <c r="BC576" s="44">
        <v>1</v>
      </c>
      <c r="BV576" s="55">
        <v>1</v>
      </c>
    </row>
    <row r="577" spans="7:90" x14ac:dyDescent="0.25">
      <c r="G577" s="36" t="s">
        <v>152</v>
      </c>
      <c r="H577" s="36">
        <v>1</v>
      </c>
      <c r="I577" s="44">
        <f t="shared" si="186"/>
        <v>1</v>
      </c>
      <c r="J577" s="44">
        <f t="shared" si="187"/>
        <v>5</v>
      </c>
      <c r="K577" s="44">
        <f t="shared" si="188"/>
        <v>0</v>
      </c>
      <c r="L577" s="44">
        <f t="shared" si="189"/>
        <v>0</v>
      </c>
      <c r="M577" s="51">
        <f t="shared" si="190"/>
        <v>0</v>
      </c>
      <c r="N577" s="51">
        <f t="shared" si="191"/>
        <v>0</v>
      </c>
      <c r="O577" s="51">
        <f t="shared" si="192"/>
        <v>0</v>
      </c>
      <c r="P577" s="54">
        <f t="shared" si="193"/>
        <v>0</v>
      </c>
      <c r="Q577" s="296">
        <f t="shared" si="194"/>
        <v>3</v>
      </c>
      <c r="R577" s="296">
        <f t="shared" si="195"/>
        <v>0</v>
      </c>
      <c r="S577" s="296">
        <f t="shared" si="196"/>
        <v>0</v>
      </c>
      <c r="T577" s="297">
        <f t="shared" si="197"/>
        <v>0</v>
      </c>
      <c r="U577" s="297">
        <f t="shared" si="198"/>
        <v>0</v>
      </c>
      <c r="V577">
        <f t="shared" si="199"/>
        <v>0</v>
      </c>
      <c r="W577" s="298">
        <f t="shared" si="202"/>
        <v>3</v>
      </c>
      <c r="X577" s="33">
        <f t="shared" si="200"/>
        <v>6</v>
      </c>
      <c r="Y577">
        <f t="shared" si="201"/>
        <v>9</v>
      </c>
      <c r="Z577" s="299">
        <f t="shared" si="183"/>
        <v>66.666666666666657</v>
      </c>
      <c r="AA577">
        <f t="shared" si="184"/>
        <v>6</v>
      </c>
      <c r="AB577" s="63">
        <f t="shared" si="185"/>
        <v>66.666666666666657</v>
      </c>
      <c r="AP577" s="307"/>
      <c r="AQ577" s="44"/>
      <c r="AR577" s="301"/>
      <c r="AS577" s="301"/>
      <c r="AT577" s="301"/>
      <c r="AW577" s="43">
        <v>1</v>
      </c>
      <c r="BC577" s="44">
        <v>5</v>
      </c>
      <c r="BV577" s="55">
        <v>3</v>
      </c>
    </row>
    <row r="578" spans="7:90" x14ac:dyDescent="0.25">
      <c r="G578" s="36" t="s">
        <v>152</v>
      </c>
      <c r="H578" s="36">
        <v>1</v>
      </c>
      <c r="I578" s="44">
        <f t="shared" si="186"/>
        <v>0</v>
      </c>
      <c r="J578" s="44">
        <f t="shared" si="187"/>
        <v>6</v>
      </c>
      <c r="K578" s="44">
        <f t="shared" si="188"/>
        <v>0</v>
      </c>
      <c r="L578" s="44">
        <f t="shared" si="189"/>
        <v>0</v>
      </c>
      <c r="M578" s="51">
        <f t="shared" si="190"/>
        <v>0</v>
      </c>
      <c r="N578" s="51">
        <f t="shared" si="191"/>
        <v>0</v>
      </c>
      <c r="O578" s="51">
        <f t="shared" si="192"/>
        <v>1</v>
      </c>
      <c r="P578" s="54">
        <f t="shared" si="193"/>
        <v>0</v>
      </c>
      <c r="Q578" s="296">
        <f t="shared" si="194"/>
        <v>1</v>
      </c>
      <c r="R578" s="296">
        <f t="shared" si="195"/>
        <v>0</v>
      </c>
      <c r="S578" s="296">
        <f t="shared" si="196"/>
        <v>0</v>
      </c>
      <c r="T578" s="297">
        <f t="shared" si="197"/>
        <v>0</v>
      </c>
      <c r="U578" s="297">
        <f t="shared" si="198"/>
        <v>0</v>
      </c>
      <c r="V578">
        <f t="shared" si="199"/>
        <v>0</v>
      </c>
      <c r="W578" s="298">
        <f t="shared" si="202"/>
        <v>3</v>
      </c>
      <c r="X578" s="33">
        <f t="shared" si="200"/>
        <v>6</v>
      </c>
      <c r="Y578">
        <f t="shared" si="201"/>
        <v>8</v>
      </c>
      <c r="Z578" s="299">
        <f t="shared" ref="Z578:Z587" si="203">SUM(X578/Y578)*100</f>
        <v>75</v>
      </c>
      <c r="AA578">
        <f t="shared" ref="AA578:AA587" si="204">SUM(I578:P578)</f>
        <v>7</v>
      </c>
      <c r="AB578" s="63">
        <f t="shared" ref="AB578:AB587" si="205">SUM(AA578/Y578)*100</f>
        <v>87.5</v>
      </c>
      <c r="AP578" s="307"/>
      <c r="AQ578" s="44"/>
      <c r="AR578" s="301"/>
      <c r="AS578" s="301"/>
      <c r="AT578" s="301"/>
      <c r="BC578" s="44">
        <v>6</v>
      </c>
      <c r="BO578" s="52">
        <v>1</v>
      </c>
      <c r="BV578" s="55">
        <v>1</v>
      </c>
    </row>
    <row r="579" spans="7:90" x14ac:dyDescent="0.25">
      <c r="G579" s="36" t="s">
        <v>152</v>
      </c>
      <c r="H579" s="36">
        <v>1</v>
      </c>
      <c r="I579" s="44">
        <f t="shared" ref="I579:I587" si="206">SUM(AU579:BA579)</f>
        <v>1</v>
      </c>
      <c r="J579" s="44">
        <f t="shared" ref="J579:J587" si="207">SUM(BB579:BD579)</f>
        <v>3</v>
      </c>
      <c r="K579" s="44">
        <f t="shared" ref="K579:K587" si="208">SUM(BE579:BF579)</f>
        <v>0</v>
      </c>
      <c r="L579" s="44">
        <f t="shared" ref="L579:L587" si="209">SUM(BG579:BH579)</f>
        <v>0</v>
      </c>
      <c r="M579" s="51">
        <f t="shared" ref="M579:M587" si="210">SUM(BI579)</f>
        <v>0</v>
      </c>
      <c r="N579" s="51">
        <f t="shared" ref="N579:N587" si="211">SUM(BJ579:BL579)</f>
        <v>1</v>
      </c>
      <c r="O579" s="51">
        <f t="shared" ref="O579:O587" si="212">SUM(BM579:BO579)</f>
        <v>0</v>
      </c>
      <c r="P579" s="54">
        <f t="shared" ref="P579:P587" si="213">SUM(BP579:BR579)</f>
        <v>0</v>
      </c>
      <c r="Q579" s="296">
        <f t="shared" ref="Q579:Q587" si="214">SUM(BS579:BV579)</f>
        <v>4</v>
      </c>
      <c r="R579" s="296">
        <f t="shared" ref="R579:R587" si="215">SUM(BW579:BX579)</f>
        <v>0</v>
      </c>
      <c r="S579" s="296">
        <f t="shared" ref="S579:S587" si="216">SUM(BY579:CB579)</f>
        <v>0</v>
      </c>
      <c r="T579" s="297">
        <f t="shared" ref="T579:T587" si="217">SUM(CC579:CE579)</f>
        <v>0</v>
      </c>
      <c r="U579" s="297">
        <f t="shared" ref="U579:U587" si="218">SUM(CF579:CK579)</f>
        <v>0</v>
      </c>
      <c r="V579">
        <f t="shared" ref="V579:V587" si="219">SUM(CL579)</f>
        <v>0</v>
      </c>
      <c r="W579" s="298">
        <f t="shared" si="202"/>
        <v>4</v>
      </c>
      <c r="X579" s="33">
        <f t="shared" ref="X579:X587" si="220">SUM(I579:L579)</f>
        <v>4</v>
      </c>
      <c r="Y579">
        <f t="shared" ref="Y579:Y587" si="221">SUM(I579:V579)</f>
        <v>9</v>
      </c>
      <c r="Z579" s="299">
        <f t="shared" si="203"/>
        <v>44.444444444444443</v>
      </c>
      <c r="AA579">
        <f t="shared" si="204"/>
        <v>5</v>
      </c>
      <c r="AB579" s="63">
        <f t="shared" si="205"/>
        <v>55.555555555555557</v>
      </c>
      <c r="AP579" s="307"/>
      <c r="AR579" s="301"/>
      <c r="AS579" s="301"/>
      <c r="AT579" s="301"/>
      <c r="AW579" s="43">
        <v>1</v>
      </c>
      <c r="BC579" s="44">
        <v>3</v>
      </c>
      <c r="BJ579" s="51">
        <v>1</v>
      </c>
      <c r="BV579" s="55">
        <v>4</v>
      </c>
    </row>
    <row r="580" spans="7:90" x14ac:dyDescent="0.25">
      <c r="G580" s="36" t="s">
        <v>152</v>
      </c>
      <c r="H580" s="36">
        <v>1</v>
      </c>
      <c r="I580" s="44">
        <f t="shared" si="206"/>
        <v>0</v>
      </c>
      <c r="J580" s="44">
        <f t="shared" si="207"/>
        <v>3</v>
      </c>
      <c r="K580" s="44">
        <f t="shared" si="208"/>
        <v>0</v>
      </c>
      <c r="L580" s="44">
        <f t="shared" si="209"/>
        <v>0</v>
      </c>
      <c r="M580" s="51">
        <f t="shared" si="210"/>
        <v>0</v>
      </c>
      <c r="N580" s="51">
        <f t="shared" si="211"/>
        <v>0</v>
      </c>
      <c r="O580" s="51">
        <f t="shared" si="212"/>
        <v>0</v>
      </c>
      <c r="P580" s="54">
        <f t="shared" si="213"/>
        <v>0</v>
      </c>
      <c r="Q580" s="296">
        <f t="shared" si="214"/>
        <v>5</v>
      </c>
      <c r="R580" s="296">
        <f t="shared" si="215"/>
        <v>0</v>
      </c>
      <c r="S580" s="296">
        <f t="shared" si="216"/>
        <v>0</v>
      </c>
      <c r="T580" s="297">
        <f t="shared" si="217"/>
        <v>0</v>
      </c>
      <c r="U580" s="297">
        <f t="shared" si="218"/>
        <v>0</v>
      </c>
      <c r="V580">
        <f t="shared" si="219"/>
        <v>0</v>
      </c>
      <c r="W580" s="298">
        <f t="shared" si="202"/>
        <v>2</v>
      </c>
      <c r="X580" s="33">
        <f t="shared" si="220"/>
        <v>3</v>
      </c>
      <c r="Y580">
        <f t="shared" si="221"/>
        <v>8</v>
      </c>
      <c r="Z580" s="299">
        <f t="shared" si="203"/>
        <v>37.5</v>
      </c>
      <c r="AA580">
        <f t="shared" si="204"/>
        <v>3</v>
      </c>
      <c r="AB580" s="63">
        <f t="shared" si="205"/>
        <v>37.5</v>
      </c>
      <c r="AP580" s="307"/>
      <c r="AQ580" s="274"/>
      <c r="AR580" s="301"/>
      <c r="AS580" s="296"/>
      <c r="AT580" s="301">
        <f>9/80</f>
        <v>0.1125</v>
      </c>
      <c r="BC580" s="44">
        <v>3</v>
      </c>
      <c r="BV580" s="55">
        <v>5</v>
      </c>
    </row>
    <row r="581" spans="7:90" x14ac:dyDescent="0.25">
      <c r="G581" s="36" t="s">
        <v>152</v>
      </c>
      <c r="H581" s="36">
        <v>1</v>
      </c>
      <c r="I581" s="44">
        <f t="shared" si="206"/>
        <v>0</v>
      </c>
      <c r="J581" s="44">
        <f t="shared" si="207"/>
        <v>3</v>
      </c>
      <c r="K581" s="44">
        <f t="shared" si="208"/>
        <v>0</v>
      </c>
      <c r="L581" s="44">
        <f t="shared" si="209"/>
        <v>0</v>
      </c>
      <c r="M581" s="51">
        <f t="shared" si="210"/>
        <v>0</v>
      </c>
      <c r="N581" s="51">
        <f t="shared" si="211"/>
        <v>0</v>
      </c>
      <c r="O581" s="51">
        <f t="shared" si="212"/>
        <v>0</v>
      </c>
      <c r="P581" s="54">
        <f t="shared" si="213"/>
        <v>0</v>
      </c>
      <c r="Q581" s="296">
        <f t="shared" si="214"/>
        <v>4</v>
      </c>
      <c r="R581" s="296">
        <f t="shared" si="215"/>
        <v>0</v>
      </c>
      <c r="S581" s="296">
        <f t="shared" si="216"/>
        <v>0</v>
      </c>
      <c r="T581" s="297">
        <f t="shared" si="217"/>
        <v>0</v>
      </c>
      <c r="U581" s="297">
        <f t="shared" si="218"/>
        <v>0</v>
      </c>
      <c r="V581">
        <f t="shared" si="219"/>
        <v>0</v>
      </c>
      <c r="W581" s="298">
        <f t="shared" si="202"/>
        <v>2</v>
      </c>
      <c r="X581" s="33">
        <f t="shared" si="220"/>
        <v>3</v>
      </c>
      <c r="Y581">
        <f t="shared" si="221"/>
        <v>7</v>
      </c>
      <c r="Z581" s="299">
        <f t="shared" si="203"/>
        <v>42.857142857142854</v>
      </c>
      <c r="AA581">
        <f t="shared" si="204"/>
        <v>3</v>
      </c>
      <c r="AB581" s="63">
        <f t="shared" si="205"/>
        <v>42.857142857142854</v>
      </c>
      <c r="AP581" s="307"/>
      <c r="AQ581" s="274"/>
      <c r="AR581" s="181">
        <f>STDEV(W503:W583)</f>
        <v>0.88191710368819698</v>
      </c>
      <c r="AS581" s="44"/>
      <c r="AT581" s="301">
        <f>60/80</f>
        <v>0.75</v>
      </c>
      <c r="BC581" s="44">
        <v>3</v>
      </c>
      <c r="BV581" s="55">
        <v>4</v>
      </c>
    </row>
    <row r="582" spans="7:90" x14ac:dyDescent="0.25">
      <c r="G582" s="86" t="s">
        <v>152</v>
      </c>
      <c r="H582" s="87">
        <v>1</v>
      </c>
      <c r="I582" s="95">
        <f t="shared" si="206"/>
        <v>1</v>
      </c>
      <c r="J582" s="95">
        <f t="shared" si="207"/>
        <v>3</v>
      </c>
      <c r="K582" s="95">
        <f t="shared" si="208"/>
        <v>0</v>
      </c>
      <c r="L582" s="95">
        <f t="shared" si="209"/>
        <v>0</v>
      </c>
      <c r="M582" s="99">
        <f t="shared" si="210"/>
        <v>0</v>
      </c>
      <c r="N582" s="99">
        <f t="shared" si="211"/>
        <v>0</v>
      </c>
      <c r="O582" s="99">
        <f t="shared" si="212"/>
        <v>1</v>
      </c>
      <c r="P582" s="101">
        <f t="shared" si="213"/>
        <v>0</v>
      </c>
      <c r="Q582" s="310">
        <f t="shared" si="214"/>
        <v>5</v>
      </c>
      <c r="R582" s="310">
        <f t="shared" si="215"/>
        <v>0</v>
      </c>
      <c r="S582" s="310">
        <f t="shared" si="216"/>
        <v>0</v>
      </c>
      <c r="T582" s="311">
        <f t="shared" si="217"/>
        <v>0</v>
      </c>
      <c r="U582" s="311">
        <f t="shared" si="218"/>
        <v>0</v>
      </c>
      <c r="V582" s="87">
        <f t="shared" si="219"/>
        <v>0</v>
      </c>
      <c r="W582" s="312">
        <f t="shared" si="202"/>
        <v>4</v>
      </c>
      <c r="X582" s="92">
        <f t="shared" si="220"/>
        <v>4</v>
      </c>
      <c r="Y582" s="87">
        <f t="shared" si="221"/>
        <v>10</v>
      </c>
      <c r="Z582" s="313">
        <f t="shared" si="203"/>
        <v>40</v>
      </c>
      <c r="AA582" s="87">
        <f t="shared" si="204"/>
        <v>5</v>
      </c>
      <c r="AB582" s="108">
        <f t="shared" si="205"/>
        <v>50</v>
      </c>
      <c r="AC582" s="95">
        <f>SUM(I503:I582)</f>
        <v>58</v>
      </c>
      <c r="AD582" s="95">
        <f t="shared" ref="AD582:AF582" si="222">SUM(J503:J582)</f>
        <v>318</v>
      </c>
      <c r="AE582" s="95">
        <f t="shared" si="222"/>
        <v>0</v>
      </c>
      <c r="AF582" s="95">
        <f t="shared" si="222"/>
        <v>0</v>
      </c>
      <c r="AG582" s="99">
        <f>SUM(M503:M582)</f>
        <v>0</v>
      </c>
      <c r="AH582" s="99">
        <f t="shared" ref="AH582:AI582" si="223">SUM(N503:N582)</f>
        <v>13</v>
      </c>
      <c r="AI582" s="99">
        <f t="shared" si="223"/>
        <v>8</v>
      </c>
      <c r="AJ582" s="101">
        <f>SUM(P503:P582)</f>
        <v>0</v>
      </c>
      <c r="AK582" s="310">
        <f>SUM(Q503:Q582)</f>
        <v>134</v>
      </c>
      <c r="AL582" s="310">
        <f t="shared" ref="AL582:AM582" si="224">SUM(R503:R582)</f>
        <v>0</v>
      </c>
      <c r="AM582" s="310">
        <f t="shared" si="224"/>
        <v>0</v>
      </c>
      <c r="AN582" s="311">
        <f>SUM(T503:T582)</f>
        <v>5</v>
      </c>
      <c r="AO582" s="311">
        <f>SUM(U503:U582)</f>
        <v>7</v>
      </c>
      <c r="AP582" s="86">
        <f>SUM(V503:V582)</f>
        <v>6</v>
      </c>
      <c r="AQ582" s="310"/>
      <c r="AR582" s="314">
        <f>AVERAGE(W503:W582)</f>
        <v>2.4624999999999999</v>
      </c>
      <c r="AS582" s="307"/>
      <c r="AT582" s="314">
        <f>11/80</f>
        <v>0.13750000000000001</v>
      </c>
      <c r="AU582" s="93"/>
      <c r="AV582" s="94"/>
      <c r="AW582" s="94">
        <v>1</v>
      </c>
      <c r="AX582" s="94"/>
      <c r="AY582" s="94"/>
      <c r="AZ582" s="94"/>
      <c r="BA582" s="94"/>
      <c r="BB582" s="95"/>
      <c r="BC582" s="95">
        <v>3</v>
      </c>
      <c r="BD582" s="95"/>
      <c r="BE582" s="96"/>
      <c r="BF582" s="96"/>
      <c r="BG582" s="97"/>
      <c r="BH582" s="97"/>
      <c r="BI582" s="98"/>
      <c r="BJ582" s="99"/>
      <c r="BK582" s="99"/>
      <c r="BL582" s="99"/>
      <c r="BM582" s="100"/>
      <c r="BN582" s="100">
        <v>1</v>
      </c>
      <c r="BO582" s="100"/>
      <c r="BP582" s="101"/>
      <c r="BQ582" s="101"/>
      <c r="BR582" s="101"/>
      <c r="BS582" s="102"/>
      <c r="BT582" s="102"/>
      <c r="BU582" s="102"/>
      <c r="BV582" s="102">
        <v>5</v>
      </c>
      <c r="BW582" s="103"/>
      <c r="BX582" s="103"/>
      <c r="BY582" s="104"/>
      <c r="BZ582" s="104"/>
      <c r="CA582" s="104"/>
      <c r="CB582" s="104"/>
      <c r="CC582" s="105"/>
      <c r="CD582" s="105"/>
      <c r="CE582" s="105"/>
      <c r="CF582" s="106"/>
      <c r="CG582" s="106"/>
      <c r="CH582" s="106"/>
      <c r="CI582" s="106"/>
      <c r="CJ582" s="106"/>
      <c r="CK582" s="106"/>
      <c r="CL582" s="87"/>
    </row>
    <row r="583" spans="7:90" x14ac:dyDescent="0.25">
      <c r="G583" s="36" t="s">
        <v>591</v>
      </c>
      <c r="H583" s="36">
        <v>3</v>
      </c>
      <c r="I583" s="44">
        <f t="shared" si="206"/>
        <v>7</v>
      </c>
      <c r="J583" s="44">
        <f t="shared" si="207"/>
        <v>6</v>
      </c>
      <c r="K583" s="44">
        <f t="shared" si="208"/>
        <v>0</v>
      </c>
      <c r="L583" s="44">
        <f t="shared" si="209"/>
        <v>0</v>
      </c>
      <c r="M583" s="51">
        <f t="shared" si="210"/>
        <v>0</v>
      </c>
      <c r="N583" s="51">
        <f t="shared" si="211"/>
        <v>0</v>
      </c>
      <c r="O583" s="51">
        <f t="shared" si="212"/>
        <v>1</v>
      </c>
      <c r="P583" s="54">
        <f t="shared" si="213"/>
        <v>0</v>
      </c>
      <c r="Q583" s="296">
        <f t="shared" si="214"/>
        <v>0</v>
      </c>
      <c r="R583" s="296">
        <f t="shared" si="215"/>
        <v>0</v>
      </c>
      <c r="S583" s="296">
        <f t="shared" si="216"/>
        <v>0</v>
      </c>
      <c r="T583" s="297">
        <f t="shared" si="217"/>
        <v>0</v>
      </c>
      <c r="U583" s="297">
        <f t="shared" si="218"/>
        <v>1</v>
      </c>
      <c r="V583">
        <f t="shared" si="219"/>
        <v>0</v>
      </c>
      <c r="W583" s="298">
        <f t="shared" si="202"/>
        <v>4</v>
      </c>
      <c r="X583" s="33">
        <f t="shared" si="220"/>
        <v>13</v>
      </c>
      <c r="Y583">
        <f t="shared" si="221"/>
        <v>15</v>
      </c>
      <c r="Z583" s="299">
        <f t="shared" si="203"/>
        <v>86.666666666666671</v>
      </c>
      <c r="AA583">
        <f t="shared" si="204"/>
        <v>14</v>
      </c>
      <c r="AB583" s="63">
        <f t="shared" si="205"/>
        <v>93.333333333333329</v>
      </c>
      <c r="AP583" s="307"/>
      <c r="AQ583" s="44"/>
      <c r="AR583" s="301"/>
      <c r="AS583" s="301"/>
      <c r="AT583" s="301"/>
      <c r="AV583" s="43">
        <v>4</v>
      </c>
      <c r="AW583" s="43">
        <v>3</v>
      </c>
      <c r="BB583" s="44">
        <v>5</v>
      </c>
      <c r="BD583" s="45">
        <v>1</v>
      </c>
      <c r="BN583" s="52">
        <v>1</v>
      </c>
      <c r="CJ583" s="59">
        <v>1</v>
      </c>
    </row>
    <row r="584" spans="7:90" x14ac:dyDescent="0.25">
      <c r="G584" s="36" t="s">
        <v>591</v>
      </c>
      <c r="H584" s="36">
        <v>3</v>
      </c>
      <c r="I584" s="44">
        <f t="shared" si="206"/>
        <v>1</v>
      </c>
      <c r="J584" s="44">
        <f t="shared" si="207"/>
        <v>5</v>
      </c>
      <c r="K584" s="44">
        <f t="shared" si="208"/>
        <v>0</v>
      </c>
      <c r="L584" s="44">
        <f t="shared" si="209"/>
        <v>0</v>
      </c>
      <c r="M584" s="51">
        <f t="shared" si="210"/>
        <v>0</v>
      </c>
      <c r="N584" s="51">
        <f t="shared" si="211"/>
        <v>0</v>
      </c>
      <c r="O584" s="51">
        <f t="shared" si="212"/>
        <v>1</v>
      </c>
      <c r="P584" s="54">
        <f t="shared" si="213"/>
        <v>0</v>
      </c>
      <c r="Q584" s="296">
        <f t="shared" si="214"/>
        <v>1</v>
      </c>
      <c r="R584" s="296">
        <f t="shared" si="215"/>
        <v>0</v>
      </c>
      <c r="S584" s="296">
        <f t="shared" si="216"/>
        <v>0</v>
      </c>
      <c r="T584" s="297">
        <f t="shared" si="217"/>
        <v>0</v>
      </c>
      <c r="U584" s="297">
        <f t="shared" si="218"/>
        <v>0</v>
      </c>
      <c r="V584">
        <f t="shared" si="219"/>
        <v>1</v>
      </c>
      <c r="W584" s="298">
        <f t="shared" si="202"/>
        <v>5</v>
      </c>
      <c r="X584" s="33">
        <f t="shared" si="220"/>
        <v>6</v>
      </c>
      <c r="Y584">
        <f t="shared" si="221"/>
        <v>9</v>
      </c>
      <c r="Z584" s="299">
        <f t="shared" si="203"/>
        <v>66.666666666666657</v>
      </c>
      <c r="AA584">
        <f t="shared" si="204"/>
        <v>7</v>
      </c>
      <c r="AB584" s="63">
        <f t="shared" si="205"/>
        <v>77.777777777777786</v>
      </c>
      <c r="AP584" s="307"/>
      <c r="AQ584" s="44"/>
      <c r="AR584" s="301"/>
      <c r="AS584" s="301"/>
      <c r="AT584" s="301"/>
      <c r="AW584" s="43">
        <v>1</v>
      </c>
      <c r="BB584" s="44">
        <v>4</v>
      </c>
      <c r="BC584" s="44">
        <v>1</v>
      </c>
      <c r="BN584" s="52">
        <v>1</v>
      </c>
      <c r="BS584" s="55">
        <v>1</v>
      </c>
      <c r="CL584">
        <v>1</v>
      </c>
    </row>
    <row r="585" spans="7:90" x14ac:dyDescent="0.25">
      <c r="G585" s="36" t="s">
        <v>591</v>
      </c>
      <c r="H585" s="36">
        <v>3</v>
      </c>
      <c r="I585" s="44">
        <f t="shared" si="206"/>
        <v>8</v>
      </c>
      <c r="J585" s="44">
        <f t="shared" si="207"/>
        <v>9</v>
      </c>
      <c r="K585" s="44">
        <f t="shared" si="208"/>
        <v>0</v>
      </c>
      <c r="L585" s="44">
        <f t="shared" si="209"/>
        <v>0</v>
      </c>
      <c r="M585" s="51">
        <f t="shared" si="210"/>
        <v>0</v>
      </c>
      <c r="N585" s="51">
        <f t="shared" si="211"/>
        <v>0</v>
      </c>
      <c r="O585" s="51">
        <f t="shared" si="212"/>
        <v>1</v>
      </c>
      <c r="P585" s="54">
        <f t="shared" si="213"/>
        <v>0</v>
      </c>
      <c r="Q585" s="296">
        <f t="shared" si="214"/>
        <v>0</v>
      </c>
      <c r="R585" s="296">
        <f t="shared" si="215"/>
        <v>0</v>
      </c>
      <c r="S585" s="296">
        <f t="shared" si="216"/>
        <v>0</v>
      </c>
      <c r="T585" s="297">
        <f t="shared" si="217"/>
        <v>1</v>
      </c>
      <c r="U585" s="297">
        <f t="shared" si="218"/>
        <v>3</v>
      </c>
      <c r="V585">
        <f t="shared" si="219"/>
        <v>0</v>
      </c>
      <c r="W585" s="298">
        <f t="shared" si="202"/>
        <v>5</v>
      </c>
      <c r="X585" s="33">
        <f t="shared" si="220"/>
        <v>17</v>
      </c>
      <c r="Y585">
        <f t="shared" si="221"/>
        <v>22</v>
      </c>
      <c r="Z585" s="299">
        <f t="shared" si="203"/>
        <v>77.272727272727266</v>
      </c>
      <c r="AA585">
        <f t="shared" si="204"/>
        <v>18</v>
      </c>
      <c r="AB585" s="63">
        <f t="shared" si="205"/>
        <v>81.818181818181827</v>
      </c>
      <c r="AP585" s="307"/>
      <c r="AQ585" s="44"/>
      <c r="AR585" s="301"/>
      <c r="AS585" s="301"/>
      <c r="AT585" s="301"/>
      <c r="AW585" s="43">
        <v>6</v>
      </c>
      <c r="AY585" s="43">
        <v>2</v>
      </c>
      <c r="BB585" s="44">
        <v>9</v>
      </c>
      <c r="BN585" s="52">
        <v>1</v>
      </c>
      <c r="CD585" s="58">
        <v>1</v>
      </c>
      <c r="CK585" s="59">
        <v>3</v>
      </c>
    </row>
    <row r="586" spans="7:90" x14ac:dyDescent="0.25">
      <c r="G586" s="36" t="s">
        <v>591</v>
      </c>
      <c r="H586" s="36">
        <v>3</v>
      </c>
      <c r="I586" s="44">
        <f t="shared" si="206"/>
        <v>1</v>
      </c>
      <c r="J586" s="44">
        <f t="shared" si="207"/>
        <v>3</v>
      </c>
      <c r="K586" s="44">
        <f t="shared" si="208"/>
        <v>0</v>
      </c>
      <c r="L586" s="44">
        <f t="shared" si="209"/>
        <v>0</v>
      </c>
      <c r="M586" s="51">
        <f t="shared" si="210"/>
        <v>0</v>
      </c>
      <c r="N586" s="51">
        <f t="shared" si="211"/>
        <v>0</v>
      </c>
      <c r="O586" s="51">
        <f t="shared" si="212"/>
        <v>0</v>
      </c>
      <c r="P586" s="54">
        <f t="shared" si="213"/>
        <v>0</v>
      </c>
      <c r="Q586" s="296">
        <f t="shared" si="214"/>
        <v>0</v>
      </c>
      <c r="R586" s="296">
        <f t="shared" si="215"/>
        <v>0</v>
      </c>
      <c r="S586" s="296">
        <f t="shared" si="216"/>
        <v>0</v>
      </c>
      <c r="T586" s="297">
        <f t="shared" si="217"/>
        <v>0</v>
      </c>
      <c r="U586" s="297">
        <f t="shared" si="218"/>
        <v>1</v>
      </c>
      <c r="V586">
        <f t="shared" si="219"/>
        <v>0</v>
      </c>
      <c r="W586" s="298">
        <f t="shared" si="202"/>
        <v>3</v>
      </c>
      <c r="X586" s="33">
        <f t="shared" si="220"/>
        <v>4</v>
      </c>
      <c r="Y586">
        <f t="shared" si="221"/>
        <v>5</v>
      </c>
      <c r="Z586" s="299">
        <f t="shared" si="203"/>
        <v>80</v>
      </c>
      <c r="AA586">
        <f t="shared" si="204"/>
        <v>4</v>
      </c>
      <c r="AB586" s="63">
        <f t="shared" si="205"/>
        <v>80</v>
      </c>
      <c r="AF586" s="308">
        <f>SUM(AC587:AF587)</f>
        <v>42</v>
      </c>
      <c r="AP586" s="307"/>
      <c r="AQ586" s="44"/>
      <c r="AR586" s="301"/>
      <c r="AS586" s="301"/>
      <c r="AT586" s="301"/>
      <c r="AW586" s="43">
        <v>1</v>
      </c>
      <c r="BB586" s="44">
        <v>2</v>
      </c>
      <c r="BC586" s="44">
        <v>1</v>
      </c>
      <c r="CK586" s="59">
        <v>1</v>
      </c>
    </row>
    <row r="587" spans="7:90" x14ac:dyDescent="0.25">
      <c r="G587" s="36" t="s">
        <v>591</v>
      </c>
      <c r="H587" s="36">
        <v>3</v>
      </c>
      <c r="I587" s="44">
        <f t="shared" si="206"/>
        <v>0</v>
      </c>
      <c r="J587" s="44">
        <f t="shared" si="207"/>
        <v>2</v>
      </c>
      <c r="K587" s="44">
        <f t="shared" si="208"/>
        <v>0</v>
      </c>
      <c r="L587" s="44">
        <f t="shared" si="209"/>
        <v>0</v>
      </c>
      <c r="M587" s="51">
        <f t="shared" si="210"/>
        <v>0</v>
      </c>
      <c r="N587" s="51">
        <f t="shared" si="211"/>
        <v>0</v>
      </c>
      <c r="O587" s="51">
        <f t="shared" si="212"/>
        <v>0</v>
      </c>
      <c r="P587" s="54">
        <f t="shared" si="213"/>
        <v>0</v>
      </c>
      <c r="Q587" s="296">
        <f t="shared" si="214"/>
        <v>0</v>
      </c>
      <c r="R587" s="296">
        <f t="shared" si="215"/>
        <v>0</v>
      </c>
      <c r="S587" s="296">
        <f t="shared" si="216"/>
        <v>0</v>
      </c>
      <c r="T587" s="297">
        <f t="shared" si="217"/>
        <v>0</v>
      </c>
      <c r="U587" s="297">
        <f t="shared" si="218"/>
        <v>1</v>
      </c>
      <c r="V587">
        <f t="shared" si="219"/>
        <v>0</v>
      </c>
      <c r="W587" s="298">
        <f t="shared" si="202"/>
        <v>2</v>
      </c>
      <c r="X587" s="33">
        <f t="shared" si="220"/>
        <v>2</v>
      </c>
      <c r="Y587">
        <f t="shared" si="221"/>
        <v>3</v>
      </c>
      <c r="Z587" s="299">
        <f t="shared" si="203"/>
        <v>66.666666666666657</v>
      </c>
      <c r="AA587">
        <f t="shared" si="204"/>
        <v>2</v>
      </c>
      <c r="AB587" s="63">
        <f t="shared" si="205"/>
        <v>66.666666666666657</v>
      </c>
      <c r="AC587" s="44">
        <f>SUM(I583:I587)</f>
        <v>17</v>
      </c>
      <c r="AD587" s="44">
        <f t="shared" ref="AD587:AF587" si="225">SUM(J583:J587)</f>
        <v>25</v>
      </c>
      <c r="AE587" s="44">
        <f t="shared" si="225"/>
        <v>0</v>
      </c>
      <c r="AF587" s="44">
        <f t="shared" si="225"/>
        <v>0</v>
      </c>
      <c r="AG587" s="51">
        <f>SUM(M583:M587)</f>
        <v>0</v>
      </c>
      <c r="AH587" s="51">
        <f t="shared" ref="AH587:AI587" si="226">SUM(N583:N587)</f>
        <v>0</v>
      </c>
      <c r="AI587" s="51">
        <f t="shared" si="226"/>
        <v>3</v>
      </c>
      <c r="AJ587" s="54">
        <f t="shared" ref="AJ587" si="227">SUM(P510:P587)</f>
        <v>0</v>
      </c>
      <c r="AK587" s="296">
        <f>SUM(Q583:Q587)</f>
        <v>1</v>
      </c>
      <c r="AL587" s="296">
        <f t="shared" ref="AL587:AM587" si="228">SUM(R583:R587)</f>
        <v>0</v>
      </c>
      <c r="AM587" s="296">
        <f t="shared" si="228"/>
        <v>0</v>
      </c>
      <c r="AN587" s="297">
        <f>SUM(T583:T587)</f>
        <v>1</v>
      </c>
      <c r="AO587" s="297">
        <f>SUM(U583:U587)</f>
        <v>6</v>
      </c>
      <c r="AP587" s="307">
        <f>SUM(V583:V587)</f>
        <v>1</v>
      </c>
      <c r="AQ587" s="44"/>
      <c r="AR587" s="301">
        <f>AVERAGE(W583:W587)</f>
        <v>3.8</v>
      </c>
      <c r="AS587" s="301"/>
      <c r="AT587" s="301"/>
      <c r="BB587" s="44">
        <v>1</v>
      </c>
      <c r="BC587" s="44">
        <v>1</v>
      </c>
      <c r="CK587" s="59">
        <v>1</v>
      </c>
    </row>
    <row r="588" spans="7:90" x14ac:dyDescent="0.25">
      <c r="G588" s="36" t="s">
        <v>591</v>
      </c>
    </row>
    <row r="589" spans="7:90" x14ac:dyDescent="0.25">
      <c r="G589" s="36" t="s">
        <v>591</v>
      </c>
    </row>
    <row r="590" spans="7:90" x14ac:dyDescent="0.25">
      <c r="G590" s="36" t="s">
        <v>591</v>
      </c>
    </row>
    <row r="591" spans="7:90" x14ac:dyDescent="0.25">
      <c r="G591" s="36" t="s">
        <v>591</v>
      </c>
    </row>
    <row r="592" spans="7:90" x14ac:dyDescent="0.25">
      <c r="G592" s="36" t="s">
        <v>591</v>
      </c>
    </row>
    <row r="593" spans="7:90" x14ac:dyDescent="0.25">
      <c r="G593" s="36" t="s">
        <v>591</v>
      </c>
    </row>
    <row r="594" spans="7:90" x14ac:dyDescent="0.25">
      <c r="G594" s="36" t="s">
        <v>591</v>
      </c>
    </row>
    <row r="595" spans="7:90" x14ac:dyDescent="0.25">
      <c r="G595" s="36" t="s">
        <v>591</v>
      </c>
    </row>
    <row r="596" spans="7:90" x14ac:dyDescent="0.25">
      <c r="G596" s="36" t="s">
        <v>591</v>
      </c>
    </row>
    <row r="597" spans="7:90" x14ac:dyDescent="0.25">
      <c r="G597" s="36" t="s">
        <v>591</v>
      </c>
    </row>
    <row r="598" spans="7:90" x14ac:dyDescent="0.25">
      <c r="G598" s="36" t="s">
        <v>591</v>
      </c>
    </row>
    <row r="599" spans="7:90" x14ac:dyDescent="0.25">
      <c r="G599" s="36" t="s">
        <v>591</v>
      </c>
    </row>
    <row r="600" spans="7:90" x14ac:dyDescent="0.25">
      <c r="G600" s="36" t="s">
        <v>591</v>
      </c>
    </row>
    <row r="601" spans="7:90" x14ac:dyDescent="0.25">
      <c r="G601" s="36" t="s">
        <v>591</v>
      </c>
    </row>
    <row r="602" spans="7:90" ht="15.75" thickBot="1" x14ac:dyDescent="0.3">
      <c r="G602" s="329" t="s">
        <v>591</v>
      </c>
      <c r="H602" s="330"/>
      <c r="I602" s="331"/>
      <c r="J602" s="331"/>
      <c r="K602" s="331"/>
      <c r="L602" s="331"/>
      <c r="M602" s="332"/>
      <c r="N602" s="332"/>
      <c r="O602" s="332"/>
      <c r="P602" s="333"/>
      <c r="Q602" s="334"/>
      <c r="R602" s="334"/>
      <c r="S602" s="334"/>
      <c r="T602" s="335"/>
      <c r="U602" s="335"/>
      <c r="V602" s="330"/>
      <c r="W602" s="336"/>
      <c r="X602" s="337"/>
      <c r="Y602" s="330"/>
      <c r="Z602" s="338"/>
      <c r="AA602" s="330"/>
      <c r="AB602" s="339"/>
      <c r="AC602" s="331"/>
      <c r="AD602" s="331"/>
      <c r="AE602" s="331"/>
      <c r="AF602" s="331"/>
      <c r="AG602" s="332"/>
      <c r="AH602" s="332"/>
      <c r="AI602" s="332"/>
      <c r="AJ602" s="333"/>
      <c r="AK602" s="334"/>
      <c r="AL602" s="334"/>
      <c r="AM602" s="334"/>
      <c r="AN602" s="335"/>
      <c r="AO602" s="335"/>
      <c r="AP602" s="330"/>
      <c r="AQ602" s="330"/>
      <c r="AR602" s="340"/>
      <c r="AS602" s="340"/>
      <c r="AT602" s="340"/>
      <c r="AU602" s="341"/>
      <c r="AV602" s="342"/>
      <c r="AW602" s="342"/>
      <c r="AX602" s="342"/>
      <c r="AY602" s="342"/>
      <c r="AZ602" s="342"/>
      <c r="BA602" s="342"/>
      <c r="BB602" s="331"/>
      <c r="BC602" s="331"/>
      <c r="BD602" s="331"/>
      <c r="BE602" s="343"/>
      <c r="BF602" s="343"/>
      <c r="BG602" s="344"/>
      <c r="BH602" s="344"/>
      <c r="BI602" s="345"/>
      <c r="BJ602" s="332"/>
      <c r="BK602" s="332"/>
      <c r="BL602" s="332"/>
      <c r="BM602" s="346"/>
      <c r="BN602" s="346"/>
      <c r="BO602" s="346"/>
      <c r="BP602" s="333"/>
      <c r="BQ602" s="333"/>
      <c r="BR602" s="333"/>
      <c r="BS602" s="347"/>
      <c r="BT602" s="347"/>
      <c r="BU602" s="347"/>
      <c r="BV602" s="347"/>
      <c r="BW602" s="348"/>
      <c r="BX602" s="348"/>
      <c r="BY602" s="349"/>
      <c r="BZ602" s="349"/>
      <c r="CA602" s="349"/>
      <c r="CB602" s="349"/>
      <c r="CC602" s="350"/>
      <c r="CD602" s="350"/>
      <c r="CE602" s="350"/>
      <c r="CF602" s="351"/>
      <c r="CG602" s="351"/>
      <c r="CH602" s="351"/>
      <c r="CI602" s="351"/>
      <c r="CJ602" s="351"/>
      <c r="CK602" s="351"/>
      <c r="CL602" s="33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0"/>
  <sheetViews>
    <sheetView workbookViewId="0">
      <selection activeCell="L22" sqref="L22"/>
    </sheetView>
  </sheetViews>
  <sheetFormatPr defaultRowHeight="15" x14ac:dyDescent="0.25"/>
  <cols>
    <col min="5" max="5" width="4.85546875" customWidth="1"/>
    <col min="7" max="7" width="6" customWidth="1"/>
    <col min="8" max="8" width="4.140625" customWidth="1"/>
    <col min="9" max="9" width="6.28515625" style="201" customWidth="1"/>
    <col min="10" max="10" width="5.140625" style="401" customWidth="1"/>
    <col min="11" max="11" width="5" customWidth="1"/>
  </cols>
  <sheetData>
    <row r="1" spans="1:11" ht="94.5" x14ac:dyDescent="0.25">
      <c r="E1" s="3"/>
      <c r="G1" s="402" t="s">
        <v>567</v>
      </c>
      <c r="H1" s="5" t="s">
        <v>762</v>
      </c>
      <c r="I1" s="399" t="s">
        <v>760</v>
      </c>
      <c r="J1" s="400" t="s">
        <v>761</v>
      </c>
      <c r="K1" s="4" t="s">
        <v>759</v>
      </c>
    </row>
    <row r="2" spans="1:11" x14ac:dyDescent="0.25">
      <c r="A2" t="s">
        <v>628</v>
      </c>
      <c r="B2" t="s">
        <v>627</v>
      </c>
      <c r="G2" s="36" t="s">
        <v>89</v>
      </c>
      <c r="H2">
        <v>57.6</v>
      </c>
      <c r="I2" s="201">
        <v>10.667999999999999</v>
      </c>
      <c r="J2" s="401">
        <v>0.18520833333333331</v>
      </c>
      <c r="K2">
        <v>72.632159999999999</v>
      </c>
    </row>
    <row r="3" spans="1:11" x14ac:dyDescent="0.25">
      <c r="A3" t="s">
        <v>629</v>
      </c>
      <c r="B3" t="s">
        <v>626</v>
      </c>
      <c r="G3" s="36" t="s">
        <v>89</v>
      </c>
      <c r="H3">
        <v>64.8</v>
      </c>
      <c r="I3" s="201">
        <v>7.9729999999999999</v>
      </c>
      <c r="J3" s="401">
        <v>0.12304012345679012</v>
      </c>
      <c r="K3">
        <v>72.633769999999998</v>
      </c>
    </row>
    <row r="4" spans="1:11" x14ac:dyDescent="0.25">
      <c r="G4" s="36" t="s">
        <v>89</v>
      </c>
      <c r="H4">
        <v>72</v>
      </c>
      <c r="I4" s="201">
        <v>9.7440000000000015</v>
      </c>
      <c r="J4" s="401">
        <v>0.13533333333333336</v>
      </c>
      <c r="K4">
        <v>72.633830000000003</v>
      </c>
    </row>
    <row r="5" spans="1:11" x14ac:dyDescent="0.25">
      <c r="B5" t="s">
        <v>630</v>
      </c>
      <c r="G5" s="36" t="s">
        <v>89</v>
      </c>
      <c r="H5">
        <v>64.8</v>
      </c>
      <c r="I5" s="201">
        <v>10.857000000000001</v>
      </c>
      <c r="J5" s="401">
        <v>0.16754629629629633</v>
      </c>
      <c r="K5">
        <v>72.633830000000003</v>
      </c>
    </row>
    <row r="6" spans="1:11" x14ac:dyDescent="0.25">
      <c r="B6" t="s">
        <v>631</v>
      </c>
      <c r="G6" s="36" t="s">
        <v>89</v>
      </c>
      <c r="H6">
        <v>72</v>
      </c>
      <c r="I6" s="201">
        <v>15.259999999999998</v>
      </c>
      <c r="J6" s="401">
        <v>0.21194444444444441</v>
      </c>
      <c r="K6">
        <v>72.63382</v>
      </c>
    </row>
    <row r="7" spans="1:11" x14ac:dyDescent="0.25">
      <c r="G7" s="36" t="s">
        <v>89</v>
      </c>
      <c r="H7">
        <v>93.600000000000009</v>
      </c>
      <c r="I7" s="201">
        <v>17.227</v>
      </c>
      <c r="J7" s="401">
        <v>0.18404914529914529</v>
      </c>
      <c r="K7">
        <v>72.633799999999994</v>
      </c>
    </row>
    <row r="8" spans="1:11" x14ac:dyDescent="0.25">
      <c r="G8" s="36" t="s">
        <v>89</v>
      </c>
      <c r="H8">
        <v>36</v>
      </c>
      <c r="I8" s="201">
        <v>6.3070000000000004</v>
      </c>
      <c r="J8" s="401">
        <v>0.17519444444444446</v>
      </c>
      <c r="K8">
        <v>72.633780000000002</v>
      </c>
    </row>
    <row r="9" spans="1:11" x14ac:dyDescent="0.25">
      <c r="G9" s="36" t="s">
        <v>89</v>
      </c>
      <c r="H9">
        <v>50.4</v>
      </c>
      <c r="I9" s="201">
        <v>9.2609999999999992</v>
      </c>
      <c r="J9" s="401">
        <v>0.18375</v>
      </c>
      <c r="K9">
        <v>72.633740000000003</v>
      </c>
    </row>
    <row r="10" spans="1:11" x14ac:dyDescent="0.25">
      <c r="G10" s="36" t="s">
        <v>89</v>
      </c>
      <c r="H10">
        <v>100.8</v>
      </c>
      <c r="I10" s="201">
        <v>10.023999999999999</v>
      </c>
      <c r="J10" s="401">
        <v>9.9444444444444433E-2</v>
      </c>
      <c r="K10">
        <v>72.633679999999998</v>
      </c>
    </row>
    <row r="11" spans="1:11" x14ac:dyDescent="0.25">
      <c r="G11" s="36" t="s">
        <v>89</v>
      </c>
      <c r="H11">
        <v>64.8</v>
      </c>
      <c r="I11" s="201">
        <v>11.76</v>
      </c>
      <c r="J11" s="401">
        <v>0.18148148148148149</v>
      </c>
      <c r="K11">
        <v>72.633619999999993</v>
      </c>
    </row>
    <row r="12" spans="1:11" x14ac:dyDescent="0.25">
      <c r="G12" s="36" t="s">
        <v>89</v>
      </c>
      <c r="H12">
        <v>86.4</v>
      </c>
      <c r="I12" s="201">
        <v>16.785999999999998</v>
      </c>
      <c r="J12" s="401">
        <v>0.19428240740740738</v>
      </c>
      <c r="K12">
        <v>72.633589999999998</v>
      </c>
    </row>
    <row r="13" spans="1:11" x14ac:dyDescent="0.25">
      <c r="G13" s="36" t="s">
        <v>89</v>
      </c>
      <c r="H13">
        <v>72</v>
      </c>
      <c r="I13" s="201">
        <v>12.796000000000001</v>
      </c>
      <c r="J13" s="401">
        <v>0.17772222222222223</v>
      </c>
      <c r="K13">
        <v>72.633539999999996</v>
      </c>
    </row>
    <row r="14" spans="1:11" x14ac:dyDescent="0.25">
      <c r="G14" s="36" t="s">
        <v>89</v>
      </c>
      <c r="H14">
        <v>43.2</v>
      </c>
      <c r="I14" s="201">
        <v>9.0020000000000007</v>
      </c>
      <c r="J14" s="401">
        <v>0.20837962962962964</v>
      </c>
      <c r="K14">
        <v>72.633470000000003</v>
      </c>
    </row>
    <row r="15" spans="1:11" x14ac:dyDescent="0.25">
      <c r="G15" s="36" t="s">
        <v>89</v>
      </c>
      <c r="H15">
        <v>64.8</v>
      </c>
      <c r="I15" s="201">
        <v>9.4290000000000003</v>
      </c>
      <c r="J15" s="401">
        <v>0.14550925925925928</v>
      </c>
      <c r="K15">
        <v>72.633439999999993</v>
      </c>
    </row>
    <row r="16" spans="1:11" x14ac:dyDescent="0.25">
      <c r="G16" s="36" t="s">
        <v>89</v>
      </c>
      <c r="H16">
        <v>57.6</v>
      </c>
      <c r="I16" s="201">
        <v>9.3800000000000008</v>
      </c>
      <c r="J16" s="401">
        <v>0.16284722222222223</v>
      </c>
      <c r="K16">
        <v>72.633390000000006</v>
      </c>
    </row>
    <row r="17" spans="7:11" x14ac:dyDescent="0.25">
      <c r="G17" s="36" t="s">
        <v>89</v>
      </c>
      <c r="H17">
        <v>72</v>
      </c>
      <c r="I17" s="201">
        <v>15.33</v>
      </c>
      <c r="J17" s="401">
        <v>0.21291666666666667</v>
      </c>
      <c r="K17">
        <v>72.633340000000004</v>
      </c>
    </row>
    <row r="18" spans="7:11" x14ac:dyDescent="0.25">
      <c r="G18" s="36" t="s">
        <v>89</v>
      </c>
      <c r="H18">
        <v>72</v>
      </c>
      <c r="I18" s="201">
        <v>12.739999999999998</v>
      </c>
      <c r="J18" s="401">
        <v>0.17694444444444443</v>
      </c>
      <c r="K18">
        <v>72.633269999999996</v>
      </c>
    </row>
    <row r="19" spans="7:11" x14ac:dyDescent="0.25">
      <c r="G19" s="36" t="s">
        <v>89</v>
      </c>
      <c r="H19">
        <v>57.6</v>
      </c>
      <c r="I19" s="201">
        <v>12.096</v>
      </c>
      <c r="J19" s="401">
        <v>0.21</v>
      </c>
      <c r="K19">
        <v>72.633240000000001</v>
      </c>
    </row>
    <row r="20" spans="7:11" x14ac:dyDescent="0.25">
      <c r="G20" s="36" t="s">
        <v>89</v>
      </c>
      <c r="H20">
        <v>21.6</v>
      </c>
      <c r="I20" s="201">
        <v>4.5010000000000003</v>
      </c>
      <c r="J20" s="401">
        <v>0.20837962962962964</v>
      </c>
      <c r="K20">
        <v>72.633179999999996</v>
      </c>
    </row>
    <row r="21" spans="7:11" x14ac:dyDescent="0.25">
      <c r="G21" s="36" t="s">
        <v>89</v>
      </c>
      <c r="H21">
        <v>57.6</v>
      </c>
      <c r="I21" s="201">
        <v>12.375999999999999</v>
      </c>
      <c r="J21" s="401">
        <v>0.21486111111111109</v>
      </c>
      <c r="K21">
        <v>72.632490000000004</v>
      </c>
    </row>
    <row r="22" spans="7:11" x14ac:dyDescent="0.25">
      <c r="G22" s="36" t="s">
        <v>110</v>
      </c>
      <c r="H22">
        <v>43.2</v>
      </c>
      <c r="I22" s="201">
        <v>7.7559999999999993</v>
      </c>
      <c r="J22" s="401">
        <v>0.17953703703703702</v>
      </c>
      <c r="K22">
        <v>72.632490000000004</v>
      </c>
    </row>
    <row r="23" spans="7:11" x14ac:dyDescent="0.25">
      <c r="G23" s="36" t="s">
        <v>110</v>
      </c>
      <c r="H23">
        <v>28.8</v>
      </c>
      <c r="I23" s="201">
        <v>6.048</v>
      </c>
      <c r="J23" s="401">
        <v>0.21</v>
      </c>
      <c r="K23">
        <v>72.632429999999999</v>
      </c>
    </row>
    <row r="24" spans="7:11" x14ac:dyDescent="0.25">
      <c r="G24" s="36" t="s">
        <v>110</v>
      </c>
      <c r="H24">
        <v>28.8</v>
      </c>
      <c r="I24" s="201">
        <v>6.048</v>
      </c>
      <c r="J24" s="401">
        <v>0.21</v>
      </c>
      <c r="K24">
        <v>72.632339999999999</v>
      </c>
    </row>
    <row r="25" spans="7:11" x14ac:dyDescent="0.25">
      <c r="G25" s="36" t="s">
        <v>110</v>
      </c>
      <c r="H25">
        <v>43.2</v>
      </c>
      <c r="I25" s="201">
        <v>5.8659999999999997</v>
      </c>
      <c r="J25" s="401">
        <v>0.13578703703703701</v>
      </c>
      <c r="K25">
        <v>72.632300000000001</v>
      </c>
    </row>
    <row r="26" spans="7:11" x14ac:dyDescent="0.25">
      <c r="G26" s="36" t="s">
        <v>110</v>
      </c>
      <c r="H26">
        <v>28.8</v>
      </c>
      <c r="I26" s="201">
        <v>2.2959999999999998</v>
      </c>
      <c r="J26" s="401">
        <v>7.9722222222222208E-2</v>
      </c>
      <c r="K26">
        <v>72.632260000000002</v>
      </c>
    </row>
    <row r="27" spans="7:11" x14ac:dyDescent="0.25">
      <c r="G27" s="36" t="s">
        <v>110</v>
      </c>
      <c r="H27">
        <v>57.6</v>
      </c>
      <c r="I27" s="201">
        <v>6.8320000000000007</v>
      </c>
      <c r="J27" s="401">
        <v>0.11861111111111113</v>
      </c>
      <c r="K27">
        <v>72.632199999999997</v>
      </c>
    </row>
    <row r="28" spans="7:11" x14ac:dyDescent="0.25">
      <c r="G28" s="36" t="s">
        <v>110</v>
      </c>
      <c r="H28">
        <v>21.6</v>
      </c>
      <c r="I28" s="201">
        <v>4.641</v>
      </c>
      <c r="J28" s="401">
        <v>0.21486111111111109</v>
      </c>
      <c r="K28">
        <v>72.632210000000001</v>
      </c>
    </row>
    <row r="29" spans="7:11" x14ac:dyDescent="0.25">
      <c r="G29" s="36" t="s">
        <v>110</v>
      </c>
      <c r="H29">
        <v>14.4</v>
      </c>
      <c r="I29" s="201">
        <v>0.434</v>
      </c>
      <c r="J29" s="401">
        <v>3.0138888888888889E-2</v>
      </c>
      <c r="K29">
        <v>72.632149999999996</v>
      </c>
    </row>
    <row r="30" spans="7:11" x14ac:dyDescent="0.25">
      <c r="G30" s="36" t="s">
        <v>110</v>
      </c>
      <c r="H30">
        <v>50.4</v>
      </c>
      <c r="I30" s="201">
        <v>9.5969999999999995</v>
      </c>
      <c r="J30" s="401">
        <v>0.19041666666666665</v>
      </c>
      <c r="K30">
        <v>72.632159999999999</v>
      </c>
    </row>
    <row r="31" spans="7:11" x14ac:dyDescent="0.25">
      <c r="G31" s="36" t="s">
        <v>110</v>
      </c>
      <c r="H31">
        <v>28.8</v>
      </c>
      <c r="I31" s="201">
        <v>4.8020000000000005</v>
      </c>
      <c r="J31" s="401">
        <v>0.16673611111111111</v>
      </c>
      <c r="K31">
        <v>72.632159999999999</v>
      </c>
    </row>
    <row r="32" spans="7:11" x14ac:dyDescent="0.25">
      <c r="G32" s="36" t="s">
        <v>110</v>
      </c>
      <c r="H32">
        <v>21.6</v>
      </c>
      <c r="I32" s="201">
        <v>3.2130000000000001</v>
      </c>
      <c r="J32" s="401">
        <v>0.14874999999999999</v>
      </c>
      <c r="K32">
        <v>72.63212</v>
      </c>
    </row>
    <row r="33" spans="7:11" x14ac:dyDescent="0.25">
      <c r="G33" s="36" t="s">
        <v>110</v>
      </c>
      <c r="H33">
        <v>14.4</v>
      </c>
      <c r="I33" s="201">
        <v>1.5959999999999999</v>
      </c>
      <c r="J33" s="401">
        <v>0.11083333333333333</v>
      </c>
      <c r="K33">
        <v>72.632149999999996</v>
      </c>
    </row>
    <row r="34" spans="7:11" x14ac:dyDescent="0.25">
      <c r="G34" s="36" t="s">
        <v>110</v>
      </c>
      <c r="H34">
        <v>50.4</v>
      </c>
      <c r="I34" s="201">
        <v>10.443999999999999</v>
      </c>
      <c r="J34" s="401">
        <v>0.2072222222222222</v>
      </c>
      <c r="K34">
        <v>72.632159999999999</v>
      </c>
    </row>
    <row r="35" spans="7:11" x14ac:dyDescent="0.25">
      <c r="G35" s="36" t="s">
        <v>110</v>
      </c>
      <c r="H35">
        <v>36</v>
      </c>
      <c r="I35" s="201">
        <v>6.2930000000000001</v>
      </c>
      <c r="J35" s="401">
        <v>0.17480555555555555</v>
      </c>
      <c r="K35">
        <v>72.632159999999999</v>
      </c>
    </row>
    <row r="36" spans="7:11" x14ac:dyDescent="0.25">
      <c r="G36" s="36" t="s">
        <v>110</v>
      </c>
      <c r="H36">
        <v>36</v>
      </c>
      <c r="I36" s="201">
        <v>6.4329999999999998</v>
      </c>
      <c r="J36" s="401">
        <v>0.17869444444444443</v>
      </c>
      <c r="K36">
        <v>72.632180000000005</v>
      </c>
    </row>
    <row r="37" spans="7:11" x14ac:dyDescent="0.25">
      <c r="G37" s="36" t="s">
        <v>110</v>
      </c>
      <c r="H37">
        <v>21.6</v>
      </c>
      <c r="I37" s="201">
        <v>4.5709999999999997</v>
      </c>
      <c r="J37" s="401">
        <v>0.21162037037037035</v>
      </c>
      <c r="K37">
        <v>72.632170000000002</v>
      </c>
    </row>
    <row r="38" spans="7:11" x14ac:dyDescent="0.25">
      <c r="G38" s="36" t="s">
        <v>110</v>
      </c>
      <c r="H38">
        <v>28.8</v>
      </c>
      <c r="I38" s="201">
        <v>4.6900000000000004</v>
      </c>
      <c r="J38" s="401">
        <v>0.16284722222222223</v>
      </c>
      <c r="K38">
        <v>72.632159999999999</v>
      </c>
    </row>
    <row r="39" spans="7:11" x14ac:dyDescent="0.25">
      <c r="G39" s="36" t="s">
        <v>110</v>
      </c>
      <c r="H39">
        <v>36</v>
      </c>
      <c r="I39" s="201">
        <v>7.665</v>
      </c>
      <c r="J39" s="401">
        <v>0.21291666666666667</v>
      </c>
      <c r="K39">
        <v>72.632170000000002</v>
      </c>
    </row>
    <row r="40" spans="7:11" x14ac:dyDescent="0.25">
      <c r="G40" s="36" t="s">
        <v>110</v>
      </c>
      <c r="H40">
        <v>36</v>
      </c>
      <c r="I40" s="201">
        <v>6.2089999999999996</v>
      </c>
      <c r="J40" s="401">
        <v>0.17247222222222222</v>
      </c>
      <c r="K40">
        <v>72.632180000000005</v>
      </c>
    </row>
    <row r="41" spans="7:11" x14ac:dyDescent="0.25">
      <c r="G41" s="36" t="s">
        <v>110</v>
      </c>
      <c r="H41">
        <v>43.2</v>
      </c>
      <c r="I41" s="201">
        <v>9.282</v>
      </c>
      <c r="J41" s="401">
        <v>0.21486111111111109</v>
      </c>
      <c r="K41">
        <v>72.632149999999996</v>
      </c>
    </row>
    <row r="42" spans="7:11" x14ac:dyDescent="0.25">
      <c r="G42" s="36" t="s">
        <v>131</v>
      </c>
      <c r="H42">
        <v>21.6</v>
      </c>
      <c r="I42" s="201">
        <v>4.641</v>
      </c>
      <c r="J42" s="401">
        <v>0.21486111111111109</v>
      </c>
      <c r="K42">
        <v>72.632109999999997</v>
      </c>
    </row>
    <row r="43" spans="7:11" x14ac:dyDescent="0.25">
      <c r="G43" s="36" t="s">
        <v>131</v>
      </c>
      <c r="H43">
        <v>36</v>
      </c>
      <c r="I43" s="201">
        <v>7.3500000000000005</v>
      </c>
      <c r="J43" s="401">
        <v>0.20416666666666669</v>
      </c>
      <c r="K43">
        <v>72.632130000000004</v>
      </c>
    </row>
    <row r="44" spans="7:11" x14ac:dyDescent="0.25">
      <c r="G44" s="36" t="s">
        <v>131</v>
      </c>
      <c r="H44">
        <v>72</v>
      </c>
      <c r="I44" s="201">
        <v>15.469999999999999</v>
      </c>
      <c r="J44" s="401">
        <v>0.21486111111111109</v>
      </c>
      <c r="K44">
        <v>72.632130000000004</v>
      </c>
    </row>
    <row r="45" spans="7:11" x14ac:dyDescent="0.25">
      <c r="G45" s="36" t="s">
        <v>131</v>
      </c>
      <c r="H45">
        <v>28.8</v>
      </c>
      <c r="I45" s="201">
        <v>6.1879999999999997</v>
      </c>
      <c r="J45" s="401">
        <v>0.21486111111111109</v>
      </c>
      <c r="K45">
        <v>72.632149999999996</v>
      </c>
    </row>
    <row r="46" spans="7:11" x14ac:dyDescent="0.25">
      <c r="G46" s="36" t="s">
        <v>131</v>
      </c>
      <c r="H46">
        <v>36</v>
      </c>
      <c r="I46" s="201">
        <v>7.665</v>
      </c>
      <c r="J46" s="401">
        <v>0.21291666666666667</v>
      </c>
      <c r="K46">
        <v>72.632170000000002</v>
      </c>
    </row>
    <row r="47" spans="7:11" x14ac:dyDescent="0.25">
      <c r="G47" s="36" t="s">
        <v>131</v>
      </c>
      <c r="H47">
        <v>36</v>
      </c>
      <c r="I47" s="201">
        <v>6.3070000000000004</v>
      </c>
      <c r="J47" s="401">
        <v>0.17519444444444446</v>
      </c>
      <c r="K47">
        <v>72.632249999999999</v>
      </c>
    </row>
    <row r="48" spans="7:11" x14ac:dyDescent="0.25">
      <c r="G48" s="36" t="s">
        <v>131</v>
      </c>
      <c r="H48">
        <v>36</v>
      </c>
      <c r="I48" s="201">
        <v>6.3630000000000004</v>
      </c>
      <c r="J48" s="401">
        <v>0.17675000000000002</v>
      </c>
      <c r="K48">
        <v>72.632300000000001</v>
      </c>
    </row>
    <row r="49" spans="7:11" x14ac:dyDescent="0.25">
      <c r="G49" s="36" t="s">
        <v>131</v>
      </c>
      <c r="H49">
        <v>21.6</v>
      </c>
      <c r="I49" s="201">
        <v>4.641</v>
      </c>
      <c r="J49" s="401">
        <v>0.21486111111111109</v>
      </c>
      <c r="K49">
        <v>72.632249999999999</v>
      </c>
    </row>
    <row r="50" spans="7:11" x14ac:dyDescent="0.25">
      <c r="G50" s="36" t="s">
        <v>131</v>
      </c>
      <c r="H50">
        <v>57.6</v>
      </c>
      <c r="I50" s="201">
        <v>10.807999999999998</v>
      </c>
      <c r="J50" s="401">
        <v>0.18763888888888886</v>
      </c>
      <c r="K50">
        <v>72.632429999999999</v>
      </c>
    </row>
    <row r="51" spans="7:11" x14ac:dyDescent="0.25">
      <c r="G51" s="36" t="s">
        <v>131</v>
      </c>
      <c r="H51">
        <v>79.2</v>
      </c>
      <c r="I51" s="201">
        <v>12.523</v>
      </c>
      <c r="J51" s="401">
        <v>0.15811868686868685</v>
      </c>
      <c r="K51">
        <v>72.632509999999996</v>
      </c>
    </row>
    <row r="52" spans="7:11" x14ac:dyDescent="0.25">
      <c r="G52" s="36" t="s">
        <v>131</v>
      </c>
      <c r="H52">
        <v>21.6</v>
      </c>
      <c r="I52" s="201">
        <v>4.641</v>
      </c>
      <c r="J52" s="401">
        <v>0.21486111111111109</v>
      </c>
      <c r="K52">
        <v>72.632540000000006</v>
      </c>
    </row>
    <row r="53" spans="7:11" x14ac:dyDescent="0.25">
      <c r="G53" s="36" t="s">
        <v>131</v>
      </c>
      <c r="H53">
        <v>28.8</v>
      </c>
      <c r="I53" s="201">
        <v>6.1180000000000003</v>
      </c>
      <c r="J53" s="401">
        <v>0.21243055555555557</v>
      </c>
      <c r="K53">
        <v>72.632589999999993</v>
      </c>
    </row>
    <row r="54" spans="7:11" x14ac:dyDescent="0.25">
      <c r="G54" s="36" t="s">
        <v>131</v>
      </c>
      <c r="H54">
        <v>50.4</v>
      </c>
      <c r="I54" s="201">
        <v>10.549000000000001</v>
      </c>
      <c r="J54" s="401">
        <v>0.20930555555555558</v>
      </c>
      <c r="K54">
        <v>72.632620000000003</v>
      </c>
    </row>
    <row r="55" spans="7:11" x14ac:dyDescent="0.25">
      <c r="G55" s="36" t="s">
        <v>131</v>
      </c>
      <c r="H55">
        <v>57.6</v>
      </c>
      <c r="I55" s="201">
        <v>10.738</v>
      </c>
      <c r="J55" s="401">
        <v>0.18642361111111111</v>
      </c>
      <c r="K55">
        <v>72.632710000000003</v>
      </c>
    </row>
    <row r="56" spans="7:11" x14ac:dyDescent="0.25">
      <c r="G56" s="36" t="s">
        <v>131</v>
      </c>
      <c r="H56">
        <v>64.8</v>
      </c>
      <c r="I56" s="201">
        <v>13.782999999999999</v>
      </c>
      <c r="J56" s="401">
        <v>0.21270061728395062</v>
      </c>
      <c r="K56">
        <v>72.632750000000001</v>
      </c>
    </row>
    <row r="57" spans="7:11" x14ac:dyDescent="0.25">
      <c r="G57" s="36" t="s">
        <v>131</v>
      </c>
      <c r="H57">
        <v>72</v>
      </c>
      <c r="I57" s="201">
        <v>15.259999999999998</v>
      </c>
      <c r="J57" s="401">
        <v>0.21194444444444441</v>
      </c>
      <c r="K57">
        <v>72.632840000000002</v>
      </c>
    </row>
    <row r="58" spans="7:11" x14ac:dyDescent="0.25">
      <c r="G58" s="36" t="s">
        <v>131</v>
      </c>
      <c r="H58">
        <v>86.4</v>
      </c>
      <c r="I58" s="201">
        <v>17.584</v>
      </c>
      <c r="J58" s="401">
        <v>0.20351851851851849</v>
      </c>
      <c r="K58">
        <v>72.632909999999995</v>
      </c>
    </row>
    <row r="59" spans="7:11" x14ac:dyDescent="0.25">
      <c r="G59" s="36" t="s">
        <v>131</v>
      </c>
      <c r="H59">
        <v>50.4</v>
      </c>
      <c r="I59" s="201">
        <v>10.689</v>
      </c>
      <c r="J59" s="401">
        <v>0.21208333333333335</v>
      </c>
      <c r="K59">
        <v>72.632949999999994</v>
      </c>
    </row>
    <row r="60" spans="7:11" x14ac:dyDescent="0.25">
      <c r="G60" s="36" t="s">
        <v>131</v>
      </c>
      <c r="H60">
        <v>21.6</v>
      </c>
      <c r="I60" s="201">
        <v>3.1150000000000002</v>
      </c>
      <c r="J60" s="401">
        <v>0.14421296296296296</v>
      </c>
      <c r="K60">
        <v>72.633009999999999</v>
      </c>
    </row>
    <row r="61" spans="7:11" x14ac:dyDescent="0.25">
      <c r="G61" s="36" t="s">
        <v>131</v>
      </c>
      <c r="H61">
        <v>43.2</v>
      </c>
      <c r="I61" s="201">
        <v>9.072000000000001</v>
      </c>
      <c r="J61" s="401">
        <v>0.21000000000000002</v>
      </c>
      <c r="K61">
        <v>72.633070000000004</v>
      </c>
    </row>
    <row r="62" spans="7:11" x14ac:dyDescent="0.25">
      <c r="G62" s="36" t="s">
        <v>152</v>
      </c>
      <c r="H62">
        <v>72</v>
      </c>
      <c r="I62" s="201">
        <v>15.400000000000002</v>
      </c>
      <c r="J62" s="401">
        <v>0.21388888888888891</v>
      </c>
      <c r="K62">
        <v>72.633840000000006</v>
      </c>
    </row>
    <row r="63" spans="7:11" x14ac:dyDescent="0.25">
      <c r="G63" s="36" t="s">
        <v>152</v>
      </c>
      <c r="H63">
        <v>122.4</v>
      </c>
      <c r="I63" s="201">
        <v>14.847</v>
      </c>
      <c r="J63" s="401">
        <v>0.12129901960784313</v>
      </c>
      <c r="K63">
        <v>72.633840000000006</v>
      </c>
    </row>
    <row r="64" spans="7:11" x14ac:dyDescent="0.25">
      <c r="G64" s="36" t="s">
        <v>152</v>
      </c>
      <c r="H64">
        <v>64.8</v>
      </c>
      <c r="I64" s="201">
        <v>13.923</v>
      </c>
      <c r="J64" s="401">
        <v>0.21486111111111111</v>
      </c>
      <c r="K64">
        <v>72.633870000000002</v>
      </c>
    </row>
    <row r="65" spans="7:11" x14ac:dyDescent="0.25">
      <c r="G65" s="36" t="s">
        <v>152</v>
      </c>
      <c r="H65">
        <v>79.2</v>
      </c>
      <c r="I65" s="201">
        <v>16.491999999999997</v>
      </c>
      <c r="J65" s="401">
        <v>0.20823232323232319</v>
      </c>
      <c r="K65">
        <v>72.633930000000007</v>
      </c>
    </row>
    <row r="66" spans="7:11" x14ac:dyDescent="0.25">
      <c r="G66" s="36" t="s">
        <v>152</v>
      </c>
      <c r="H66">
        <v>50.4</v>
      </c>
      <c r="I66" s="201">
        <v>10.759</v>
      </c>
      <c r="J66" s="401">
        <v>0.21347222222222223</v>
      </c>
      <c r="K66">
        <v>72.633960000000002</v>
      </c>
    </row>
    <row r="67" spans="7:11" x14ac:dyDescent="0.25">
      <c r="G67" s="36" t="s">
        <v>152</v>
      </c>
      <c r="H67">
        <v>50.4</v>
      </c>
      <c r="I67" s="201">
        <v>9.3729999999999993</v>
      </c>
      <c r="J67" s="401">
        <v>0.18597222222222221</v>
      </c>
      <c r="K67">
        <v>72.634010000000004</v>
      </c>
    </row>
    <row r="68" spans="7:11" x14ac:dyDescent="0.25">
      <c r="G68" s="36" t="s">
        <v>152</v>
      </c>
      <c r="H68">
        <v>43.2</v>
      </c>
      <c r="I68" s="201">
        <v>7.8539999999999992</v>
      </c>
      <c r="J68" s="401">
        <v>0.18180555555555553</v>
      </c>
      <c r="K68">
        <v>72.634010000000004</v>
      </c>
    </row>
    <row r="69" spans="7:11" x14ac:dyDescent="0.25">
      <c r="G69" s="36" t="s">
        <v>152</v>
      </c>
      <c r="H69">
        <v>28.8</v>
      </c>
      <c r="I69" s="201">
        <v>4.2839999999999998</v>
      </c>
      <c r="J69" s="401">
        <v>0.14874999999999999</v>
      </c>
      <c r="K69">
        <v>72.634020000000007</v>
      </c>
    </row>
    <row r="70" spans="7:11" x14ac:dyDescent="0.25">
      <c r="G70" s="36" t="s">
        <v>152</v>
      </c>
      <c r="H70">
        <v>28.8</v>
      </c>
      <c r="I70" s="201">
        <v>4.6900000000000004</v>
      </c>
      <c r="J70" s="401">
        <v>0.16284722222222223</v>
      </c>
      <c r="K70">
        <v>72.634020000000007</v>
      </c>
    </row>
    <row r="71" spans="7:11" x14ac:dyDescent="0.25">
      <c r="G71" s="36" t="s">
        <v>152</v>
      </c>
      <c r="H71">
        <v>28.8</v>
      </c>
      <c r="I71" s="201">
        <v>3.8080000000000003</v>
      </c>
      <c r="J71" s="401">
        <v>0.13222222222222224</v>
      </c>
      <c r="K71">
        <v>72.634020000000007</v>
      </c>
    </row>
    <row r="72" spans="7:11" x14ac:dyDescent="0.25">
      <c r="G72" s="36" t="s">
        <v>152</v>
      </c>
      <c r="H72">
        <v>64.8</v>
      </c>
      <c r="I72" s="201">
        <v>6.7130000000000001</v>
      </c>
      <c r="J72" s="401">
        <v>0.10359567901234569</v>
      </c>
      <c r="K72">
        <v>72.634010000000004</v>
      </c>
    </row>
    <row r="73" spans="7:11" x14ac:dyDescent="0.25">
      <c r="G73" s="36" t="s">
        <v>152</v>
      </c>
      <c r="H73">
        <v>21.6</v>
      </c>
      <c r="I73" s="201">
        <v>4.5010000000000003</v>
      </c>
      <c r="J73" s="401">
        <v>0.20837962962962964</v>
      </c>
      <c r="K73">
        <v>72.634010000000004</v>
      </c>
    </row>
    <row r="74" spans="7:11" x14ac:dyDescent="0.25">
      <c r="G74" s="36" t="s">
        <v>152</v>
      </c>
      <c r="H74">
        <v>43.2</v>
      </c>
      <c r="I74" s="201">
        <v>6.8319999999999999</v>
      </c>
      <c r="J74" s="401">
        <v>0.15814814814814812</v>
      </c>
      <c r="K74">
        <v>72.634</v>
      </c>
    </row>
    <row r="75" spans="7:11" x14ac:dyDescent="0.25">
      <c r="G75" s="36" t="s">
        <v>152</v>
      </c>
      <c r="H75">
        <v>14.4</v>
      </c>
      <c r="I75" s="201">
        <v>3.024</v>
      </c>
      <c r="J75" s="401">
        <v>0.21</v>
      </c>
      <c r="K75">
        <v>72.634</v>
      </c>
    </row>
    <row r="76" spans="7:11" x14ac:dyDescent="0.25">
      <c r="G76" s="36" t="s">
        <v>152</v>
      </c>
      <c r="H76">
        <v>64.8</v>
      </c>
      <c r="I76" s="201">
        <v>12.285</v>
      </c>
      <c r="J76" s="401">
        <v>0.18958333333333335</v>
      </c>
      <c r="K76">
        <v>72.634010000000004</v>
      </c>
    </row>
    <row r="77" spans="7:11" x14ac:dyDescent="0.25">
      <c r="G77" s="36" t="s">
        <v>152</v>
      </c>
      <c r="H77">
        <v>57.6</v>
      </c>
      <c r="I77" s="201">
        <v>11.921000000000001</v>
      </c>
      <c r="J77" s="401">
        <v>0.20696180555555557</v>
      </c>
      <c r="K77">
        <v>72.633989999999997</v>
      </c>
    </row>
    <row r="78" spans="7:11" x14ac:dyDescent="0.25">
      <c r="G78" s="36" t="s">
        <v>152</v>
      </c>
      <c r="H78">
        <v>64.8</v>
      </c>
      <c r="I78" s="201">
        <v>10.983000000000001</v>
      </c>
      <c r="J78" s="401">
        <v>0.16949074074074075</v>
      </c>
      <c r="K78">
        <v>72.634010000000004</v>
      </c>
    </row>
    <row r="79" spans="7:11" x14ac:dyDescent="0.25">
      <c r="G79" s="36" t="s">
        <v>152</v>
      </c>
      <c r="H79">
        <v>57.6</v>
      </c>
      <c r="I79" s="201">
        <v>12.026</v>
      </c>
      <c r="J79" s="401">
        <v>0.20878472222222222</v>
      </c>
      <c r="K79">
        <v>72.634</v>
      </c>
    </row>
    <row r="80" spans="7:11" x14ac:dyDescent="0.25">
      <c r="G80" s="36" t="s">
        <v>152</v>
      </c>
      <c r="H80">
        <v>50.4</v>
      </c>
      <c r="I80" s="201">
        <v>10.549000000000001</v>
      </c>
      <c r="J80" s="401">
        <v>0.20930555555555558</v>
      </c>
      <c r="K80">
        <v>72.633989999999997</v>
      </c>
    </row>
    <row r="81" spans="7:11" x14ac:dyDescent="0.25">
      <c r="G81" s="86" t="s">
        <v>152</v>
      </c>
      <c r="H81">
        <v>72</v>
      </c>
      <c r="I81" s="201">
        <v>13.307</v>
      </c>
      <c r="J81" s="401">
        <v>0.18481944444444445</v>
      </c>
      <c r="K81" s="87">
        <v>72.634</v>
      </c>
    </row>
    <row r="82" spans="7:11" x14ac:dyDescent="0.25">
      <c r="G82" t="s">
        <v>173</v>
      </c>
      <c r="H82">
        <v>36</v>
      </c>
      <c r="I82" s="201">
        <v>7.819</v>
      </c>
      <c r="J82" s="401">
        <v>0.21719444444444444</v>
      </c>
      <c r="K82">
        <v>74.500929999999997</v>
      </c>
    </row>
    <row r="83" spans="7:11" x14ac:dyDescent="0.25">
      <c r="G83" t="s">
        <v>173</v>
      </c>
      <c r="H83">
        <v>14.4</v>
      </c>
      <c r="I83" s="201">
        <v>1.1900000000000002</v>
      </c>
      <c r="J83" s="401">
        <v>8.2638888888888901E-2</v>
      </c>
      <c r="K83">
        <v>74.50094</v>
      </c>
    </row>
    <row r="84" spans="7:11" x14ac:dyDescent="0.25">
      <c r="G84" t="s">
        <v>173</v>
      </c>
      <c r="H84">
        <v>14.4</v>
      </c>
      <c r="I84" s="201">
        <v>3.6539999999999999</v>
      </c>
      <c r="J84" s="401">
        <v>0.25374999999999998</v>
      </c>
      <c r="K84">
        <v>74.500919999999994</v>
      </c>
    </row>
    <row r="85" spans="7:11" x14ac:dyDescent="0.25">
      <c r="G85" t="s">
        <v>173</v>
      </c>
      <c r="H85">
        <v>21.6</v>
      </c>
      <c r="I85" s="201">
        <v>1.5750000000000002</v>
      </c>
      <c r="J85" s="401">
        <v>7.2916666666666671E-2</v>
      </c>
      <c r="K85">
        <v>74.500900000000001</v>
      </c>
    </row>
    <row r="86" spans="7:11" x14ac:dyDescent="0.25">
      <c r="G86" t="s">
        <v>173</v>
      </c>
      <c r="H86">
        <v>14.4</v>
      </c>
      <c r="I86" s="201">
        <v>1.1900000000000002</v>
      </c>
      <c r="J86" s="401">
        <v>8.2638888888888901E-2</v>
      </c>
      <c r="K86">
        <v>74.500860000000003</v>
      </c>
    </row>
    <row r="87" spans="7:11" x14ac:dyDescent="0.25">
      <c r="G87" t="s">
        <v>173</v>
      </c>
      <c r="H87">
        <v>28.8</v>
      </c>
      <c r="I87" s="201">
        <v>2.8140000000000001</v>
      </c>
      <c r="J87" s="401">
        <v>9.7708333333333328E-2</v>
      </c>
      <c r="K87">
        <v>74.500829999999993</v>
      </c>
    </row>
    <row r="88" spans="7:11" x14ac:dyDescent="0.25">
      <c r="G88" t="s">
        <v>173</v>
      </c>
      <c r="H88">
        <v>14.4</v>
      </c>
      <c r="I88" s="201">
        <v>1.9040000000000001</v>
      </c>
      <c r="J88" s="401">
        <v>0.13222222222222224</v>
      </c>
      <c r="K88">
        <v>74.500399999999999</v>
      </c>
    </row>
    <row r="89" spans="7:11" x14ac:dyDescent="0.25">
      <c r="G89" t="s">
        <v>173</v>
      </c>
      <c r="H89">
        <v>21.6</v>
      </c>
      <c r="I89" s="201">
        <v>1.5750000000000002</v>
      </c>
      <c r="J89" s="401">
        <v>7.2916666666666671E-2</v>
      </c>
      <c r="K89">
        <v>74.500799999999998</v>
      </c>
    </row>
    <row r="90" spans="7:11" x14ac:dyDescent="0.25">
      <c r="G90" t="s">
        <v>173</v>
      </c>
      <c r="H90">
        <v>7.2</v>
      </c>
      <c r="I90" s="201">
        <v>0.59500000000000008</v>
      </c>
      <c r="J90" s="401">
        <v>8.2638888888888901E-2</v>
      </c>
      <c r="K90">
        <v>74.500780000000006</v>
      </c>
    </row>
    <row r="91" spans="7:11" x14ac:dyDescent="0.25">
      <c r="G91" t="s">
        <v>173</v>
      </c>
      <c r="H91">
        <v>14.4</v>
      </c>
      <c r="I91" s="201">
        <v>5.3970000000000002</v>
      </c>
      <c r="J91" s="401">
        <v>0.37479166666666669</v>
      </c>
      <c r="K91">
        <v>74.50076</v>
      </c>
    </row>
    <row r="92" spans="7:11" x14ac:dyDescent="0.25">
      <c r="G92" t="s">
        <v>173</v>
      </c>
      <c r="H92">
        <v>36</v>
      </c>
      <c r="I92" s="201">
        <v>7.5809999999999995</v>
      </c>
      <c r="J92" s="401">
        <v>0.21058333333333332</v>
      </c>
      <c r="K92">
        <v>74.500749999999996</v>
      </c>
    </row>
    <row r="93" spans="7:11" x14ac:dyDescent="0.25">
      <c r="G93" t="s">
        <v>173</v>
      </c>
      <c r="H93">
        <v>14.4</v>
      </c>
      <c r="I93" s="201">
        <v>5.2919999999999998</v>
      </c>
      <c r="J93" s="401">
        <v>0.36749999999999999</v>
      </c>
      <c r="K93">
        <v>74.500709999999998</v>
      </c>
    </row>
    <row r="94" spans="7:11" x14ac:dyDescent="0.25">
      <c r="G94" t="s">
        <v>173</v>
      </c>
      <c r="H94">
        <v>28.8</v>
      </c>
      <c r="I94" s="201">
        <v>2.2749999999999999</v>
      </c>
      <c r="J94" s="401">
        <v>7.8993055555555552E-2</v>
      </c>
      <c r="K94">
        <v>74.500699999999995</v>
      </c>
    </row>
    <row r="95" spans="7:11" x14ac:dyDescent="0.25">
      <c r="G95" t="s">
        <v>173</v>
      </c>
      <c r="H95">
        <v>14.4</v>
      </c>
      <c r="I95" s="201">
        <v>1.1900000000000002</v>
      </c>
      <c r="J95" s="401">
        <v>8.2638888888888901E-2</v>
      </c>
      <c r="K95">
        <v>74.500680000000003</v>
      </c>
    </row>
    <row r="96" spans="7:11" x14ac:dyDescent="0.25">
      <c r="G96" t="s">
        <v>173</v>
      </c>
      <c r="H96">
        <v>21.6</v>
      </c>
      <c r="I96" s="201">
        <v>1.5750000000000002</v>
      </c>
      <c r="J96" s="401">
        <v>7.2916666666666671E-2</v>
      </c>
      <c r="K96">
        <v>74.500640000000004</v>
      </c>
    </row>
    <row r="97" spans="7:11" x14ac:dyDescent="0.25">
      <c r="G97" t="s">
        <v>173</v>
      </c>
      <c r="H97">
        <v>28.8</v>
      </c>
      <c r="I97" s="201">
        <v>3.073</v>
      </c>
      <c r="J97" s="401">
        <v>0.10670138888888889</v>
      </c>
      <c r="K97">
        <v>74.500619999999998</v>
      </c>
    </row>
    <row r="98" spans="7:11" x14ac:dyDescent="0.25">
      <c r="G98" t="s">
        <v>173</v>
      </c>
      <c r="H98">
        <v>28.8</v>
      </c>
      <c r="I98" s="201">
        <v>2.5339999999999998</v>
      </c>
      <c r="J98" s="401">
        <v>8.7986111111111098E-2</v>
      </c>
      <c r="K98">
        <v>74.500579999999999</v>
      </c>
    </row>
    <row r="99" spans="7:11" x14ac:dyDescent="0.25">
      <c r="G99" t="s">
        <v>173</v>
      </c>
      <c r="H99">
        <v>28.8</v>
      </c>
      <c r="I99" s="201">
        <v>5.4530000000000012</v>
      </c>
      <c r="J99" s="401">
        <v>0.18934027777777782</v>
      </c>
      <c r="K99">
        <v>74.500569999999996</v>
      </c>
    </row>
    <row r="100" spans="7:11" x14ac:dyDescent="0.25">
      <c r="G100" t="s">
        <v>173</v>
      </c>
      <c r="H100">
        <v>28.8</v>
      </c>
      <c r="I100" s="201">
        <v>3.5910000000000002</v>
      </c>
      <c r="J100" s="401">
        <v>0.12468750000000001</v>
      </c>
      <c r="K100">
        <v>74.500559999999993</v>
      </c>
    </row>
    <row r="101" spans="7:11" x14ac:dyDescent="0.25">
      <c r="G101" s="64" t="s">
        <v>173</v>
      </c>
      <c r="H101">
        <v>7.2</v>
      </c>
      <c r="I101" s="201">
        <v>0.59500000000000008</v>
      </c>
      <c r="J101" s="401">
        <v>8.2638888888888901E-2</v>
      </c>
      <c r="K101" s="64">
        <v>74.500450000000001</v>
      </c>
    </row>
    <row r="102" spans="7:11" x14ac:dyDescent="0.25">
      <c r="G102" t="s">
        <v>182</v>
      </c>
      <c r="H102">
        <v>64.8</v>
      </c>
      <c r="I102" s="201">
        <v>3.0449999999999999</v>
      </c>
      <c r="J102" s="401">
        <v>4.6990740740740743E-2</v>
      </c>
      <c r="K102">
        <v>74.500360000000001</v>
      </c>
    </row>
    <row r="103" spans="7:11" x14ac:dyDescent="0.25">
      <c r="G103" t="s">
        <v>182</v>
      </c>
      <c r="H103">
        <v>36</v>
      </c>
      <c r="I103" s="201">
        <v>2.6320000000000001</v>
      </c>
      <c r="J103" s="401">
        <v>7.3111111111111113E-2</v>
      </c>
      <c r="K103">
        <v>74.500399999999999</v>
      </c>
    </row>
    <row r="104" spans="7:11" x14ac:dyDescent="0.25">
      <c r="G104" t="s">
        <v>182</v>
      </c>
      <c r="H104">
        <v>14.4</v>
      </c>
      <c r="I104" s="201">
        <v>0.80500000000000005</v>
      </c>
      <c r="J104" s="401">
        <v>5.590277777777778E-2</v>
      </c>
      <c r="K104">
        <v>74.500450000000001</v>
      </c>
    </row>
    <row r="105" spans="7:11" x14ac:dyDescent="0.25">
      <c r="G105" t="s">
        <v>182</v>
      </c>
      <c r="H105">
        <v>21.6</v>
      </c>
      <c r="I105" s="201">
        <v>1.2950000000000002</v>
      </c>
      <c r="J105" s="401">
        <v>5.9953703703703703E-2</v>
      </c>
      <c r="K105">
        <v>74.500479999999996</v>
      </c>
    </row>
    <row r="106" spans="7:11" x14ac:dyDescent="0.25">
      <c r="G106" t="s">
        <v>182</v>
      </c>
      <c r="H106">
        <v>14.4</v>
      </c>
      <c r="I106" s="201">
        <v>5.7050000000000001</v>
      </c>
      <c r="J106" s="401">
        <v>0.39618055555555554</v>
      </c>
      <c r="K106">
        <v>74.500519999999995</v>
      </c>
    </row>
    <row r="107" spans="7:11" x14ac:dyDescent="0.25">
      <c r="G107" t="s">
        <v>182</v>
      </c>
      <c r="H107">
        <v>21.6</v>
      </c>
      <c r="I107" s="201">
        <v>1.4000000000000001</v>
      </c>
      <c r="J107" s="401">
        <v>6.4814814814814811E-2</v>
      </c>
      <c r="K107">
        <v>74.500540000000001</v>
      </c>
    </row>
    <row r="108" spans="7:11" x14ac:dyDescent="0.25">
      <c r="G108" t="s">
        <v>182</v>
      </c>
      <c r="H108">
        <v>43.2</v>
      </c>
      <c r="I108" s="201">
        <v>4.9979999999999993</v>
      </c>
      <c r="J108" s="401">
        <v>0.11569444444444442</v>
      </c>
      <c r="K108">
        <v>74.500559999999993</v>
      </c>
    </row>
    <row r="109" spans="7:11" x14ac:dyDescent="0.25">
      <c r="G109" t="s">
        <v>182</v>
      </c>
      <c r="H109">
        <v>21.6</v>
      </c>
      <c r="I109" s="201">
        <v>1.2250000000000001</v>
      </c>
      <c r="J109" s="401">
        <v>5.6712962962962965E-2</v>
      </c>
      <c r="K109">
        <v>74.500579999999999</v>
      </c>
    </row>
    <row r="110" spans="7:11" x14ac:dyDescent="0.25">
      <c r="G110" t="s">
        <v>182</v>
      </c>
      <c r="H110">
        <v>36</v>
      </c>
      <c r="I110" s="201">
        <v>13.055000000000001</v>
      </c>
      <c r="J110" s="401">
        <v>0.36263888888888896</v>
      </c>
      <c r="K110">
        <v>74.500600000000006</v>
      </c>
    </row>
    <row r="111" spans="7:11" x14ac:dyDescent="0.25">
      <c r="G111" t="s">
        <v>182</v>
      </c>
      <c r="H111">
        <v>21.6</v>
      </c>
      <c r="I111" s="201">
        <v>2.5270000000000001</v>
      </c>
      <c r="J111" s="401">
        <v>0.11699074074074074</v>
      </c>
      <c r="K111">
        <v>74.500649999999993</v>
      </c>
    </row>
    <row r="112" spans="7:11" x14ac:dyDescent="0.25">
      <c r="G112" t="s">
        <v>182</v>
      </c>
      <c r="H112">
        <v>21.6</v>
      </c>
      <c r="I112" s="201">
        <v>1.5750000000000002</v>
      </c>
      <c r="J112" s="401">
        <v>7.2916666666666671E-2</v>
      </c>
      <c r="K112">
        <v>74.500690000000006</v>
      </c>
    </row>
    <row r="113" spans="7:11" x14ac:dyDescent="0.25">
      <c r="G113" t="s">
        <v>182</v>
      </c>
      <c r="H113">
        <v>28.8</v>
      </c>
      <c r="I113" s="201">
        <v>4.0460000000000003</v>
      </c>
      <c r="J113" s="401">
        <v>0.14048611111111112</v>
      </c>
      <c r="K113">
        <v>74.500730000000004</v>
      </c>
    </row>
    <row r="114" spans="7:11" x14ac:dyDescent="0.25">
      <c r="G114" t="s">
        <v>182</v>
      </c>
      <c r="H114">
        <v>36</v>
      </c>
      <c r="I114" s="201">
        <v>5.117</v>
      </c>
      <c r="J114" s="401">
        <v>0.1421388888888889</v>
      </c>
      <c r="K114">
        <v>74.500749999999996</v>
      </c>
    </row>
    <row r="115" spans="7:11" x14ac:dyDescent="0.25">
      <c r="G115" t="s">
        <v>182</v>
      </c>
      <c r="H115">
        <v>28.8</v>
      </c>
      <c r="I115" s="201">
        <v>2.8840000000000003</v>
      </c>
      <c r="J115" s="401">
        <v>0.1001388888888889</v>
      </c>
      <c r="K115">
        <v>74.500780000000006</v>
      </c>
    </row>
    <row r="116" spans="7:11" x14ac:dyDescent="0.25">
      <c r="G116" t="s">
        <v>182</v>
      </c>
      <c r="H116">
        <v>36</v>
      </c>
      <c r="I116" s="201">
        <v>10.003</v>
      </c>
      <c r="J116" s="401">
        <v>0.27786111111111111</v>
      </c>
      <c r="K116">
        <v>74.500829999999993</v>
      </c>
    </row>
    <row r="117" spans="7:11" x14ac:dyDescent="0.25">
      <c r="G117" t="s">
        <v>182</v>
      </c>
      <c r="H117">
        <v>28.8</v>
      </c>
      <c r="I117" s="201">
        <v>6.7410000000000005</v>
      </c>
      <c r="J117" s="401">
        <v>0.23406250000000001</v>
      </c>
      <c r="K117">
        <v>74.500839999999997</v>
      </c>
    </row>
    <row r="118" spans="7:11" x14ac:dyDescent="0.25">
      <c r="G118" t="s">
        <v>182</v>
      </c>
      <c r="H118">
        <v>36</v>
      </c>
      <c r="I118" s="201">
        <v>8.4000000000000021</v>
      </c>
      <c r="J118" s="401">
        <v>0.23333333333333339</v>
      </c>
      <c r="K118">
        <v>74.500870000000006</v>
      </c>
    </row>
    <row r="119" spans="7:11" x14ac:dyDescent="0.25">
      <c r="G119" t="s">
        <v>182</v>
      </c>
      <c r="H119">
        <v>43.2</v>
      </c>
      <c r="I119" s="201">
        <v>7.1890000000000009</v>
      </c>
      <c r="J119" s="401">
        <v>0.16641203703703705</v>
      </c>
      <c r="K119">
        <v>74.500910000000005</v>
      </c>
    </row>
    <row r="120" spans="7:11" x14ac:dyDescent="0.25">
      <c r="G120" t="s">
        <v>182</v>
      </c>
      <c r="H120">
        <v>21.6</v>
      </c>
      <c r="I120" s="201">
        <v>3.2130000000000001</v>
      </c>
      <c r="J120" s="401">
        <v>0.14874999999999999</v>
      </c>
      <c r="K120">
        <v>74.500929999999997</v>
      </c>
    </row>
    <row r="121" spans="7:11" x14ac:dyDescent="0.25">
      <c r="G121" s="64" t="s">
        <v>182</v>
      </c>
      <c r="H121">
        <v>93.600000000000009</v>
      </c>
      <c r="I121" s="201">
        <v>15.722</v>
      </c>
      <c r="J121" s="401">
        <v>0.16797008547008546</v>
      </c>
      <c r="K121" s="64">
        <v>74.500979999999998</v>
      </c>
    </row>
    <row r="122" spans="7:11" x14ac:dyDescent="0.25">
      <c r="G122" t="s">
        <v>221</v>
      </c>
      <c r="H122">
        <v>14.4</v>
      </c>
      <c r="I122" s="201">
        <v>0.80500000000000005</v>
      </c>
      <c r="J122" s="401">
        <v>5.590277777777778E-2</v>
      </c>
      <c r="K122">
        <v>74.498999999999995</v>
      </c>
    </row>
    <row r="123" spans="7:11" x14ac:dyDescent="0.25">
      <c r="G123" t="s">
        <v>221</v>
      </c>
      <c r="H123">
        <v>14.4</v>
      </c>
      <c r="I123" s="201">
        <v>5.7050000000000001</v>
      </c>
      <c r="J123" s="401">
        <v>0.39618055555555554</v>
      </c>
      <c r="K123">
        <v>74.499049999999997</v>
      </c>
    </row>
    <row r="124" spans="7:11" x14ac:dyDescent="0.25">
      <c r="G124" t="s">
        <v>221</v>
      </c>
      <c r="H124">
        <v>14.4</v>
      </c>
      <c r="I124" s="201">
        <v>5.7050000000000001</v>
      </c>
      <c r="J124" s="401">
        <v>0.39618055555555554</v>
      </c>
      <c r="K124">
        <v>74.499070000000003</v>
      </c>
    </row>
    <row r="125" spans="7:11" x14ac:dyDescent="0.25">
      <c r="G125" t="s">
        <v>221</v>
      </c>
      <c r="H125">
        <v>28.8</v>
      </c>
      <c r="I125" s="201">
        <v>5.0960000000000001</v>
      </c>
      <c r="J125" s="401">
        <v>0.17694444444444443</v>
      </c>
      <c r="K125">
        <v>74.499110000000002</v>
      </c>
    </row>
    <row r="126" spans="7:11" x14ac:dyDescent="0.25">
      <c r="G126" t="s">
        <v>221</v>
      </c>
      <c r="H126">
        <v>14.4</v>
      </c>
      <c r="I126" s="201">
        <v>1.0850000000000002</v>
      </c>
      <c r="J126" s="401">
        <v>7.5347222222222232E-2</v>
      </c>
      <c r="K126">
        <v>74.499110000000002</v>
      </c>
    </row>
    <row r="127" spans="7:11" x14ac:dyDescent="0.25">
      <c r="G127" t="s">
        <v>221</v>
      </c>
      <c r="H127">
        <v>50.4</v>
      </c>
      <c r="I127" s="201">
        <v>5.4039999999999999</v>
      </c>
      <c r="J127" s="401">
        <v>0.10722222222222222</v>
      </c>
      <c r="K127">
        <v>74.499160000000003</v>
      </c>
    </row>
    <row r="128" spans="7:11" x14ac:dyDescent="0.25">
      <c r="G128" t="s">
        <v>221</v>
      </c>
      <c r="H128">
        <v>57.6</v>
      </c>
      <c r="I128" s="201">
        <v>4.6130000000000004</v>
      </c>
      <c r="J128" s="401">
        <v>8.0086805555555557E-2</v>
      </c>
      <c r="K128">
        <v>74.499049999999997</v>
      </c>
    </row>
    <row r="129" spans="7:11" x14ac:dyDescent="0.25">
      <c r="G129" t="s">
        <v>221</v>
      </c>
      <c r="H129">
        <v>21.6</v>
      </c>
      <c r="I129" s="201">
        <v>0.875</v>
      </c>
      <c r="J129" s="401">
        <v>4.0509259259259259E-2</v>
      </c>
      <c r="K129">
        <v>74.499309999999994</v>
      </c>
    </row>
    <row r="130" spans="7:11" x14ac:dyDescent="0.25">
      <c r="G130" t="s">
        <v>221</v>
      </c>
      <c r="H130">
        <v>28.8</v>
      </c>
      <c r="I130" s="201">
        <v>6.6290000000000004</v>
      </c>
      <c r="J130" s="401">
        <v>0.23017361111111112</v>
      </c>
      <c r="K130">
        <v>74.499080000000006</v>
      </c>
    </row>
    <row r="131" spans="7:11" x14ac:dyDescent="0.25">
      <c r="G131" t="s">
        <v>221</v>
      </c>
      <c r="H131">
        <v>14.4</v>
      </c>
      <c r="I131" s="201">
        <v>5.7050000000000001</v>
      </c>
      <c r="J131" s="401">
        <v>0.39618055555555554</v>
      </c>
      <c r="K131">
        <v>74.499309999999994</v>
      </c>
    </row>
    <row r="132" spans="7:11" x14ac:dyDescent="0.25">
      <c r="G132" t="s">
        <v>221</v>
      </c>
      <c r="H132">
        <v>14.4</v>
      </c>
      <c r="I132" s="201">
        <v>0.7350000000000001</v>
      </c>
      <c r="J132" s="401">
        <v>5.1041666666666673E-2</v>
      </c>
      <c r="K132">
        <v>74.499350000000007</v>
      </c>
    </row>
    <row r="133" spans="7:11" x14ac:dyDescent="0.25">
      <c r="G133" t="s">
        <v>221</v>
      </c>
      <c r="H133">
        <v>21.6</v>
      </c>
      <c r="I133" s="201">
        <v>2.4989999999999997</v>
      </c>
      <c r="J133" s="401">
        <v>0.11569444444444442</v>
      </c>
      <c r="K133">
        <v>74.499350000000007</v>
      </c>
    </row>
    <row r="134" spans="7:11" x14ac:dyDescent="0.25">
      <c r="G134" t="s">
        <v>221</v>
      </c>
      <c r="H134">
        <v>36</v>
      </c>
      <c r="I134" s="201">
        <v>5.5440000000000005</v>
      </c>
      <c r="J134" s="401">
        <v>0.15400000000000003</v>
      </c>
      <c r="K134">
        <v>74.499380000000002</v>
      </c>
    </row>
    <row r="135" spans="7:11" x14ac:dyDescent="0.25">
      <c r="G135" t="s">
        <v>221</v>
      </c>
      <c r="H135">
        <v>36</v>
      </c>
      <c r="I135" s="201">
        <v>2.2750000000000004</v>
      </c>
      <c r="J135" s="401">
        <v>6.3194444444444456E-2</v>
      </c>
      <c r="K135">
        <v>74.499409999999997</v>
      </c>
    </row>
    <row r="136" spans="7:11" x14ac:dyDescent="0.25">
      <c r="G136" t="s">
        <v>221</v>
      </c>
      <c r="H136">
        <v>28.8</v>
      </c>
      <c r="I136" s="201">
        <v>2.0650000000000004</v>
      </c>
      <c r="J136" s="401">
        <v>7.1701388888888898E-2</v>
      </c>
      <c r="K136">
        <v>74.499470000000002</v>
      </c>
    </row>
    <row r="137" spans="7:11" x14ac:dyDescent="0.25">
      <c r="G137" t="s">
        <v>221</v>
      </c>
      <c r="H137">
        <v>7.2</v>
      </c>
      <c r="I137" s="201">
        <v>0.59500000000000008</v>
      </c>
      <c r="J137" s="401">
        <v>8.2638888888888901E-2</v>
      </c>
      <c r="K137">
        <v>74.499529999999993</v>
      </c>
    </row>
    <row r="138" spans="7:11" x14ac:dyDescent="0.25">
      <c r="G138" t="s">
        <v>221</v>
      </c>
      <c r="H138">
        <v>21.6</v>
      </c>
      <c r="I138" s="201">
        <v>2.6320000000000001</v>
      </c>
      <c r="J138" s="401">
        <v>0.12185185185185185</v>
      </c>
      <c r="K138">
        <v>74.499570000000006</v>
      </c>
    </row>
    <row r="139" spans="7:11" x14ac:dyDescent="0.25">
      <c r="G139" s="64" t="s">
        <v>221</v>
      </c>
      <c r="H139">
        <v>14.4</v>
      </c>
      <c r="I139" s="201">
        <v>1.0850000000000002</v>
      </c>
      <c r="J139" s="401">
        <v>7.5347222222222232E-2</v>
      </c>
      <c r="K139" s="64">
        <v>74.499629999999996</v>
      </c>
    </row>
    <row r="140" spans="7:11" x14ac:dyDescent="0.25">
      <c r="G140" s="60" t="s">
        <v>240</v>
      </c>
      <c r="H140">
        <v>36</v>
      </c>
      <c r="I140" s="201">
        <v>4.907</v>
      </c>
      <c r="J140" s="401">
        <v>0.13630555555555557</v>
      </c>
      <c r="K140" s="60">
        <v>74.500240000000005</v>
      </c>
    </row>
    <row r="141" spans="7:11" x14ac:dyDescent="0.25">
      <c r="G141" t="s">
        <v>240</v>
      </c>
      <c r="H141">
        <v>21.6</v>
      </c>
      <c r="I141" s="201">
        <v>6.8390000000000004</v>
      </c>
      <c r="J141" s="401">
        <v>0.31662037037037039</v>
      </c>
      <c r="K141">
        <v>74.500200000000007</v>
      </c>
    </row>
    <row r="142" spans="7:11" x14ac:dyDescent="0.25">
      <c r="G142" t="s">
        <v>240</v>
      </c>
      <c r="H142">
        <v>50.4</v>
      </c>
      <c r="I142" s="201">
        <v>11.158000000000001</v>
      </c>
      <c r="J142" s="401">
        <v>0.22138888888888891</v>
      </c>
      <c r="K142">
        <v>74.500150000000005</v>
      </c>
    </row>
    <row r="143" spans="7:11" x14ac:dyDescent="0.25">
      <c r="G143" t="s">
        <v>240</v>
      </c>
      <c r="H143">
        <v>7.2</v>
      </c>
      <c r="I143" s="201">
        <v>0.49000000000000005</v>
      </c>
      <c r="J143" s="401">
        <v>6.8055555555555564E-2</v>
      </c>
      <c r="K143">
        <v>74.499409999999997</v>
      </c>
    </row>
    <row r="144" spans="7:11" x14ac:dyDescent="0.25">
      <c r="G144" t="s">
        <v>240</v>
      </c>
      <c r="H144">
        <v>28.8</v>
      </c>
      <c r="I144" s="201">
        <v>4.0740000000000007</v>
      </c>
      <c r="J144" s="401">
        <v>0.14145833333333335</v>
      </c>
      <c r="K144">
        <v>74.499499999999998</v>
      </c>
    </row>
    <row r="145" spans="5:11" x14ac:dyDescent="0.25">
      <c r="G145" t="s">
        <v>240</v>
      </c>
      <c r="H145">
        <v>21.6</v>
      </c>
      <c r="I145" s="201">
        <v>2.4989999999999997</v>
      </c>
      <c r="J145" s="401">
        <v>0.11569444444444442</v>
      </c>
      <c r="K145">
        <v>74.500069999999994</v>
      </c>
    </row>
    <row r="146" spans="5:11" x14ac:dyDescent="0.25">
      <c r="G146" t="s">
        <v>240</v>
      </c>
      <c r="H146">
        <v>28.8</v>
      </c>
      <c r="I146" s="201">
        <v>6.0969999999999995</v>
      </c>
      <c r="J146" s="401">
        <v>0.21170138888888887</v>
      </c>
      <c r="K146">
        <v>74.500029999999995</v>
      </c>
    </row>
    <row r="147" spans="5:11" x14ac:dyDescent="0.25">
      <c r="G147" t="s">
        <v>240</v>
      </c>
      <c r="H147">
        <v>21.6</v>
      </c>
      <c r="I147" s="201">
        <v>2.3940000000000001</v>
      </c>
      <c r="J147" s="401">
        <v>0.11083333333333333</v>
      </c>
      <c r="K147">
        <v>74.5</v>
      </c>
    </row>
    <row r="148" spans="5:11" x14ac:dyDescent="0.25">
      <c r="G148" t="s">
        <v>240</v>
      </c>
      <c r="H148">
        <v>36</v>
      </c>
      <c r="I148" s="201">
        <v>3.528</v>
      </c>
      <c r="J148" s="401">
        <v>9.8000000000000004E-2</v>
      </c>
      <c r="K148">
        <v>74.499989999999997</v>
      </c>
    </row>
    <row r="149" spans="5:11" x14ac:dyDescent="0.25">
      <c r="G149" t="s">
        <v>240</v>
      </c>
      <c r="H149">
        <v>43.2</v>
      </c>
      <c r="I149" s="201">
        <v>6.3209999999999997</v>
      </c>
      <c r="J149" s="401">
        <v>0.14631944444444442</v>
      </c>
      <c r="K149">
        <v>74.499849999999995</v>
      </c>
    </row>
    <row r="150" spans="5:11" x14ac:dyDescent="0.25">
      <c r="G150" t="s">
        <v>240</v>
      </c>
      <c r="H150">
        <v>57.6</v>
      </c>
      <c r="I150" s="201">
        <v>16.821000000000002</v>
      </c>
      <c r="J150" s="401">
        <v>0.29203125000000002</v>
      </c>
      <c r="K150">
        <v>74.499849999999995</v>
      </c>
    </row>
    <row r="151" spans="5:11" x14ac:dyDescent="0.25">
      <c r="G151" t="s">
        <v>240</v>
      </c>
      <c r="H151">
        <v>43.2</v>
      </c>
      <c r="I151" s="201">
        <v>3.7940000000000005</v>
      </c>
      <c r="J151" s="401">
        <v>8.7824074074074082E-2</v>
      </c>
      <c r="K151">
        <v>74.499719999999996</v>
      </c>
    </row>
    <row r="152" spans="5:11" x14ac:dyDescent="0.25">
      <c r="G152" t="s">
        <v>240</v>
      </c>
      <c r="H152">
        <v>21.6</v>
      </c>
      <c r="I152" s="201">
        <v>2.6320000000000001</v>
      </c>
      <c r="J152" s="401">
        <v>0.12185185185185185</v>
      </c>
      <c r="K152">
        <v>74.499660000000006</v>
      </c>
    </row>
    <row r="153" spans="5:11" x14ac:dyDescent="0.25">
      <c r="G153" t="s">
        <v>240</v>
      </c>
      <c r="H153">
        <v>21.6</v>
      </c>
      <c r="I153" s="201">
        <v>1.6800000000000002</v>
      </c>
      <c r="J153" s="401">
        <v>7.7777777777777779E-2</v>
      </c>
      <c r="K153">
        <v>74.499619999999993</v>
      </c>
    </row>
    <row r="154" spans="5:11" x14ac:dyDescent="0.25">
      <c r="G154" t="s">
        <v>240</v>
      </c>
      <c r="H154">
        <v>14.4</v>
      </c>
      <c r="I154" s="201">
        <v>1.8340000000000001</v>
      </c>
      <c r="J154" s="401">
        <v>0.12736111111111112</v>
      </c>
      <c r="K154">
        <v>74.499600000000001</v>
      </c>
    </row>
    <row r="155" spans="5:11" x14ac:dyDescent="0.25">
      <c r="G155" t="s">
        <v>240</v>
      </c>
      <c r="H155">
        <v>43.2</v>
      </c>
      <c r="I155" s="201">
        <v>3.444</v>
      </c>
      <c r="J155" s="401">
        <v>7.9722222222222222E-2</v>
      </c>
      <c r="K155">
        <v>74.499539999999996</v>
      </c>
    </row>
    <row r="156" spans="5:11" x14ac:dyDescent="0.25">
      <c r="G156" t="s">
        <v>240</v>
      </c>
      <c r="H156">
        <v>21.6</v>
      </c>
      <c r="I156" s="201">
        <v>3.3809999999999998</v>
      </c>
      <c r="J156" s="401">
        <v>0.15652777777777777</v>
      </c>
      <c r="K156">
        <v>74.499499999999998</v>
      </c>
    </row>
    <row r="157" spans="5:11" x14ac:dyDescent="0.25">
      <c r="G157" t="s">
        <v>240</v>
      </c>
      <c r="H157">
        <v>21.6</v>
      </c>
      <c r="I157" s="201">
        <v>2.0440000000000005</v>
      </c>
      <c r="J157" s="401">
        <v>9.4629629629629647E-2</v>
      </c>
      <c r="K157">
        <v>74.499470000000002</v>
      </c>
    </row>
    <row r="158" spans="5:11" x14ac:dyDescent="0.25">
      <c r="E158" s="133"/>
      <c r="G158" t="s">
        <v>240</v>
      </c>
      <c r="H158">
        <v>28.8</v>
      </c>
      <c r="I158" s="201">
        <v>6.8949999999999996</v>
      </c>
      <c r="J158" s="401">
        <v>0.2394097222222222</v>
      </c>
      <c r="K158">
        <v>74.499440000000007</v>
      </c>
    </row>
    <row r="159" spans="5:11" x14ac:dyDescent="0.25">
      <c r="E159" s="36"/>
      <c r="G159" s="133" t="s">
        <v>240</v>
      </c>
      <c r="H159">
        <v>36</v>
      </c>
      <c r="I159" s="201">
        <v>7.1749999999999989</v>
      </c>
      <c r="J159" s="401">
        <v>0.19930555555555551</v>
      </c>
      <c r="K159" s="133">
        <v>74.499409999999997</v>
      </c>
    </row>
    <row r="160" spans="5:11" x14ac:dyDescent="0.25">
      <c r="G160" s="36" t="s">
        <v>261</v>
      </c>
      <c r="H160">
        <v>21.6</v>
      </c>
      <c r="I160" s="201">
        <v>0.252</v>
      </c>
      <c r="J160" s="401">
        <v>1.1666666666666665E-2</v>
      </c>
      <c r="K160">
        <v>76.49888</v>
      </c>
    </row>
    <row r="161" spans="7:11" x14ac:dyDescent="0.25">
      <c r="G161" s="36" t="s">
        <v>261</v>
      </c>
      <c r="H161">
        <v>21.6</v>
      </c>
      <c r="I161" s="201">
        <v>0.56699999999999995</v>
      </c>
      <c r="J161" s="401">
        <v>2.6249999999999996E-2</v>
      </c>
      <c r="K161">
        <v>76.498919999999998</v>
      </c>
    </row>
    <row r="162" spans="7:11" x14ac:dyDescent="0.25">
      <c r="G162" s="36" t="s">
        <v>261</v>
      </c>
      <c r="H162">
        <v>43.2</v>
      </c>
      <c r="I162" s="201">
        <v>1.071</v>
      </c>
      <c r="J162" s="401">
        <v>2.4791666666666663E-2</v>
      </c>
      <c r="K162">
        <v>76.49897</v>
      </c>
    </row>
    <row r="163" spans="7:11" x14ac:dyDescent="0.25">
      <c r="G163" s="36" t="s">
        <v>261</v>
      </c>
      <c r="H163">
        <v>43.2</v>
      </c>
      <c r="I163" s="201">
        <v>1.6589999999999998</v>
      </c>
      <c r="J163" s="401">
        <v>3.8402777777777772E-2</v>
      </c>
      <c r="K163">
        <v>76.498999999999995</v>
      </c>
    </row>
    <row r="164" spans="7:11" x14ac:dyDescent="0.25">
      <c r="G164" s="36" t="s">
        <v>261</v>
      </c>
      <c r="H164">
        <v>43.2</v>
      </c>
      <c r="I164" s="201">
        <v>7.3569999999999993</v>
      </c>
      <c r="J164" s="401">
        <v>0.17030092592592591</v>
      </c>
      <c r="K164">
        <v>76.499030000000005</v>
      </c>
    </row>
    <row r="165" spans="7:11" x14ac:dyDescent="0.25">
      <c r="G165" s="36" t="s">
        <v>261</v>
      </c>
      <c r="H165">
        <v>43.2</v>
      </c>
      <c r="I165" s="201">
        <v>2.7720000000000002</v>
      </c>
      <c r="J165" s="401">
        <v>6.4166666666666664E-2</v>
      </c>
      <c r="K165">
        <v>76.49906</v>
      </c>
    </row>
    <row r="166" spans="7:11" x14ac:dyDescent="0.25">
      <c r="G166" s="36" t="s">
        <v>261</v>
      </c>
      <c r="H166">
        <v>36</v>
      </c>
      <c r="I166" s="201">
        <v>9.1630000000000003</v>
      </c>
      <c r="J166" s="401">
        <v>0.2545277777777778</v>
      </c>
      <c r="K166">
        <v>76.499099999999999</v>
      </c>
    </row>
    <row r="167" spans="7:11" x14ac:dyDescent="0.25">
      <c r="G167" s="36" t="s">
        <v>261</v>
      </c>
      <c r="H167">
        <v>86.4</v>
      </c>
      <c r="I167" s="201">
        <v>2.4850000000000003</v>
      </c>
      <c r="J167" s="401">
        <v>2.8761574074074075E-2</v>
      </c>
      <c r="K167">
        <v>76.499170000000007</v>
      </c>
    </row>
    <row r="168" spans="7:11" x14ac:dyDescent="0.25">
      <c r="G168" s="36" t="s">
        <v>261</v>
      </c>
      <c r="H168">
        <v>21.6</v>
      </c>
      <c r="I168" s="201">
        <v>0.48300000000000004</v>
      </c>
      <c r="J168" s="401">
        <v>2.2361111111111113E-2</v>
      </c>
      <c r="K168">
        <v>76.49924</v>
      </c>
    </row>
    <row r="169" spans="7:11" x14ac:dyDescent="0.25">
      <c r="G169" s="36" t="s">
        <v>261</v>
      </c>
      <c r="H169">
        <v>28.8</v>
      </c>
      <c r="I169" s="201">
        <v>2.1910000000000003</v>
      </c>
      <c r="J169" s="401">
        <v>7.6076388888888902E-2</v>
      </c>
      <c r="K169">
        <v>76.499229999999997</v>
      </c>
    </row>
    <row r="170" spans="7:11" x14ac:dyDescent="0.25">
      <c r="G170" s="36" t="s">
        <v>261</v>
      </c>
      <c r="H170">
        <v>21.6</v>
      </c>
      <c r="I170" s="201">
        <v>2.1350000000000002</v>
      </c>
      <c r="J170" s="401">
        <v>9.8842592592592593E-2</v>
      </c>
      <c r="K170">
        <v>76.499260000000007</v>
      </c>
    </row>
    <row r="171" spans="7:11" x14ac:dyDescent="0.25">
      <c r="G171" s="36" t="s">
        <v>261</v>
      </c>
      <c r="H171">
        <v>28.8</v>
      </c>
      <c r="I171" s="201">
        <v>13.635999999999999</v>
      </c>
      <c r="J171" s="401">
        <v>0.47347222222222218</v>
      </c>
      <c r="K171">
        <v>76.499350000000007</v>
      </c>
    </row>
    <row r="172" spans="7:11" x14ac:dyDescent="0.25">
      <c r="G172" s="36" t="s">
        <v>261</v>
      </c>
      <c r="H172">
        <v>43.2</v>
      </c>
      <c r="I172" s="201">
        <v>1.218</v>
      </c>
      <c r="J172" s="401">
        <v>2.8194444444444442E-2</v>
      </c>
      <c r="K172">
        <v>76.499409999999997</v>
      </c>
    </row>
    <row r="173" spans="7:11" x14ac:dyDescent="0.25">
      <c r="G173" s="36" t="s">
        <v>261</v>
      </c>
      <c r="H173">
        <v>28.8</v>
      </c>
      <c r="I173" s="201">
        <v>6.93</v>
      </c>
      <c r="J173" s="401">
        <v>0.24062499999999998</v>
      </c>
      <c r="K173">
        <v>76.499470000000002</v>
      </c>
    </row>
    <row r="174" spans="7:11" x14ac:dyDescent="0.25">
      <c r="G174" s="36" t="s">
        <v>261</v>
      </c>
      <c r="H174">
        <v>43.2</v>
      </c>
      <c r="I174" s="201">
        <v>2.3030000000000004</v>
      </c>
      <c r="J174" s="401">
        <v>5.331018518518519E-2</v>
      </c>
      <c r="K174">
        <v>76.499499999999998</v>
      </c>
    </row>
    <row r="175" spans="7:11" x14ac:dyDescent="0.25">
      <c r="G175" s="36" t="s">
        <v>261</v>
      </c>
      <c r="H175">
        <v>28.8</v>
      </c>
      <c r="I175" s="201">
        <v>9.0440000000000005</v>
      </c>
      <c r="J175" s="401">
        <v>0.31402777777777779</v>
      </c>
      <c r="K175">
        <v>76.499539999999996</v>
      </c>
    </row>
    <row r="176" spans="7:11" x14ac:dyDescent="0.25">
      <c r="G176" s="36" t="s">
        <v>261</v>
      </c>
      <c r="H176">
        <v>43.2</v>
      </c>
      <c r="I176" s="201">
        <v>8.9249999999999989</v>
      </c>
      <c r="J176" s="401">
        <v>0.20659722222222218</v>
      </c>
      <c r="K176">
        <v>76.499570000000006</v>
      </c>
    </row>
    <row r="177" spans="7:11" x14ac:dyDescent="0.25">
      <c r="G177" s="36" t="s">
        <v>261</v>
      </c>
      <c r="H177">
        <v>50.4</v>
      </c>
      <c r="I177" s="201">
        <v>3.1360000000000001</v>
      </c>
      <c r="J177" s="401">
        <v>6.2222222222222227E-2</v>
      </c>
      <c r="K177">
        <v>76.499629999999996</v>
      </c>
    </row>
    <row r="178" spans="7:11" x14ac:dyDescent="0.25">
      <c r="G178" s="36" t="s">
        <v>261</v>
      </c>
      <c r="H178">
        <v>21.6</v>
      </c>
      <c r="I178" s="201">
        <v>2.6179999999999999</v>
      </c>
      <c r="J178" s="401">
        <v>0.12120370370370369</v>
      </c>
      <c r="K178">
        <v>76.499679999999998</v>
      </c>
    </row>
    <row r="179" spans="7:11" x14ac:dyDescent="0.25">
      <c r="G179" s="152" t="s">
        <v>261</v>
      </c>
      <c r="H179">
        <v>28.8</v>
      </c>
      <c r="I179" s="201">
        <v>1.3160000000000001</v>
      </c>
      <c r="J179" s="401">
        <v>4.5694444444444447E-2</v>
      </c>
      <c r="K179" s="64">
        <v>76.499750000000006</v>
      </c>
    </row>
    <row r="180" spans="7:11" x14ac:dyDescent="0.25">
      <c r="G180" s="36" t="s">
        <v>282</v>
      </c>
      <c r="H180">
        <v>28.8</v>
      </c>
      <c r="I180" s="201">
        <v>2.7229999999999999</v>
      </c>
      <c r="J180" s="401">
        <v>9.4548611111111097E-2</v>
      </c>
      <c r="K180">
        <v>76.50076</v>
      </c>
    </row>
    <row r="181" spans="7:11" x14ac:dyDescent="0.25">
      <c r="G181" s="36" t="s">
        <v>282</v>
      </c>
      <c r="H181">
        <v>57.6</v>
      </c>
      <c r="I181" s="201">
        <v>3.129</v>
      </c>
      <c r="J181" s="401">
        <v>5.4322916666666665E-2</v>
      </c>
      <c r="K181">
        <v>76.50076</v>
      </c>
    </row>
    <row r="182" spans="7:11" x14ac:dyDescent="0.25">
      <c r="G182" s="36" t="s">
        <v>282</v>
      </c>
      <c r="H182">
        <v>28.8</v>
      </c>
      <c r="I182" s="201">
        <v>2.3029999999999999</v>
      </c>
      <c r="J182" s="401">
        <v>7.9965277777777774E-2</v>
      </c>
      <c r="K182">
        <v>76.500739999999993</v>
      </c>
    </row>
    <row r="183" spans="7:11" x14ac:dyDescent="0.25">
      <c r="G183" s="36" t="s">
        <v>282</v>
      </c>
      <c r="H183">
        <v>36</v>
      </c>
      <c r="I183" s="201">
        <v>1.393</v>
      </c>
      <c r="J183" s="401">
        <v>3.8694444444444448E-2</v>
      </c>
      <c r="K183">
        <v>76.500789999999995</v>
      </c>
    </row>
    <row r="184" spans="7:11" x14ac:dyDescent="0.25">
      <c r="G184" s="36" t="s">
        <v>282</v>
      </c>
      <c r="H184">
        <v>28.8</v>
      </c>
      <c r="I184" s="201">
        <v>3.6750000000000003</v>
      </c>
      <c r="J184" s="401">
        <v>0.12760416666666669</v>
      </c>
      <c r="K184">
        <v>76.500780000000006</v>
      </c>
    </row>
    <row r="185" spans="7:11" x14ac:dyDescent="0.25">
      <c r="G185" s="36" t="s">
        <v>282</v>
      </c>
      <c r="H185">
        <v>21.6</v>
      </c>
      <c r="I185" s="201">
        <v>1.8690000000000002</v>
      </c>
      <c r="J185" s="401">
        <v>8.6527777777777787E-2</v>
      </c>
      <c r="K185">
        <v>76.500749999999996</v>
      </c>
    </row>
    <row r="186" spans="7:11" x14ac:dyDescent="0.25">
      <c r="G186" s="36" t="s">
        <v>282</v>
      </c>
      <c r="H186">
        <v>14.4</v>
      </c>
      <c r="I186" s="201">
        <v>0.19600000000000001</v>
      </c>
      <c r="J186" s="401">
        <v>1.3611111111111112E-2</v>
      </c>
      <c r="K186">
        <v>76.499210000000005</v>
      </c>
    </row>
    <row r="187" spans="7:11" x14ac:dyDescent="0.25">
      <c r="G187" s="36" t="s">
        <v>282</v>
      </c>
      <c r="H187">
        <v>28.8</v>
      </c>
      <c r="I187" s="201">
        <v>0.85399999999999998</v>
      </c>
      <c r="J187" s="401">
        <v>2.9652777777777778E-2</v>
      </c>
      <c r="K187">
        <v>76.500789999999995</v>
      </c>
    </row>
    <row r="188" spans="7:11" x14ac:dyDescent="0.25">
      <c r="G188" s="36" t="s">
        <v>282</v>
      </c>
      <c r="H188">
        <v>21.6</v>
      </c>
      <c r="I188" s="201">
        <v>0.56699999999999995</v>
      </c>
      <c r="J188" s="401">
        <v>2.6249999999999996E-2</v>
      </c>
      <c r="K188">
        <v>76.500789999999995</v>
      </c>
    </row>
    <row r="189" spans="7:11" x14ac:dyDescent="0.25">
      <c r="G189" s="36" t="s">
        <v>282</v>
      </c>
      <c r="H189">
        <v>36</v>
      </c>
      <c r="I189" s="201">
        <v>1.6029999999999998</v>
      </c>
      <c r="J189" s="401">
        <v>4.452777777777777E-2</v>
      </c>
      <c r="K189">
        <v>76.50076</v>
      </c>
    </row>
    <row r="190" spans="7:11" x14ac:dyDescent="0.25">
      <c r="G190" s="36" t="s">
        <v>282</v>
      </c>
      <c r="H190">
        <v>28.8</v>
      </c>
      <c r="I190" s="201">
        <v>8.8129999999999988</v>
      </c>
      <c r="J190" s="401">
        <v>0.30600694444444437</v>
      </c>
      <c r="K190">
        <v>76.500749999999996</v>
      </c>
    </row>
    <row r="191" spans="7:11" x14ac:dyDescent="0.25">
      <c r="G191" s="36" t="s">
        <v>282</v>
      </c>
      <c r="H191">
        <v>50.4</v>
      </c>
      <c r="I191" s="201">
        <v>2.1419999999999999</v>
      </c>
      <c r="J191" s="401">
        <v>4.2499999999999996E-2</v>
      </c>
      <c r="K191">
        <v>76.500739999999993</v>
      </c>
    </row>
    <row r="192" spans="7:11" x14ac:dyDescent="0.25">
      <c r="G192" s="36" t="s">
        <v>282</v>
      </c>
      <c r="H192">
        <v>28.8</v>
      </c>
      <c r="I192" s="201">
        <v>1.3160000000000001</v>
      </c>
      <c r="J192" s="401">
        <v>4.5694444444444447E-2</v>
      </c>
      <c r="K192">
        <v>76.500720000000001</v>
      </c>
    </row>
    <row r="193" spans="7:11" x14ac:dyDescent="0.25">
      <c r="G193" s="36" t="s">
        <v>282</v>
      </c>
      <c r="H193">
        <v>43.2</v>
      </c>
      <c r="I193" s="201">
        <v>1.4490000000000001</v>
      </c>
      <c r="J193" s="401">
        <v>3.3541666666666664E-2</v>
      </c>
      <c r="K193">
        <v>76.500699999999995</v>
      </c>
    </row>
    <row r="194" spans="7:11" x14ac:dyDescent="0.25">
      <c r="G194" s="36" t="s">
        <v>282</v>
      </c>
      <c r="H194">
        <v>28.8</v>
      </c>
      <c r="I194" s="201">
        <v>9.0440000000000005</v>
      </c>
      <c r="J194" s="401">
        <v>0.31402777777777779</v>
      </c>
      <c r="K194">
        <v>76.500709999999998</v>
      </c>
    </row>
    <row r="195" spans="7:11" x14ac:dyDescent="0.25">
      <c r="G195" s="36" t="s">
        <v>282</v>
      </c>
      <c r="H195">
        <v>14.4</v>
      </c>
      <c r="I195" s="201">
        <v>0.74199999999999999</v>
      </c>
      <c r="J195" s="401">
        <v>5.1527777777777777E-2</v>
      </c>
      <c r="K195">
        <v>76.500730000000004</v>
      </c>
    </row>
    <row r="196" spans="7:11" x14ac:dyDescent="0.25">
      <c r="G196" s="36" t="s">
        <v>282</v>
      </c>
      <c r="H196">
        <v>43.2</v>
      </c>
      <c r="I196" s="201">
        <v>2.2890000000000001</v>
      </c>
      <c r="J196" s="401">
        <v>5.2986111111111109E-2</v>
      </c>
      <c r="K196">
        <v>76.500709999999998</v>
      </c>
    </row>
    <row r="197" spans="7:11" x14ac:dyDescent="0.25">
      <c r="G197" s="36" t="s">
        <v>282</v>
      </c>
      <c r="H197">
        <v>14.4</v>
      </c>
      <c r="I197" s="201">
        <v>0.99399999999999988</v>
      </c>
      <c r="J197" s="401">
        <v>6.9027777777777771E-2</v>
      </c>
      <c r="K197">
        <v>76.500690000000006</v>
      </c>
    </row>
    <row r="198" spans="7:11" x14ac:dyDescent="0.25">
      <c r="G198" s="152" t="s">
        <v>282</v>
      </c>
      <c r="H198">
        <v>7.2</v>
      </c>
      <c r="I198" s="201">
        <v>0.371</v>
      </c>
      <c r="J198" s="401">
        <v>5.1527777777777777E-2</v>
      </c>
      <c r="K198" s="64">
        <v>76.500630000000001</v>
      </c>
    </row>
    <row r="199" spans="7:11" x14ac:dyDescent="0.25">
      <c r="G199" s="36" t="s">
        <v>302</v>
      </c>
      <c r="H199">
        <v>21.6</v>
      </c>
      <c r="I199" s="201">
        <v>1.05</v>
      </c>
      <c r="J199" s="401">
        <v>4.8611111111111112E-2</v>
      </c>
      <c r="K199">
        <v>76.500749999999996</v>
      </c>
    </row>
    <row r="200" spans="7:11" x14ac:dyDescent="0.25">
      <c r="G200" s="36" t="s">
        <v>302</v>
      </c>
      <c r="H200">
        <v>43.2</v>
      </c>
      <c r="I200" s="201">
        <v>1.5329999999999999</v>
      </c>
      <c r="J200" s="401">
        <v>3.5486111111111107E-2</v>
      </c>
      <c r="K200">
        <v>76.500730000000004</v>
      </c>
    </row>
    <row r="201" spans="7:11" x14ac:dyDescent="0.25">
      <c r="G201" s="36" t="s">
        <v>302</v>
      </c>
      <c r="H201">
        <v>14.4</v>
      </c>
      <c r="I201" s="201">
        <v>1.2249999999999999</v>
      </c>
      <c r="J201" s="401">
        <v>8.5069444444444434E-2</v>
      </c>
      <c r="K201">
        <v>76.500680000000003</v>
      </c>
    </row>
    <row r="202" spans="7:11" x14ac:dyDescent="0.25">
      <c r="G202" s="36" t="s">
        <v>302</v>
      </c>
      <c r="H202">
        <v>43.2</v>
      </c>
      <c r="I202" s="201">
        <v>0.90300000000000002</v>
      </c>
      <c r="J202" s="401">
        <v>2.0902777777777777E-2</v>
      </c>
      <c r="K202">
        <v>76.500659999999996</v>
      </c>
    </row>
    <row r="203" spans="7:11" x14ac:dyDescent="0.25">
      <c r="G203" s="36" t="s">
        <v>302</v>
      </c>
      <c r="H203">
        <v>50.4</v>
      </c>
      <c r="I203" s="201">
        <v>1.337</v>
      </c>
      <c r="J203" s="401">
        <v>2.6527777777777779E-2</v>
      </c>
      <c r="K203">
        <v>76.500600000000006</v>
      </c>
    </row>
    <row r="204" spans="7:11" x14ac:dyDescent="0.25">
      <c r="G204" s="36" t="s">
        <v>302</v>
      </c>
      <c r="H204">
        <v>21.6</v>
      </c>
      <c r="I204" s="201">
        <v>1.9739999999999998</v>
      </c>
      <c r="J204" s="401">
        <v>9.1388888888888867E-2</v>
      </c>
      <c r="K204">
        <v>76.500540000000001</v>
      </c>
    </row>
    <row r="205" spans="7:11" x14ac:dyDescent="0.25">
      <c r="G205" s="36" t="s">
        <v>302</v>
      </c>
      <c r="H205">
        <v>14.4</v>
      </c>
      <c r="I205" s="201">
        <v>0.51100000000000001</v>
      </c>
      <c r="J205" s="401">
        <v>3.5486111111111114E-2</v>
      </c>
      <c r="K205">
        <v>76.500500000000002</v>
      </c>
    </row>
    <row r="206" spans="7:11" x14ac:dyDescent="0.25">
      <c r="G206" s="36" t="s">
        <v>302</v>
      </c>
      <c r="H206">
        <v>28.8</v>
      </c>
      <c r="I206" s="201">
        <v>0.85399999999999998</v>
      </c>
      <c r="J206" s="401">
        <v>2.9652777777777778E-2</v>
      </c>
      <c r="K206">
        <v>76.500460000000004</v>
      </c>
    </row>
    <row r="207" spans="7:11" x14ac:dyDescent="0.25">
      <c r="G207" s="36" t="s">
        <v>302</v>
      </c>
      <c r="H207">
        <v>36</v>
      </c>
      <c r="I207" s="201">
        <v>2.8770000000000002</v>
      </c>
      <c r="J207" s="401">
        <v>7.9916666666666678E-2</v>
      </c>
      <c r="K207">
        <v>76.500420000000005</v>
      </c>
    </row>
    <row r="208" spans="7:11" x14ac:dyDescent="0.25">
      <c r="G208" s="36" t="s">
        <v>302</v>
      </c>
      <c r="H208">
        <v>43.2</v>
      </c>
      <c r="I208" s="201">
        <v>9.2189999999999994</v>
      </c>
      <c r="J208" s="401">
        <v>0.21340277777777775</v>
      </c>
      <c r="K208">
        <v>76.500360000000001</v>
      </c>
    </row>
    <row r="209" spans="7:11" x14ac:dyDescent="0.25">
      <c r="G209" s="36" t="s">
        <v>302</v>
      </c>
      <c r="H209">
        <v>21.6</v>
      </c>
      <c r="I209" s="201">
        <v>0.65100000000000002</v>
      </c>
      <c r="J209" s="401">
        <v>3.0138888888888889E-2</v>
      </c>
      <c r="K209">
        <v>76.500309999999999</v>
      </c>
    </row>
    <row r="210" spans="7:11" x14ac:dyDescent="0.25">
      <c r="G210" s="36" t="s">
        <v>302</v>
      </c>
      <c r="H210">
        <v>50.4</v>
      </c>
      <c r="I210" s="201">
        <v>7.665</v>
      </c>
      <c r="J210" s="401">
        <v>0.15208333333333335</v>
      </c>
      <c r="K210">
        <v>76.500249999999994</v>
      </c>
    </row>
    <row r="211" spans="7:11" x14ac:dyDescent="0.25">
      <c r="G211" s="36" t="s">
        <v>302</v>
      </c>
      <c r="H211">
        <v>43.2</v>
      </c>
      <c r="I211" s="201">
        <v>1.218</v>
      </c>
      <c r="J211" s="401">
        <v>2.8194444444444442E-2</v>
      </c>
      <c r="K211">
        <v>76.500209999999996</v>
      </c>
    </row>
    <row r="212" spans="7:11" x14ac:dyDescent="0.25">
      <c r="G212" s="36" t="s">
        <v>302</v>
      </c>
      <c r="H212">
        <v>50.4</v>
      </c>
      <c r="I212" s="201">
        <v>1.589</v>
      </c>
      <c r="J212" s="401">
        <v>3.152777777777778E-2</v>
      </c>
      <c r="K212">
        <v>76.500190000000003</v>
      </c>
    </row>
    <row r="213" spans="7:11" x14ac:dyDescent="0.25">
      <c r="G213" s="36" t="s">
        <v>302</v>
      </c>
      <c r="H213">
        <v>50.4</v>
      </c>
      <c r="I213" s="201">
        <v>2.59</v>
      </c>
      <c r="J213" s="401">
        <v>5.1388888888888887E-2</v>
      </c>
      <c r="K213">
        <v>76.500140000000002</v>
      </c>
    </row>
    <row r="214" spans="7:11" x14ac:dyDescent="0.25">
      <c r="G214" s="36" t="s">
        <v>302</v>
      </c>
      <c r="H214">
        <v>36</v>
      </c>
      <c r="I214" s="201">
        <v>0.99400000000000011</v>
      </c>
      <c r="J214" s="401">
        <v>2.7611111111111114E-2</v>
      </c>
      <c r="K214">
        <v>76.50009</v>
      </c>
    </row>
    <row r="215" spans="7:11" x14ac:dyDescent="0.25">
      <c r="G215" s="36" t="s">
        <v>302</v>
      </c>
      <c r="H215">
        <v>57.6</v>
      </c>
      <c r="I215" s="201">
        <v>10.276</v>
      </c>
      <c r="J215" s="401">
        <v>0.17840277777777777</v>
      </c>
      <c r="K215">
        <v>76.5</v>
      </c>
    </row>
    <row r="216" spans="7:11" x14ac:dyDescent="0.25">
      <c r="G216" s="36" t="s">
        <v>302</v>
      </c>
      <c r="H216">
        <v>14.4</v>
      </c>
      <c r="I216" s="201">
        <v>0.51100000000000001</v>
      </c>
      <c r="J216" s="401">
        <v>3.5486111111111114E-2</v>
      </c>
      <c r="K216">
        <v>76.499949999999998</v>
      </c>
    </row>
    <row r="217" spans="7:11" x14ac:dyDescent="0.25">
      <c r="G217" s="36" t="s">
        <v>302</v>
      </c>
      <c r="H217">
        <v>21.6</v>
      </c>
      <c r="I217" s="201">
        <v>0.88200000000000001</v>
      </c>
      <c r="J217" s="401">
        <v>4.0833333333333333E-2</v>
      </c>
      <c r="K217">
        <v>76.499920000000003</v>
      </c>
    </row>
    <row r="218" spans="7:11" x14ac:dyDescent="0.25">
      <c r="G218" s="86" t="s">
        <v>302</v>
      </c>
      <c r="H218">
        <v>28.8</v>
      </c>
      <c r="I218" s="201">
        <v>1.022</v>
      </c>
      <c r="J218" s="401">
        <v>3.5486111111111114E-2</v>
      </c>
      <c r="K218" s="87">
        <v>76.499870000000001</v>
      </c>
    </row>
    <row r="219" spans="7:11" x14ac:dyDescent="0.25">
      <c r="G219" t="s">
        <v>324</v>
      </c>
      <c r="H219">
        <v>21.6</v>
      </c>
      <c r="I219" s="201">
        <v>0.56000000000000005</v>
      </c>
      <c r="J219" s="401">
        <v>2.5925925925925925E-2</v>
      </c>
      <c r="K219">
        <v>78.250839999999997</v>
      </c>
    </row>
    <row r="220" spans="7:11" x14ac:dyDescent="0.25">
      <c r="G220" t="s">
        <v>324</v>
      </c>
      <c r="H220">
        <v>64.8</v>
      </c>
      <c r="I220" s="201">
        <v>5.8940000000000001</v>
      </c>
      <c r="J220" s="401">
        <v>9.0956790123456796E-2</v>
      </c>
      <c r="K220">
        <v>78.250889999999998</v>
      </c>
    </row>
    <row r="221" spans="7:11" x14ac:dyDescent="0.25">
      <c r="G221" t="s">
        <v>324</v>
      </c>
      <c r="H221">
        <v>57.6</v>
      </c>
      <c r="I221" s="201">
        <v>2.4779999999999998</v>
      </c>
      <c r="J221" s="401">
        <v>4.3020833333333328E-2</v>
      </c>
      <c r="K221">
        <v>78.25094</v>
      </c>
    </row>
    <row r="222" spans="7:11" x14ac:dyDescent="0.25">
      <c r="G222" t="s">
        <v>324</v>
      </c>
      <c r="H222">
        <v>43.2</v>
      </c>
      <c r="I222" s="201">
        <v>2.0300000000000002</v>
      </c>
      <c r="J222" s="401">
        <v>4.6990740740740743E-2</v>
      </c>
      <c r="K222">
        <v>78.251059999999995</v>
      </c>
    </row>
    <row r="223" spans="7:11" x14ac:dyDescent="0.25">
      <c r="G223" t="s">
        <v>324</v>
      </c>
      <c r="H223">
        <v>64.8</v>
      </c>
      <c r="I223" s="201">
        <v>2.1350000000000002</v>
      </c>
      <c r="J223" s="401">
        <v>3.2947530864197536E-2</v>
      </c>
      <c r="K223">
        <v>78.251140000000007</v>
      </c>
    </row>
    <row r="224" spans="7:11" x14ac:dyDescent="0.25">
      <c r="G224" t="s">
        <v>324</v>
      </c>
      <c r="H224">
        <v>28.8</v>
      </c>
      <c r="I224" s="201">
        <v>1.5330000000000001</v>
      </c>
      <c r="J224" s="401">
        <v>5.3229166666666668E-2</v>
      </c>
      <c r="K224">
        <v>78.251180000000005</v>
      </c>
    </row>
    <row r="225" spans="5:11" x14ac:dyDescent="0.25">
      <c r="G225" t="s">
        <v>324</v>
      </c>
      <c r="H225">
        <v>36</v>
      </c>
      <c r="I225" s="201">
        <v>1.2249999999999999</v>
      </c>
      <c r="J225" s="401">
        <v>3.4027777777777775E-2</v>
      </c>
      <c r="K225">
        <v>78.251230000000007</v>
      </c>
    </row>
    <row r="226" spans="5:11" x14ac:dyDescent="0.25">
      <c r="G226" t="s">
        <v>324</v>
      </c>
      <c r="H226">
        <v>21.6</v>
      </c>
      <c r="I226" s="201">
        <v>1.8620000000000001</v>
      </c>
      <c r="J226" s="401">
        <v>8.6203703703703699E-2</v>
      </c>
      <c r="K226">
        <v>78.251279999999994</v>
      </c>
    </row>
    <row r="227" spans="5:11" x14ac:dyDescent="0.25">
      <c r="G227" t="s">
        <v>324</v>
      </c>
      <c r="H227">
        <v>21.6</v>
      </c>
      <c r="I227" s="201">
        <v>1.2880000000000003</v>
      </c>
      <c r="J227" s="401">
        <v>5.9629629629629637E-2</v>
      </c>
      <c r="K227">
        <v>78.251300000000001</v>
      </c>
    </row>
    <row r="228" spans="5:11" x14ac:dyDescent="0.25">
      <c r="G228" t="s">
        <v>324</v>
      </c>
      <c r="H228">
        <v>36</v>
      </c>
      <c r="I228" s="201">
        <v>2.0370000000000004</v>
      </c>
      <c r="J228" s="401">
        <v>5.6583333333333347E-2</v>
      </c>
      <c r="K228">
        <v>78.251369999999994</v>
      </c>
    </row>
    <row r="229" spans="5:11" x14ac:dyDescent="0.25">
      <c r="G229" t="s">
        <v>324</v>
      </c>
      <c r="H229">
        <v>28.8</v>
      </c>
      <c r="I229" s="201">
        <v>1.5050000000000001</v>
      </c>
      <c r="J229" s="401">
        <v>5.2256944444444446E-2</v>
      </c>
      <c r="K229">
        <v>78.251419999999996</v>
      </c>
    </row>
    <row r="230" spans="5:11" x14ac:dyDescent="0.25">
      <c r="G230" t="s">
        <v>324</v>
      </c>
      <c r="H230">
        <v>36</v>
      </c>
      <c r="I230" s="201">
        <v>1.7010000000000001</v>
      </c>
      <c r="J230" s="401">
        <v>4.725E-2</v>
      </c>
      <c r="K230">
        <v>78.251450000000006</v>
      </c>
    </row>
    <row r="231" spans="5:11" x14ac:dyDescent="0.25">
      <c r="G231" t="s">
        <v>324</v>
      </c>
      <c r="H231">
        <v>36</v>
      </c>
      <c r="I231" s="201">
        <v>1.778</v>
      </c>
      <c r="J231" s="401">
        <v>4.9388888888888892E-2</v>
      </c>
      <c r="K231">
        <v>78.251499999999993</v>
      </c>
    </row>
    <row r="232" spans="5:11" x14ac:dyDescent="0.25">
      <c r="G232" t="s">
        <v>324</v>
      </c>
      <c r="H232">
        <v>14.4</v>
      </c>
      <c r="I232" s="201">
        <v>0.9870000000000001</v>
      </c>
      <c r="J232" s="401">
        <v>6.8541666666666667E-2</v>
      </c>
      <c r="K232">
        <v>78.251549999999995</v>
      </c>
    </row>
    <row r="233" spans="5:11" x14ac:dyDescent="0.25">
      <c r="G233" t="s">
        <v>324</v>
      </c>
      <c r="H233">
        <v>28.8</v>
      </c>
      <c r="I233" s="201">
        <v>1.0220000000000002</v>
      </c>
      <c r="J233" s="401">
        <v>3.5486111111111121E-2</v>
      </c>
      <c r="K233">
        <v>78.251589999999993</v>
      </c>
    </row>
    <row r="234" spans="5:11" x14ac:dyDescent="0.25">
      <c r="G234" t="s">
        <v>324</v>
      </c>
      <c r="H234">
        <v>28.8</v>
      </c>
      <c r="I234" s="201">
        <v>1.0710000000000002</v>
      </c>
      <c r="J234" s="401">
        <v>3.7187500000000005E-2</v>
      </c>
      <c r="K234">
        <v>78.251609999999999</v>
      </c>
    </row>
    <row r="235" spans="5:11" x14ac:dyDescent="0.25">
      <c r="G235" t="s">
        <v>324</v>
      </c>
      <c r="H235">
        <v>14.4</v>
      </c>
      <c r="I235" s="201">
        <v>1.0780000000000001</v>
      </c>
      <c r="J235" s="401">
        <v>7.4861111111111114E-2</v>
      </c>
      <c r="K235">
        <v>78.251660000000001</v>
      </c>
    </row>
    <row r="236" spans="5:11" x14ac:dyDescent="0.25">
      <c r="G236" t="s">
        <v>324</v>
      </c>
      <c r="H236">
        <v>28.8</v>
      </c>
      <c r="I236" s="201">
        <v>2.0229999999999997</v>
      </c>
      <c r="J236" s="401">
        <v>7.0243055555555545E-2</v>
      </c>
      <c r="K236">
        <v>78.2517</v>
      </c>
    </row>
    <row r="237" spans="5:11" x14ac:dyDescent="0.25">
      <c r="E237" s="64"/>
      <c r="G237" t="s">
        <v>324</v>
      </c>
      <c r="H237">
        <v>43.2</v>
      </c>
      <c r="I237" s="201">
        <v>4.6830000000000007</v>
      </c>
      <c r="J237" s="401">
        <v>0.10840277777777779</v>
      </c>
      <c r="K237">
        <v>78.251769999999993</v>
      </c>
    </row>
    <row r="238" spans="5:11" x14ac:dyDescent="0.25">
      <c r="G238" s="64" t="s">
        <v>324</v>
      </c>
      <c r="H238">
        <v>28.8</v>
      </c>
      <c r="I238" s="201">
        <v>1.4840000000000002</v>
      </c>
      <c r="J238" s="401">
        <v>5.1527777777777783E-2</v>
      </c>
      <c r="K238" s="64">
        <v>78.251810000000006</v>
      </c>
    </row>
    <row r="239" spans="5:11" x14ac:dyDescent="0.25">
      <c r="G239" t="s">
        <v>345</v>
      </c>
      <c r="H239">
        <v>43.2</v>
      </c>
      <c r="I239" s="201">
        <v>2.7650000000000001</v>
      </c>
      <c r="J239" s="401">
        <v>6.4004629629629634E-2</v>
      </c>
      <c r="K239">
        <v>78.2517</v>
      </c>
    </row>
    <row r="240" spans="5:11" x14ac:dyDescent="0.25">
      <c r="G240" t="s">
        <v>345</v>
      </c>
      <c r="H240">
        <v>28.8</v>
      </c>
      <c r="I240" s="201">
        <v>1.9950000000000001</v>
      </c>
      <c r="J240" s="401">
        <v>6.9270833333333337E-2</v>
      </c>
      <c r="K240">
        <v>78.251660000000001</v>
      </c>
    </row>
    <row r="241" spans="7:11" x14ac:dyDescent="0.25">
      <c r="G241" t="s">
        <v>345</v>
      </c>
      <c r="H241">
        <v>72</v>
      </c>
      <c r="I241" s="201">
        <v>3.29</v>
      </c>
      <c r="J241" s="401">
        <v>4.5694444444444447E-2</v>
      </c>
      <c r="K241">
        <v>78.251660000000001</v>
      </c>
    </row>
    <row r="242" spans="7:11" x14ac:dyDescent="0.25">
      <c r="G242" t="s">
        <v>345</v>
      </c>
      <c r="H242">
        <v>28.8</v>
      </c>
      <c r="I242" s="201">
        <v>1.3580000000000001</v>
      </c>
      <c r="J242" s="401">
        <v>4.715277777777778E-2</v>
      </c>
      <c r="K242">
        <v>78.251660000000001</v>
      </c>
    </row>
    <row r="243" spans="7:11" x14ac:dyDescent="0.25">
      <c r="G243" t="s">
        <v>345</v>
      </c>
      <c r="H243">
        <v>28.8</v>
      </c>
      <c r="I243" s="201">
        <v>1.0010000000000001</v>
      </c>
      <c r="J243" s="401">
        <v>3.4756944444444444E-2</v>
      </c>
      <c r="K243">
        <v>78.251819999999995</v>
      </c>
    </row>
    <row r="244" spans="7:11" x14ac:dyDescent="0.25">
      <c r="G244" t="s">
        <v>345</v>
      </c>
      <c r="H244">
        <v>28.8</v>
      </c>
      <c r="I244" s="201">
        <v>7.9589999999999996</v>
      </c>
      <c r="J244" s="401">
        <v>0.27635416666666662</v>
      </c>
      <c r="K244">
        <v>78.22</v>
      </c>
    </row>
    <row r="245" spans="7:11" x14ac:dyDescent="0.25">
      <c r="G245" t="s">
        <v>345</v>
      </c>
      <c r="H245">
        <v>21.6</v>
      </c>
      <c r="I245" s="201">
        <v>0.79100000000000004</v>
      </c>
      <c r="J245" s="401">
        <v>3.6620370370370373E-2</v>
      </c>
      <c r="K245">
        <v>78.252499999999998</v>
      </c>
    </row>
    <row r="246" spans="7:11" x14ac:dyDescent="0.25">
      <c r="G246" t="s">
        <v>345</v>
      </c>
      <c r="H246">
        <v>36</v>
      </c>
      <c r="I246" s="201">
        <v>1.764</v>
      </c>
      <c r="J246" s="401">
        <v>4.9000000000000002E-2</v>
      </c>
      <c r="K246">
        <v>78.252600000000001</v>
      </c>
    </row>
    <row r="247" spans="7:11" x14ac:dyDescent="0.25">
      <c r="G247" t="s">
        <v>345</v>
      </c>
      <c r="H247">
        <v>36</v>
      </c>
      <c r="I247" s="201">
        <v>2.3029999999999999</v>
      </c>
      <c r="J247" s="401">
        <v>6.3972222222222222E-2</v>
      </c>
      <c r="K247">
        <v>78.252619999999993</v>
      </c>
    </row>
    <row r="248" spans="7:11" x14ac:dyDescent="0.25">
      <c r="G248" t="s">
        <v>345</v>
      </c>
      <c r="H248">
        <v>21.6</v>
      </c>
      <c r="I248" s="201">
        <v>1.3300000000000003</v>
      </c>
      <c r="J248" s="401">
        <v>6.1574074074074087E-2</v>
      </c>
      <c r="K248">
        <v>78.252619999999993</v>
      </c>
    </row>
    <row r="249" spans="7:11" x14ac:dyDescent="0.25">
      <c r="G249" t="s">
        <v>345</v>
      </c>
      <c r="H249">
        <v>21.6</v>
      </c>
      <c r="I249" s="201">
        <v>1.1900000000000002</v>
      </c>
      <c r="J249" s="401">
        <v>5.5092592592592596E-2</v>
      </c>
      <c r="K249">
        <v>78.252610000000004</v>
      </c>
    </row>
    <row r="250" spans="7:11" x14ac:dyDescent="0.25">
      <c r="G250" t="s">
        <v>345</v>
      </c>
      <c r="H250">
        <v>21.6</v>
      </c>
      <c r="I250" s="201">
        <v>0.79100000000000004</v>
      </c>
      <c r="J250" s="401">
        <v>3.6620370370370373E-2</v>
      </c>
      <c r="K250">
        <v>78.252600000000001</v>
      </c>
    </row>
    <row r="251" spans="7:11" x14ac:dyDescent="0.25">
      <c r="G251" t="s">
        <v>345</v>
      </c>
      <c r="H251">
        <v>36</v>
      </c>
      <c r="I251" s="201">
        <v>2.359</v>
      </c>
      <c r="J251" s="401">
        <v>6.5527777777777782E-2</v>
      </c>
      <c r="K251">
        <v>78.252610000000004</v>
      </c>
    </row>
    <row r="252" spans="7:11" x14ac:dyDescent="0.25">
      <c r="G252" t="s">
        <v>345</v>
      </c>
      <c r="H252">
        <v>21.6</v>
      </c>
      <c r="I252" s="201">
        <v>1.393</v>
      </c>
      <c r="J252" s="401">
        <v>6.4490740740740737E-2</v>
      </c>
      <c r="K252">
        <v>78.252600000000001</v>
      </c>
    </row>
    <row r="253" spans="7:11" x14ac:dyDescent="0.25">
      <c r="G253" t="s">
        <v>345</v>
      </c>
      <c r="H253">
        <v>57.6</v>
      </c>
      <c r="I253" s="201">
        <v>2.9540000000000002</v>
      </c>
      <c r="J253" s="401">
        <v>5.1284722222222225E-2</v>
      </c>
      <c r="K253">
        <v>78.252619999999993</v>
      </c>
    </row>
    <row r="254" spans="7:11" x14ac:dyDescent="0.25">
      <c r="G254" t="s">
        <v>345</v>
      </c>
      <c r="H254">
        <v>43.2</v>
      </c>
      <c r="I254" s="201">
        <v>2.1000000000000005</v>
      </c>
      <c r="J254" s="401">
        <v>4.8611111111111119E-2</v>
      </c>
      <c r="K254">
        <v>78.252600000000001</v>
      </c>
    </row>
    <row r="255" spans="7:11" x14ac:dyDescent="0.25">
      <c r="G255" t="s">
        <v>345</v>
      </c>
      <c r="H255">
        <v>28.8</v>
      </c>
      <c r="I255" s="201">
        <v>1.9950000000000001</v>
      </c>
      <c r="J255" s="401">
        <v>6.9270833333333337E-2</v>
      </c>
      <c r="K255">
        <v>78.252600000000001</v>
      </c>
    </row>
    <row r="256" spans="7:11" x14ac:dyDescent="0.25">
      <c r="G256" t="s">
        <v>345</v>
      </c>
      <c r="H256">
        <v>57.6</v>
      </c>
      <c r="I256" s="201">
        <v>3.0590000000000002</v>
      </c>
      <c r="J256" s="401">
        <v>5.3107638888888892E-2</v>
      </c>
      <c r="K256">
        <v>78.252610000000004</v>
      </c>
    </row>
    <row r="257" spans="5:11" x14ac:dyDescent="0.25">
      <c r="E257" s="87"/>
      <c r="G257" t="s">
        <v>345</v>
      </c>
      <c r="H257">
        <v>79.2</v>
      </c>
      <c r="I257" s="201">
        <v>3.7590000000000003</v>
      </c>
      <c r="J257" s="401">
        <v>4.7462121212121212E-2</v>
      </c>
      <c r="K257">
        <v>78.252610000000004</v>
      </c>
    </row>
    <row r="258" spans="5:11" x14ac:dyDescent="0.25">
      <c r="G258" s="157" t="s">
        <v>365</v>
      </c>
      <c r="H258">
        <v>36</v>
      </c>
      <c r="I258" s="201">
        <v>1.1620000000000001</v>
      </c>
      <c r="J258" s="401">
        <v>3.227777777777778E-2</v>
      </c>
      <c r="K258" s="157">
        <v>78.252600000000001</v>
      </c>
    </row>
    <row r="259" spans="5:11" x14ac:dyDescent="0.25">
      <c r="G259" t="s">
        <v>367</v>
      </c>
      <c r="H259">
        <v>36</v>
      </c>
      <c r="I259" s="201">
        <v>2.3660000000000001</v>
      </c>
      <c r="J259" s="401">
        <v>6.5722222222222224E-2</v>
      </c>
      <c r="K259">
        <v>78.250789999999995</v>
      </c>
    </row>
    <row r="260" spans="5:11" x14ac:dyDescent="0.25">
      <c r="G260" t="s">
        <v>367</v>
      </c>
      <c r="H260">
        <v>21.6</v>
      </c>
      <c r="I260" s="201">
        <v>1.2810000000000001</v>
      </c>
      <c r="J260" s="401">
        <v>5.9305555555555556E-2</v>
      </c>
      <c r="K260">
        <v>78.250770000000003</v>
      </c>
    </row>
    <row r="261" spans="5:11" x14ac:dyDescent="0.25">
      <c r="G261" t="s">
        <v>367</v>
      </c>
      <c r="H261">
        <v>21.6</v>
      </c>
      <c r="I261" s="201">
        <v>1.1900000000000002</v>
      </c>
      <c r="J261" s="401">
        <v>5.5092592592592596E-2</v>
      </c>
      <c r="K261">
        <v>78.250780000000006</v>
      </c>
    </row>
    <row r="262" spans="5:11" x14ac:dyDescent="0.25">
      <c r="G262" t="s">
        <v>367</v>
      </c>
      <c r="H262">
        <v>57.6</v>
      </c>
      <c r="I262" s="201">
        <v>4.0810000000000004</v>
      </c>
      <c r="J262" s="401">
        <v>7.0850694444444445E-2</v>
      </c>
      <c r="K262">
        <v>78.250780000000006</v>
      </c>
    </row>
    <row r="263" spans="5:11" x14ac:dyDescent="0.25">
      <c r="G263" t="s">
        <v>367</v>
      </c>
      <c r="H263">
        <v>50.4</v>
      </c>
      <c r="I263" s="201">
        <v>8.6590000000000007</v>
      </c>
      <c r="J263" s="401">
        <v>0.17180555555555557</v>
      </c>
      <c r="K263">
        <v>78.250799999999998</v>
      </c>
    </row>
    <row r="264" spans="5:11" x14ac:dyDescent="0.25">
      <c r="G264" t="s">
        <v>367</v>
      </c>
      <c r="H264">
        <v>50.4</v>
      </c>
      <c r="I264" s="201">
        <v>10.108000000000001</v>
      </c>
      <c r="J264" s="401">
        <v>0.20055555555555557</v>
      </c>
      <c r="K264">
        <v>78.250789999999995</v>
      </c>
    </row>
    <row r="265" spans="5:11" x14ac:dyDescent="0.25">
      <c r="G265" t="s">
        <v>367</v>
      </c>
      <c r="H265">
        <v>28.8</v>
      </c>
      <c r="I265" s="201">
        <v>0.95900000000000007</v>
      </c>
      <c r="J265" s="401">
        <v>3.3298611111111112E-2</v>
      </c>
      <c r="K265">
        <v>78.250780000000006</v>
      </c>
    </row>
    <row r="266" spans="5:11" x14ac:dyDescent="0.25">
      <c r="G266" t="s">
        <v>367</v>
      </c>
      <c r="H266">
        <v>36</v>
      </c>
      <c r="I266" s="201">
        <v>1.113</v>
      </c>
      <c r="J266" s="401">
        <v>3.0916666666666665E-2</v>
      </c>
      <c r="K266">
        <v>78.250789999999995</v>
      </c>
    </row>
    <row r="267" spans="5:11" x14ac:dyDescent="0.25">
      <c r="G267" t="s">
        <v>367</v>
      </c>
      <c r="H267">
        <v>14.4</v>
      </c>
      <c r="I267" s="201">
        <v>1.5680000000000001</v>
      </c>
      <c r="J267" s="401">
        <v>0.1088888888888889</v>
      </c>
      <c r="K267">
        <v>78.250780000000006</v>
      </c>
    </row>
    <row r="268" spans="5:11" x14ac:dyDescent="0.25">
      <c r="G268" t="s">
        <v>367</v>
      </c>
      <c r="H268">
        <v>28.8</v>
      </c>
      <c r="I268" s="201">
        <v>1.5050000000000001</v>
      </c>
      <c r="J268" s="401">
        <v>5.2256944444444446E-2</v>
      </c>
      <c r="K268">
        <v>78.250789999999995</v>
      </c>
    </row>
    <row r="269" spans="5:11" x14ac:dyDescent="0.25">
      <c r="G269" t="s">
        <v>367</v>
      </c>
      <c r="H269">
        <v>14.4</v>
      </c>
      <c r="I269" s="201">
        <v>1.155</v>
      </c>
      <c r="J269" s="401">
        <v>8.020833333333334E-2</v>
      </c>
      <c r="K269">
        <v>78.250780000000006</v>
      </c>
    </row>
    <row r="270" spans="5:11" x14ac:dyDescent="0.25">
      <c r="G270" t="s">
        <v>367</v>
      </c>
      <c r="H270">
        <v>57.6</v>
      </c>
      <c r="I270" s="201">
        <v>2.9470000000000001</v>
      </c>
      <c r="J270" s="401">
        <v>5.1163194444444442E-2</v>
      </c>
      <c r="K270">
        <v>78.250789999999995</v>
      </c>
    </row>
    <row r="271" spans="5:11" x14ac:dyDescent="0.25">
      <c r="G271" t="s">
        <v>367</v>
      </c>
      <c r="H271">
        <v>21.6</v>
      </c>
      <c r="I271" s="201">
        <v>1.3720000000000001</v>
      </c>
      <c r="J271" s="401">
        <v>6.3518518518518516E-2</v>
      </c>
      <c r="K271">
        <v>78.250789999999995</v>
      </c>
    </row>
    <row r="272" spans="5:11" x14ac:dyDescent="0.25">
      <c r="G272" t="s">
        <v>367</v>
      </c>
      <c r="H272">
        <v>28.8</v>
      </c>
      <c r="I272" s="201">
        <v>2.177</v>
      </c>
      <c r="J272" s="401">
        <v>7.5590277777777784E-2</v>
      </c>
      <c r="K272">
        <v>78.250780000000006</v>
      </c>
    </row>
    <row r="273" spans="5:11" x14ac:dyDescent="0.25">
      <c r="G273" t="s">
        <v>367</v>
      </c>
      <c r="H273">
        <v>57.6</v>
      </c>
      <c r="I273" s="201">
        <v>3.2200000000000006</v>
      </c>
      <c r="J273" s="401">
        <v>5.5902777777777787E-2</v>
      </c>
      <c r="K273">
        <v>78.250780000000006</v>
      </c>
    </row>
    <row r="274" spans="5:11" x14ac:dyDescent="0.25">
      <c r="G274" t="s">
        <v>367</v>
      </c>
      <c r="H274">
        <v>43.2</v>
      </c>
      <c r="I274" s="201">
        <v>2.653</v>
      </c>
      <c r="J274" s="401">
        <v>6.1412037037037036E-2</v>
      </c>
      <c r="K274">
        <v>78.250789999999995</v>
      </c>
    </row>
    <row r="275" spans="5:11" x14ac:dyDescent="0.25">
      <c r="G275" t="s">
        <v>367</v>
      </c>
      <c r="H275">
        <v>28.8</v>
      </c>
      <c r="I275" s="201">
        <v>1.5960000000000003</v>
      </c>
      <c r="J275" s="401">
        <v>5.5416666666666677E-2</v>
      </c>
      <c r="K275">
        <v>78.250789999999995</v>
      </c>
    </row>
    <row r="276" spans="5:11" x14ac:dyDescent="0.25">
      <c r="G276" t="s">
        <v>367</v>
      </c>
      <c r="H276">
        <v>50.4</v>
      </c>
      <c r="I276" s="201">
        <v>2.8140000000000001</v>
      </c>
      <c r="J276" s="401">
        <v>5.5833333333333339E-2</v>
      </c>
      <c r="K276">
        <v>78.250789999999995</v>
      </c>
    </row>
    <row r="277" spans="5:11" x14ac:dyDescent="0.25">
      <c r="E277" s="87"/>
      <c r="G277" t="s">
        <v>367</v>
      </c>
      <c r="H277">
        <v>43.2</v>
      </c>
      <c r="I277" s="201">
        <v>1.9180000000000001</v>
      </c>
      <c r="J277" s="401">
        <v>4.4398148148148152E-2</v>
      </c>
      <c r="K277">
        <v>78.250789999999995</v>
      </c>
    </row>
    <row r="278" spans="5:11" x14ac:dyDescent="0.25">
      <c r="G278" s="157" t="s">
        <v>367</v>
      </c>
      <c r="H278">
        <v>36</v>
      </c>
      <c r="I278" s="201">
        <v>1.1970000000000001</v>
      </c>
      <c r="J278" s="401">
        <v>3.3250000000000002E-2</v>
      </c>
      <c r="K278" s="157">
        <v>78.250789999999995</v>
      </c>
    </row>
    <row r="279" spans="5:11" x14ac:dyDescent="0.25">
      <c r="G279" t="s">
        <v>365</v>
      </c>
      <c r="H279">
        <v>36</v>
      </c>
      <c r="I279" s="201">
        <v>2.548</v>
      </c>
      <c r="J279" s="401">
        <v>7.0777777777777773E-2</v>
      </c>
      <c r="K279">
        <v>78.251499999999993</v>
      </c>
    </row>
    <row r="280" spans="5:11" x14ac:dyDescent="0.25">
      <c r="G280" t="s">
        <v>365</v>
      </c>
      <c r="H280">
        <v>28.8</v>
      </c>
      <c r="I280" s="201">
        <v>1.4840000000000002</v>
      </c>
      <c r="J280" s="401">
        <v>5.1527777777777783E-2</v>
      </c>
      <c r="K280">
        <v>78.251689999999996</v>
      </c>
    </row>
    <row r="281" spans="5:11" x14ac:dyDescent="0.25">
      <c r="G281" t="s">
        <v>365</v>
      </c>
      <c r="H281">
        <v>36</v>
      </c>
      <c r="I281" s="201">
        <v>1.8690000000000002</v>
      </c>
      <c r="J281" s="401">
        <v>5.1916666666666673E-2</v>
      </c>
      <c r="K281">
        <v>78.251739999999998</v>
      </c>
    </row>
    <row r="282" spans="5:11" x14ac:dyDescent="0.25">
      <c r="G282" t="s">
        <v>365</v>
      </c>
      <c r="H282">
        <v>36</v>
      </c>
      <c r="I282" s="201">
        <v>1.7080000000000002</v>
      </c>
      <c r="J282" s="401">
        <v>4.7444444444444449E-2</v>
      </c>
      <c r="K282">
        <v>78.251779999999997</v>
      </c>
    </row>
    <row r="283" spans="5:11" x14ac:dyDescent="0.25">
      <c r="G283" t="s">
        <v>365</v>
      </c>
      <c r="H283">
        <v>43.2</v>
      </c>
      <c r="I283" s="201">
        <v>3.2550000000000003</v>
      </c>
      <c r="J283" s="401">
        <v>7.5347222222222218E-2</v>
      </c>
      <c r="K283">
        <v>78.251819999999995</v>
      </c>
    </row>
    <row r="284" spans="5:11" x14ac:dyDescent="0.25">
      <c r="G284" t="s">
        <v>365</v>
      </c>
      <c r="H284">
        <v>28.8</v>
      </c>
      <c r="I284" s="201">
        <v>1.085</v>
      </c>
      <c r="J284" s="401">
        <v>3.7673611111111109E-2</v>
      </c>
      <c r="K284">
        <v>78.251869999999997</v>
      </c>
    </row>
    <row r="285" spans="5:11" x14ac:dyDescent="0.25">
      <c r="G285" t="s">
        <v>365</v>
      </c>
      <c r="H285">
        <v>43.2</v>
      </c>
      <c r="I285" s="201">
        <v>2.1630000000000003</v>
      </c>
      <c r="J285" s="401">
        <v>5.0069444444444444E-2</v>
      </c>
      <c r="K285">
        <v>78.251930000000002</v>
      </c>
    </row>
    <row r="286" spans="5:11" x14ac:dyDescent="0.25">
      <c r="G286" t="s">
        <v>365</v>
      </c>
      <c r="H286">
        <v>14.4</v>
      </c>
      <c r="I286" s="201">
        <v>0.34300000000000003</v>
      </c>
      <c r="J286" s="401">
        <v>2.3819444444444445E-2</v>
      </c>
      <c r="K286">
        <v>78.251980000000003</v>
      </c>
    </row>
    <row r="287" spans="5:11" x14ac:dyDescent="0.25">
      <c r="G287" t="s">
        <v>365</v>
      </c>
      <c r="H287">
        <v>21.6</v>
      </c>
      <c r="I287" s="201">
        <v>1.2180000000000002</v>
      </c>
      <c r="J287" s="401">
        <v>5.6388888888888891E-2</v>
      </c>
      <c r="K287">
        <v>78.252049999999997</v>
      </c>
    </row>
    <row r="288" spans="5:11" x14ac:dyDescent="0.25">
      <c r="G288" t="s">
        <v>365</v>
      </c>
      <c r="H288">
        <v>43.2</v>
      </c>
      <c r="I288" s="201">
        <v>2.0930000000000004</v>
      </c>
      <c r="J288" s="401">
        <v>4.8449074074074082E-2</v>
      </c>
      <c r="K288">
        <v>78.252110000000002</v>
      </c>
    </row>
    <row r="289" spans="5:11" x14ac:dyDescent="0.25">
      <c r="G289" t="s">
        <v>365</v>
      </c>
      <c r="H289">
        <v>50.4</v>
      </c>
      <c r="I289" s="201">
        <v>8.7569999999999997</v>
      </c>
      <c r="J289" s="401">
        <v>0.17374999999999999</v>
      </c>
      <c r="K289">
        <v>78.252139999999997</v>
      </c>
    </row>
    <row r="290" spans="5:11" x14ac:dyDescent="0.25">
      <c r="G290" t="s">
        <v>365</v>
      </c>
      <c r="H290">
        <v>28.8</v>
      </c>
      <c r="I290" s="201">
        <v>7.6369999999999996</v>
      </c>
      <c r="J290" s="401">
        <v>0.2651736111111111</v>
      </c>
      <c r="K290">
        <v>78.252189999999999</v>
      </c>
    </row>
    <row r="291" spans="5:11" x14ac:dyDescent="0.25">
      <c r="G291" t="s">
        <v>365</v>
      </c>
      <c r="H291">
        <v>28.8</v>
      </c>
      <c r="I291" s="201">
        <v>1.393</v>
      </c>
      <c r="J291" s="401">
        <v>4.8368055555555553E-2</v>
      </c>
      <c r="K291">
        <v>78.252250000000004</v>
      </c>
    </row>
    <row r="292" spans="5:11" x14ac:dyDescent="0.25">
      <c r="G292" t="s">
        <v>365</v>
      </c>
      <c r="H292">
        <v>28.8</v>
      </c>
      <c r="I292" s="201">
        <v>1.5960000000000003</v>
      </c>
      <c r="J292" s="401">
        <v>5.5416666666666677E-2</v>
      </c>
      <c r="K292">
        <v>78.252300000000005</v>
      </c>
    </row>
    <row r="293" spans="5:11" x14ac:dyDescent="0.25">
      <c r="G293" t="s">
        <v>365</v>
      </c>
      <c r="H293">
        <v>21.6</v>
      </c>
      <c r="I293" s="201">
        <v>1.3720000000000001</v>
      </c>
      <c r="J293" s="401">
        <v>6.3518518518518516E-2</v>
      </c>
      <c r="K293">
        <v>78.252340000000004</v>
      </c>
    </row>
    <row r="294" spans="5:11" x14ac:dyDescent="0.25">
      <c r="G294" t="s">
        <v>365</v>
      </c>
      <c r="H294">
        <v>28.8</v>
      </c>
      <c r="I294" s="201">
        <v>9.5059999999999985</v>
      </c>
      <c r="J294" s="401">
        <v>0.33006944444444436</v>
      </c>
      <c r="K294">
        <v>78.252359999999996</v>
      </c>
    </row>
    <row r="295" spans="5:11" x14ac:dyDescent="0.25">
      <c r="G295" t="s">
        <v>365</v>
      </c>
      <c r="H295">
        <v>21.6</v>
      </c>
      <c r="I295" s="201">
        <v>1.2180000000000002</v>
      </c>
      <c r="J295" s="401">
        <v>5.6388888888888891E-2</v>
      </c>
      <c r="K295">
        <v>78.252390000000005</v>
      </c>
    </row>
    <row r="296" spans="5:11" x14ac:dyDescent="0.25">
      <c r="E296" s="60"/>
      <c r="G296" t="s">
        <v>365</v>
      </c>
      <c r="H296">
        <v>21.6</v>
      </c>
      <c r="I296" s="201">
        <v>7.1820000000000004</v>
      </c>
      <c r="J296" s="401">
        <v>0.33250000000000002</v>
      </c>
      <c r="K296">
        <v>78.252440000000007</v>
      </c>
    </row>
    <row r="297" spans="5:11" x14ac:dyDescent="0.25">
      <c r="E297" s="87"/>
      <c r="G297" s="60" t="s">
        <v>365</v>
      </c>
      <c r="H297">
        <v>43.2</v>
      </c>
      <c r="I297" s="201">
        <v>1.9670000000000001</v>
      </c>
      <c r="J297" s="401">
        <v>4.5532407407407403E-2</v>
      </c>
      <c r="K297" s="60">
        <v>78.252489999999995</v>
      </c>
    </row>
    <row r="298" spans="5:11" x14ac:dyDescent="0.25">
      <c r="E298" s="36"/>
      <c r="G298" s="87" t="s">
        <v>365</v>
      </c>
      <c r="H298">
        <v>43.2</v>
      </c>
      <c r="I298" s="201">
        <v>8.0429999999999993</v>
      </c>
      <c r="J298" s="401">
        <v>0.18618055555555552</v>
      </c>
      <c r="K298" s="87">
        <v>78.252510000000001</v>
      </c>
    </row>
    <row r="299" spans="5:11" x14ac:dyDescent="0.25">
      <c r="E299" s="36"/>
      <c r="G299" s="36" t="s">
        <v>408</v>
      </c>
      <c r="H299">
        <v>309.60000000000002</v>
      </c>
      <c r="I299" s="201">
        <v>72.253999999999991</v>
      </c>
      <c r="J299" s="401">
        <v>0.23337855297157617</v>
      </c>
      <c r="K299">
        <v>80.115539999999996</v>
      </c>
    </row>
    <row r="300" spans="5:11" x14ac:dyDescent="0.25">
      <c r="E300" s="36"/>
      <c r="G300" s="36" t="s">
        <v>408</v>
      </c>
      <c r="H300">
        <v>273.60000000000002</v>
      </c>
      <c r="I300" s="201">
        <v>22.414000000000001</v>
      </c>
      <c r="J300" s="401">
        <v>8.1922514619883036E-2</v>
      </c>
      <c r="K300">
        <v>80.115660000000005</v>
      </c>
    </row>
    <row r="301" spans="5:11" x14ac:dyDescent="0.25">
      <c r="E301" s="36"/>
      <c r="G301" s="36" t="s">
        <v>408</v>
      </c>
      <c r="H301">
        <v>237.6</v>
      </c>
      <c r="I301" s="201">
        <v>34.390999999999998</v>
      </c>
      <c r="J301" s="401">
        <v>0.14474326599326598</v>
      </c>
      <c r="K301">
        <v>80.115700000000004</v>
      </c>
    </row>
    <row r="302" spans="5:11" x14ac:dyDescent="0.25">
      <c r="E302" s="36"/>
      <c r="G302" s="36" t="s">
        <v>408</v>
      </c>
      <c r="H302">
        <v>230.4</v>
      </c>
      <c r="I302" s="201">
        <v>21.217000000000002</v>
      </c>
      <c r="J302" s="401">
        <v>9.2087673611111115E-2</v>
      </c>
      <c r="K302">
        <v>80.115750000000006</v>
      </c>
    </row>
    <row r="303" spans="5:11" x14ac:dyDescent="0.25">
      <c r="E303" s="36"/>
      <c r="G303" s="36" t="s">
        <v>408</v>
      </c>
      <c r="H303">
        <v>230.4</v>
      </c>
      <c r="I303" s="201">
        <v>18.297999999999998</v>
      </c>
      <c r="J303" s="401">
        <v>7.9418402777777772E-2</v>
      </c>
      <c r="K303">
        <v>80.115840000000006</v>
      </c>
    </row>
    <row r="304" spans="5:11" x14ac:dyDescent="0.25">
      <c r="E304" s="36"/>
      <c r="G304" s="36" t="s">
        <v>408</v>
      </c>
      <c r="H304">
        <v>151.20000000000002</v>
      </c>
      <c r="I304" s="201">
        <v>28.189</v>
      </c>
      <c r="J304" s="401">
        <v>0.18643518518518518</v>
      </c>
      <c r="K304">
        <v>80.115870000000001</v>
      </c>
    </row>
    <row r="305" spans="5:11" x14ac:dyDescent="0.25">
      <c r="E305" s="36"/>
      <c r="G305" s="36" t="s">
        <v>408</v>
      </c>
      <c r="H305">
        <v>295.2</v>
      </c>
      <c r="I305" s="201">
        <v>59.32500000000001</v>
      </c>
      <c r="J305" s="401">
        <v>0.20096544715447159</v>
      </c>
      <c r="K305">
        <v>80.115949999999998</v>
      </c>
    </row>
    <row r="306" spans="5:11" x14ac:dyDescent="0.25">
      <c r="E306" s="36"/>
      <c r="G306" s="36" t="s">
        <v>408</v>
      </c>
      <c r="H306">
        <v>223.20000000000002</v>
      </c>
      <c r="I306" s="201">
        <v>18.34</v>
      </c>
      <c r="J306" s="401">
        <v>8.2168458781362003E-2</v>
      </c>
      <c r="K306">
        <v>80.116039999999998</v>
      </c>
    </row>
    <row r="307" spans="5:11" x14ac:dyDescent="0.25">
      <c r="E307" s="36"/>
      <c r="G307" s="36" t="s">
        <v>408</v>
      </c>
      <c r="H307">
        <v>201.6</v>
      </c>
      <c r="I307" s="201">
        <v>24.177999999999997</v>
      </c>
      <c r="J307" s="401">
        <v>0.11993055555555554</v>
      </c>
      <c r="K307">
        <v>80.116119999999995</v>
      </c>
    </row>
    <row r="308" spans="5:11" x14ac:dyDescent="0.25">
      <c r="E308" s="36"/>
      <c r="G308" s="36" t="s">
        <v>408</v>
      </c>
      <c r="H308">
        <v>252</v>
      </c>
      <c r="I308" s="201">
        <v>20.342000000000002</v>
      </c>
      <c r="J308" s="401">
        <v>8.0722222222222237E-2</v>
      </c>
      <c r="K308">
        <v>80.116230000000002</v>
      </c>
    </row>
    <row r="309" spans="5:11" x14ac:dyDescent="0.25">
      <c r="E309" s="36"/>
      <c r="G309" s="36" t="s">
        <v>408</v>
      </c>
      <c r="H309">
        <v>187.20000000000002</v>
      </c>
      <c r="I309" s="201">
        <v>32.878999999999998</v>
      </c>
      <c r="J309" s="401">
        <v>0.17563568376068373</v>
      </c>
      <c r="K309">
        <v>80.11636</v>
      </c>
    </row>
    <row r="310" spans="5:11" x14ac:dyDescent="0.25">
      <c r="E310" s="36"/>
      <c r="G310" s="36" t="s">
        <v>408</v>
      </c>
      <c r="H310">
        <v>172.8</v>
      </c>
      <c r="I310" s="201">
        <v>30.394000000000005</v>
      </c>
      <c r="J310" s="401">
        <v>0.17589120370370373</v>
      </c>
      <c r="K310">
        <v>80.11645</v>
      </c>
    </row>
    <row r="311" spans="5:11" x14ac:dyDescent="0.25">
      <c r="E311" s="36"/>
      <c r="G311" s="36" t="s">
        <v>408</v>
      </c>
      <c r="H311">
        <v>223.20000000000002</v>
      </c>
      <c r="I311" s="201">
        <v>32.76</v>
      </c>
      <c r="J311" s="401">
        <v>0.14677419354838708</v>
      </c>
      <c r="K311">
        <v>80.116529999999997</v>
      </c>
    </row>
    <row r="312" spans="5:11" x14ac:dyDescent="0.25">
      <c r="E312" s="36"/>
      <c r="G312" s="36" t="s">
        <v>408</v>
      </c>
      <c r="H312">
        <v>144</v>
      </c>
      <c r="I312" s="201">
        <v>40.145000000000003</v>
      </c>
      <c r="J312" s="401">
        <v>0.27878472222222223</v>
      </c>
      <c r="K312">
        <v>80.116579999999999</v>
      </c>
    </row>
    <row r="313" spans="5:11" x14ac:dyDescent="0.25">
      <c r="E313" s="36"/>
      <c r="G313" s="36" t="s">
        <v>408</v>
      </c>
      <c r="H313">
        <v>194.4</v>
      </c>
      <c r="I313" s="201">
        <v>18.165000000000003</v>
      </c>
      <c r="J313" s="401">
        <v>9.3441358024691376E-2</v>
      </c>
      <c r="K313">
        <v>80.116640000000004</v>
      </c>
    </row>
    <row r="314" spans="5:11" x14ac:dyDescent="0.25">
      <c r="E314" s="36"/>
      <c r="G314" s="36" t="s">
        <v>408</v>
      </c>
      <c r="H314">
        <v>194.4</v>
      </c>
      <c r="I314" s="201">
        <v>18.55</v>
      </c>
      <c r="J314" s="401">
        <v>9.542181069958848E-2</v>
      </c>
      <c r="K314">
        <v>80.116699999999994</v>
      </c>
    </row>
    <row r="315" spans="5:11" x14ac:dyDescent="0.25">
      <c r="E315" s="36"/>
      <c r="G315" s="36" t="s">
        <v>408</v>
      </c>
      <c r="H315">
        <v>194.4</v>
      </c>
      <c r="I315" s="201">
        <v>20.671000000000003</v>
      </c>
      <c r="J315" s="401">
        <v>0.10633230452674898</v>
      </c>
      <c r="K315">
        <v>80.116739999999993</v>
      </c>
    </row>
    <row r="316" spans="5:11" x14ac:dyDescent="0.25">
      <c r="E316" s="36"/>
      <c r="G316" s="36" t="s">
        <v>408</v>
      </c>
      <c r="H316">
        <v>100.8</v>
      </c>
      <c r="I316" s="201">
        <v>5.383</v>
      </c>
      <c r="J316" s="401">
        <v>5.3402777777777778E-2</v>
      </c>
      <c r="K316">
        <v>80.116810000000001</v>
      </c>
    </row>
    <row r="317" spans="5:11" x14ac:dyDescent="0.25">
      <c r="E317" s="152"/>
      <c r="G317" s="36" t="s">
        <v>408</v>
      </c>
      <c r="H317">
        <v>216</v>
      </c>
      <c r="I317" s="201">
        <v>33.53</v>
      </c>
      <c r="J317" s="401">
        <v>0.1552314814814815</v>
      </c>
      <c r="K317">
        <v>80.116879999999995</v>
      </c>
    </row>
    <row r="318" spans="5:11" x14ac:dyDescent="0.25">
      <c r="E318" s="36"/>
      <c r="G318" s="152" t="s">
        <v>408</v>
      </c>
      <c r="H318">
        <v>165.6</v>
      </c>
      <c r="I318" s="201">
        <v>13.622</v>
      </c>
      <c r="J318" s="401">
        <v>8.2258454106280202E-2</v>
      </c>
      <c r="K318" s="64">
        <v>80.116960000000006</v>
      </c>
    </row>
    <row r="319" spans="5:11" x14ac:dyDescent="0.25">
      <c r="E319" s="36"/>
      <c r="G319" s="36" t="s">
        <v>429</v>
      </c>
      <c r="H319">
        <v>100.8</v>
      </c>
      <c r="I319" s="201">
        <v>21.146999999999998</v>
      </c>
      <c r="J319" s="401">
        <v>0.20979166666666665</v>
      </c>
      <c r="K319">
        <v>80.114000000000004</v>
      </c>
    </row>
    <row r="320" spans="5:11" x14ac:dyDescent="0.25">
      <c r="E320" s="36"/>
      <c r="G320" s="36" t="s">
        <v>429</v>
      </c>
      <c r="H320">
        <v>50.4</v>
      </c>
      <c r="I320" s="201">
        <v>4.1509999999999998</v>
      </c>
      <c r="J320" s="401">
        <v>8.2361111111111107E-2</v>
      </c>
      <c r="K320">
        <v>80.114090000000004</v>
      </c>
    </row>
    <row r="321" spans="5:11" x14ac:dyDescent="0.25">
      <c r="E321" s="36"/>
      <c r="G321" s="36" t="s">
        <v>429</v>
      </c>
      <c r="H321">
        <v>57.6</v>
      </c>
      <c r="I321" s="201">
        <v>5.4809999999999999</v>
      </c>
      <c r="J321" s="401">
        <v>9.5156249999999998E-2</v>
      </c>
      <c r="K321">
        <v>80.114099999999993</v>
      </c>
    </row>
    <row r="322" spans="5:11" x14ac:dyDescent="0.25">
      <c r="E322" s="36"/>
      <c r="G322" s="36" t="s">
        <v>429</v>
      </c>
      <c r="H322">
        <v>28.8</v>
      </c>
      <c r="I322" s="201">
        <v>2.0089999999999999</v>
      </c>
      <c r="J322" s="401">
        <v>6.9756944444444441E-2</v>
      </c>
      <c r="K322">
        <v>80.114130000000003</v>
      </c>
    </row>
    <row r="323" spans="5:11" x14ac:dyDescent="0.25">
      <c r="E323" s="36"/>
      <c r="G323" s="36" t="s">
        <v>429</v>
      </c>
      <c r="H323">
        <v>86.4</v>
      </c>
      <c r="I323" s="201">
        <v>11.382</v>
      </c>
      <c r="J323" s="401">
        <v>0.13173611111111111</v>
      </c>
      <c r="K323">
        <v>80.114180000000005</v>
      </c>
    </row>
    <row r="324" spans="5:11" x14ac:dyDescent="0.25">
      <c r="E324" s="36"/>
      <c r="G324" s="36" t="s">
        <v>429</v>
      </c>
      <c r="H324">
        <v>43.2</v>
      </c>
      <c r="I324" s="201">
        <v>4.1230000000000002</v>
      </c>
      <c r="J324" s="401">
        <v>9.5439814814814811E-2</v>
      </c>
      <c r="K324">
        <v>80.11421</v>
      </c>
    </row>
    <row r="325" spans="5:11" x14ac:dyDescent="0.25">
      <c r="E325" s="36"/>
      <c r="G325" s="36" t="s">
        <v>429</v>
      </c>
      <c r="H325">
        <v>108</v>
      </c>
      <c r="I325" s="201">
        <v>53.920999999999992</v>
      </c>
      <c r="J325" s="401">
        <v>0.49926851851851844</v>
      </c>
      <c r="K325">
        <v>80.114289999999997</v>
      </c>
    </row>
    <row r="326" spans="5:11" x14ac:dyDescent="0.25">
      <c r="E326" s="36"/>
      <c r="G326" s="36" t="s">
        <v>429</v>
      </c>
      <c r="H326">
        <v>86.4</v>
      </c>
      <c r="I326" s="201">
        <v>20.419</v>
      </c>
      <c r="J326" s="401">
        <v>0.23633101851851851</v>
      </c>
      <c r="K326">
        <v>80.114289999999997</v>
      </c>
    </row>
    <row r="327" spans="5:11" x14ac:dyDescent="0.25">
      <c r="E327" s="36"/>
      <c r="G327" s="36" t="s">
        <v>429</v>
      </c>
      <c r="H327">
        <v>79.2</v>
      </c>
      <c r="I327" s="201">
        <v>6.2440000000000007</v>
      </c>
      <c r="J327" s="401">
        <v>7.8838383838383846E-2</v>
      </c>
      <c r="K327">
        <v>80.1143</v>
      </c>
    </row>
    <row r="328" spans="5:11" x14ac:dyDescent="0.25">
      <c r="E328" s="36"/>
      <c r="G328" s="36" t="s">
        <v>429</v>
      </c>
      <c r="H328">
        <v>72</v>
      </c>
      <c r="I328" s="201">
        <v>22.554000000000002</v>
      </c>
      <c r="J328" s="401">
        <v>0.31325000000000003</v>
      </c>
      <c r="K328">
        <v>80.114320000000006</v>
      </c>
    </row>
    <row r="329" spans="5:11" x14ac:dyDescent="0.25">
      <c r="E329" s="36"/>
      <c r="G329" s="36" t="s">
        <v>429</v>
      </c>
      <c r="H329">
        <v>43.2</v>
      </c>
      <c r="I329" s="201">
        <v>2.52</v>
      </c>
      <c r="J329" s="401">
        <v>5.8333333333333327E-2</v>
      </c>
      <c r="K329">
        <v>80.114369999999994</v>
      </c>
    </row>
    <row r="330" spans="5:11" x14ac:dyDescent="0.25">
      <c r="E330" s="36"/>
      <c r="G330" s="36" t="s">
        <v>429</v>
      </c>
      <c r="H330">
        <v>57.6</v>
      </c>
      <c r="I330" s="201">
        <v>21.742000000000001</v>
      </c>
      <c r="J330" s="401">
        <v>0.37746527777777777</v>
      </c>
      <c r="K330">
        <v>80.11439</v>
      </c>
    </row>
    <row r="331" spans="5:11" x14ac:dyDescent="0.25">
      <c r="E331" s="36"/>
      <c r="G331" s="36" t="s">
        <v>429</v>
      </c>
      <c r="H331">
        <v>72</v>
      </c>
      <c r="I331" s="201">
        <v>6.9790000000000001</v>
      </c>
      <c r="J331" s="401">
        <v>9.6930555555555561E-2</v>
      </c>
      <c r="K331">
        <v>80.114410000000007</v>
      </c>
    </row>
    <row r="332" spans="5:11" x14ac:dyDescent="0.25">
      <c r="E332" s="36"/>
      <c r="G332" s="36" t="s">
        <v>429</v>
      </c>
      <c r="H332">
        <v>86.4</v>
      </c>
      <c r="I332" s="201">
        <v>11.06</v>
      </c>
      <c r="J332" s="401">
        <v>0.12800925925925927</v>
      </c>
      <c r="K332">
        <v>80.114459999999994</v>
      </c>
    </row>
    <row r="333" spans="5:11" x14ac:dyDescent="0.25">
      <c r="E333" s="36"/>
      <c r="G333" s="36" t="s">
        <v>429</v>
      </c>
      <c r="H333">
        <v>57.6</v>
      </c>
      <c r="I333" s="201">
        <v>20.069000000000003</v>
      </c>
      <c r="J333" s="401">
        <v>0.34842013888888895</v>
      </c>
      <c r="K333">
        <v>80.114469999999997</v>
      </c>
    </row>
    <row r="334" spans="5:11" x14ac:dyDescent="0.25">
      <c r="E334" s="36"/>
      <c r="G334" s="36" t="s">
        <v>429</v>
      </c>
      <c r="H334">
        <v>43.2</v>
      </c>
      <c r="I334" s="201">
        <v>18.641000000000002</v>
      </c>
      <c r="J334" s="401">
        <v>0.43150462962962965</v>
      </c>
      <c r="K334">
        <v>80.114490000000004</v>
      </c>
    </row>
    <row r="335" spans="5:11" x14ac:dyDescent="0.25">
      <c r="E335" s="36"/>
      <c r="G335" s="36" t="s">
        <v>429</v>
      </c>
      <c r="H335">
        <v>50.4</v>
      </c>
      <c r="I335" s="201">
        <v>19.278000000000002</v>
      </c>
      <c r="J335" s="401">
        <v>0.38250000000000006</v>
      </c>
      <c r="K335">
        <v>80.114509999999996</v>
      </c>
    </row>
    <row r="336" spans="5:11" x14ac:dyDescent="0.25">
      <c r="E336" s="36"/>
      <c r="G336" s="36" t="s">
        <v>429</v>
      </c>
      <c r="H336">
        <v>64.8</v>
      </c>
      <c r="I336" s="201">
        <v>50.673000000000002</v>
      </c>
      <c r="J336" s="401">
        <v>0.78199074074074082</v>
      </c>
      <c r="K336">
        <v>80.114540000000005</v>
      </c>
    </row>
    <row r="337" spans="5:11" x14ac:dyDescent="0.25">
      <c r="E337" s="152"/>
      <c r="G337" s="36" t="s">
        <v>429</v>
      </c>
      <c r="H337">
        <v>50.4</v>
      </c>
      <c r="I337" s="201">
        <v>4.1370000000000005</v>
      </c>
      <c r="J337" s="401">
        <v>8.2083333333333341E-2</v>
      </c>
      <c r="K337">
        <v>80.114540000000005</v>
      </c>
    </row>
    <row r="338" spans="5:11" x14ac:dyDescent="0.25">
      <c r="E338" s="36"/>
      <c r="G338" s="152" t="s">
        <v>429</v>
      </c>
      <c r="H338">
        <v>79.2</v>
      </c>
      <c r="I338" s="201">
        <v>7.0770000000000008</v>
      </c>
      <c r="J338" s="401">
        <v>8.9356060606060619E-2</v>
      </c>
      <c r="K338" s="64">
        <v>80.114590000000007</v>
      </c>
    </row>
    <row r="339" spans="5:11" x14ac:dyDescent="0.25">
      <c r="E339" s="36"/>
      <c r="G339" s="36" t="s">
        <v>450</v>
      </c>
      <c r="H339">
        <v>64.8</v>
      </c>
      <c r="I339" s="201">
        <v>4.431</v>
      </c>
      <c r="J339" s="401">
        <v>6.8379629629629637E-2</v>
      </c>
      <c r="K339">
        <v>80.093829999999997</v>
      </c>
    </row>
    <row r="340" spans="5:11" x14ac:dyDescent="0.25">
      <c r="E340" s="36"/>
      <c r="G340" s="36" t="s">
        <v>450</v>
      </c>
      <c r="H340">
        <v>43.2</v>
      </c>
      <c r="I340" s="201">
        <v>18.641000000000002</v>
      </c>
      <c r="J340" s="401">
        <v>0.43150462962962965</v>
      </c>
      <c r="K340">
        <v>80.09384</v>
      </c>
    </row>
    <row r="341" spans="5:11" x14ac:dyDescent="0.25">
      <c r="E341" s="36"/>
      <c r="G341" s="36" t="s">
        <v>450</v>
      </c>
      <c r="H341">
        <v>129.6</v>
      </c>
      <c r="I341" s="201">
        <v>28.035000000000004</v>
      </c>
      <c r="J341" s="401">
        <v>0.21631944444444448</v>
      </c>
      <c r="K341">
        <v>80.09384</v>
      </c>
    </row>
    <row r="342" spans="5:11" x14ac:dyDescent="0.25">
      <c r="E342" s="36"/>
      <c r="G342" s="36" t="s">
        <v>450</v>
      </c>
      <c r="H342">
        <v>64.8</v>
      </c>
      <c r="I342" s="201">
        <v>4.2839999999999998</v>
      </c>
      <c r="J342" s="401">
        <v>6.6111111111111107E-2</v>
      </c>
      <c r="K342">
        <v>80.093850000000003</v>
      </c>
    </row>
    <row r="343" spans="5:11" x14ac:dyDescent="0.25">
      <c r="E343" s="36"/>
      <c r="G343" s="36" t="s">
        <v>450</v>
      </c>
      <c r="H343">
        <v>93.600000000000009</v>
      </c>
      <c r="I343" s="201">
        <v>6.7479999999999993</v>
      </c>
      <c r="J343" s="401">
        <v>7.2094017094017082E-2</v>
      </c>
      <c r="K343">
        <v>80.093850000000003</v>
      </c>
    </row>
    <row r="344" spans="5:11" x14ac:dyDescent="0.25">
      <c r="E344" s="36"/>
      <c r="G344" s="36" t="s">
        <v>450</v>
      </c>
      <c r="H344">
        <v>79.2</v>
      </c>
      <c r="I344" s="201">
        <v>6.6080000000000005</v>
      </c>
      <c r="J344" s="401">
        <v>8.3434343434343444E-2</v>
      </c>
      <c r="K344">
        <v>80.093860000000006</v>
      </c>
    </row>
    <row r="345" spans="5:11" x14ac:dyDescent="0.25">
      <c r="E345" s="36"/>
      <c r="G345" s="36" t="s">
        <v>450</v>
      </c>
      <c r="H345">
        <v>64.8</v>
      </c>
      <c r="I345" s="201">
        <v>4.4240000000000004</v>
      </c>
      <c r="J345" s="401">
        <v>6.8271604938271613E-2</v>
      </c>
      <c r="K345">
        <v>80.093869999999995</v>
      </c>
    </row>
    <row r="346" spans="5:11" x14ac:dyDescent="0.25">
      <c r="E346" s="86"/>
      <c r="G346" s="36" t="s">
        <v>450</v>
      </c>
      <c r="H346">
        <v>93.600000000000009</v>
      </c>
      <c r="I346" s="201">
        <v>6.2160000000000002</v>
      </c>
      <c r="J346" s="401">
        <v>6.6410256410256413E-2</v>
      </c>
      <c r="K346">
        <v>80.093869999999995</v>
      </c>
    </row>
    <row r="347" spans="5:11" x14ac:dyDescent="0.25">
      <c r="E347" s="36"/>
      <c r="G347" s="86" t="s">
        <v>450</v>
      </c>
      <c r="H347">
        <v>86.4</v>
      </c>
      <c r="I347" s="201">
        <v>7.301000000000001</v>
      </c>
      <c r="J347" s="401">
        <v>8.4502314814814822E-2</v>
      </c>
      <c r="K347" s="87">
        <v>80.093869999999995</v>
      </c>
    </row>
    <row r="348" spans="5:11" x14ac:dyDescent="0.25">
      <c r="E348" s="36"/>
      <c r="G348" s="36" t="s">
        <v>460</v>
      </c>
      <c r="H348">
        <v>79.2</v>
      </c>
      <c r="I348" s="201">
        <v>7.8890000000000002</v>
      </c>
      <c r="J348" s="401">
        <v>9.9608585858585855E-2</v>
      </c>
      <c r="K348">
        <v>81.322519999999997</v>
      </c>
    </row>
    <row r="349" spans="5:11" x14ac:dyDescent="0.25">
      <c r="E349" s="152"/>
      <c r="G349" s="36" t="s">
        <v>460</v>
      </c>
      <c r="H349">
        <v>108</v>
      </c>
      <c r="I349" s="201">
        <v>15.042999999999999</v>
      </c>
      <c r="J349" s="401">
        <v>0.13928703703703704</v>
      </c>
      <c r="K349">
        <v>81.329319999999996</v>
      </c>
    </row>
    <row r="350" spans="5:11" x14ac:dyDescent="0.25">
      <c r="E350" s="36"/>
      <c r="G350" s="152" t="s">
        <v>463</v>
      </c>
      <c r="H350">
        <v>79.2</v>
      </c>
      <c r="I350" s="201">
        <v>7.7349999999999994</v>
      </c>
      <c r="J350" s="401">
        <v>9.7664141414141398E-2</v>
      </c>
      <c r="K350" s="64">
        <v>81.330100000000002</v>
      </c>
    </row>
    <row r="351" spans="5:11" x14ac:dyDescent="0.25">
      <c r="E351" s="36"/>
      <c r="G351" s="36" t="s">
        <v>463</v>
      </c>
      <c r="H351">
        <v>100.8</v>
      </c>
      <c r="I351" s="201">
        <v>7.6929999999999996</v>
      </c>
      <c r="J351" s="401">
        <v>7.631944444444444E-2</v>
      </c>
      <c r="K351">
        <v>81.317139999999995</v>
      </c>
    </row>
    <row r="352" spans="5:11" x14ac:dyDescent="0.25">
      <c r="E352" s="36"/>
      <c r="G352" s="36" t="s">
        <v>463</v>
      </c>
      <c r="H352">
        <v>237.6</v>
      </c>
      <c r="I352" s="201">
        <v>37.008999999999993</v>
      </c>
      <c r="J352" s="401">
        <v>0.15576178451178449</v>
      </c>
      <c r="K352">
        <v>81.317049999999995</v>
      </c>
    </row>
    <row r="353" spans="5:11" x14ac:dyDescent="0.25">
      <c r="E353" s="36"/>
      <c r="G353" s="36" t="s">
        <v>463</v>
      </c>
      <c r="H353">
        <v>36</v>
      </c>
      <c r="I353" s="201">
        <v>2.7229999999999999</v>
      </c>
      <c r="J353" s="401">
        <v>7.5638888888888881E-2</v>
      </c>
      <c r="K353">
        <v>81.317030000000003</v>
      </c>
    </row>
    <row r="354" spans="5:11" x14ac:dyDescent="0.25">
      <c r="E354" s="36"/>
      <c r="G354" s="36" t="s">
        <v>463</v>
      </c>
      <c r="H354">
        <v>57.6</v>
      </c>
      <c r="I354" s="201">
        <v>6.181</v>
      </c>
      <c r="J354" s="401">
        <v>0.10730902777777777</v>
      </c>
      <c r="K354">
        <v>81.316860000000005</v>
      </c>
    </row>
    <row r="355" spans="5:11" x14ac:dyDescent="0.25">
      <c r="E355" s="36"/>
      <c r="G355" s="36" t="s">
        <v>463</v>
      </c>
      <c r="H355">
        <v>93.600000000000009</v>
      </c>
      <c r="I355" s="201">
        <v>19.312999999999999</v>
      </c>
      <c r="J355" s="401">
        <v>0.20633547008547004</v>
      </c>
      <c r="K355">
        <v>81.316779999999994</v>
      </c>
    </row>
    <row r="356" spans="5:11" x14ac:dyDescent="0.25">
      <c r="E356" s="36"/>
      <c r="G356" s="36" t="s">
        <v>463</v>
      </c>
      <c r="H356">
        <v>36</v>
      </c>
      <c r="I356" s="201">
        <v>0.54600000000000004</v>
      </c>
      <c r="J356" s="401">
        <v>1.5166666666666669E-2</v>
      </c>
      <c r="K356">
        <v>81.316720000000004</v>
      </c>
    </row>
    <row r="357" spans="5:11" x14ac:dyDescent="0.25">
      <c r="E357" s="36"/>
      <c r="G357" s="36" t="s">
        <v>463</v>
      </c>
      <c r="H357">
        <v>50.4</v>
      </c>
      <c r="I357" s="201">
        <v>2.2120000000000002</v>
      </c>
      <c r="J357" s="401">
        <v>4.3888888888888894E-2</v>
      </c>
      <c r="K357">
        <v>81.316640000000007</v>
      </c>
    </row>
    <row r="358" spans="5:11" x14ac:dyDescent="0.25">
      <c r="E358" s="36"/>
      <c r="G358" s="36" t="s">
        <v>463</v>
      </c>
      <c r="H358">
        <v>93.600000000000009</v>
      </c>
      <c r="I358" s="201">
        <v>14.833000000000002</v>
      </c>
      <c r="J358" s="401">
        <v>0.15847222222222224</v>
      </c>
      <c r="K358">
        <v>81.316609999999997</v>
      </c>
    </row>
    <row r="359" spans="5:11" x14ac:dyDescent="0.25">
      <c r="E359" s="152"/>
      <c r="G359" s="36" t="s">
        <v>463</v>
      </c>
      <c r="H359">
        <v>36</v>
      </c>
      <c r="I359" s="201">
        <v>4.3330000000000002</v>
      </c>
      <c r="J359" s="401">
        <v>0.12036111111111111</v>
      </c>
      <c r="K359">
        <v>81.316599999999994</v>
      </c>
    </row>
    <row r="360" spans="5:11" x14ac:dyDescent="0.25">
      <c r="E360" s="36"/>
      <c r="G360" s="152" t="s">
        <v>463</v>
      </c>
      <c r="H360">
        <v>57.6</v>
      </c>
      <c r="I360" s="201">
        <v>4.8370000000000006</v>
      </c>
      <c r="J360" s="401">
        <v>8.3975694444444457E-2</v>
      </c>
      <c r="K360" s="64">
        <v>81.316590000000005</v>
      </c>
    </row>
    <row r="361" spans="5:11" x14ac:dyDescent="0.25">
      <c r="E361" s="36"/>
      <c r="G361" s="36" t="s">
        <v>475</v>
      </c>
      <c r="H361">
        <v>115.2</v>
      </c>
      <c r="I361" s="201">
        <v>14.370999999999997</v>
      </c>
      <c r="J361" s="401">
        <v>0.12474826388888886</v>
      </c>
      <c r="K361">
        <v>81.310169999999999</v>
      </c>
    </row>
    <row r="362" spans="5:11" x14ac:dyDescent="0.25">
      <c r="E362" s="36"/>
      <c r="G362" s="36" t="s">
        <v>475</v>
      </c>
      <c r="H362">
        <v>57.6</v>
      </c>
      <c r="I362" s="201">
        <v>2.1280000000000001</v>
      </c>
      <c r="J362" s="401">
        <v>3.6944444444444446E-2</v>
      </c>
      <c r="K362">
        <v>81.310119999999998</v>
      </c>
    </row>
    <row r="363" spans="5:11" x14ac:dyDescent="0.25">
      <c r="E363" s="36"/>
      <c r="G363" s="36" t="s">
        <v>475</v>
      </c>
      <c r="H363">
        <v>72</v>
      </c>
      <c r="I363" s="201">
        <v>8.9530000000000012</v>
      </c>
      <c r="J363" s="401">
        <v>0.12434722222222223</v>
      </c>
      <c r="K363">
        <v>81.310050000000004</v>
      </c>
    </row>
    <row r="364" spans="5:11" x14ac:dyDescent="0.25">
      <c r="E364" s="36"/>
      <c r="G364" s="36" t="s">
        <v>475</v>
      </c>
      <c r="H364">
        <v>64.8</v>
      </c>
      <c r="I364" s="201">
        <v>7.1049999999999995</v>
      </c>
      <c r="J364" s="401">
        <v>0.10964506172839505</v>
      </c>
      <c r="K364">
        <v>81.309960000000004</v>
      </c>
    </row>
    <row r="365" spans="5:11" x14ac:dyDescent="0.25">
      <c r="E365" s="36"/>
      <c r="G365" s="36" t="s">
        <v>475</v>
      </c>
      <c r="H365">
        <v>86.4</v>
      </c>
      <c r="I365" s="201">
        <v>5.4530000000000012</v>
      </c>
      <c r="J365" s="401">
        <v>6.3113425925925934E-2</v>
      </c>
      <c r="K365">
        <v>81.309920000000005</v>
      </c>
    </row>
    <row r="366" spans="5:11" x14ac:dyDescent="0.25">
      <c r="E366" s="36"/>
      <c r="G366" s="36" t="s">
        <v>475</v>
      </c>
      <c r="H366">
        <v>194.4</v>
      </c>
      <c r="I366" s="201">
        <v>36.134</v>
      </c>
      <c r="J366" s="401">
        <v>0.18587448559670783</v>
      </c>
      <c r="K366">
        <v>81.309839999999994</v>
      </c>
    </row>
    <row r="367" spans="5:11" x14ac:dyDescent="0.25">
      <c r="E367" s="36"/>
      <c r="G367" s="36" t="s">
        <v>475</v>
      </c>
      <c r="H367">
        <v>64.8</v>
      </c>
      <c r="I367" s="201">
        <v>10.227</v>
      </c>
      <c r="J367" s="401">
        <v>0.15782407407407409</v>
      </c>
      <c r="K367">
        <v>81.309759999999997</v>
      </c>
    </row>
    <row r="368" spans="5:11" x14ac:dyDescent="0.25">
      <c r="E368" s="36"/>
      <c r="G368" s="36" t="s">
        <v>475</v>
      </c>
      <c r="H368">
        <v>64.8</v>
      </c>
      <c r="I368" s="201">
        <v>5.9989999999999997</v>
      </c>
      <c r="J368" s="401">
        <v>9.2577160493827165E-2</v>
      </c>
      <c r="K368">
        <v>81.309730000000002</v>
      </c>
    </row>
    <row r="369" spans="5:11" x14ac:dyDescent="0.25">
      <c r="E369" s="36"/>
      <c r="G369" s="36" t="s">
        <v>475</v>
      </c>
      <c r="H369">
        <v>28.8</v>
      </c>
      <c r="I369" s="201">
        <v>1.2670000000000001</v>
      </c>
      <c r="J369" s="401">
        <v>4.3993055555555556E-2</v>
      </c>
      <c r="K369">
        <v>81.309659999999994</v>
      </c>
    </row>
    <row r="370" spans="5:11" x14ac:dyDescent="0.25">
      <c r="E370" s="36"/>
      <c r="G370" s="36" t="s">
        <v>475</v>
      </c>
      <c r="H370">
        <v>180</v>
      </c>
      <c r="I370" s="201">
        <v>18.927999999999997</v>
      </c>
      <c r="J370" s="401">
        <v>0.10515555555555554</v>
      </c>
      <c r="K370">
        <v>81.309619999999995</v>
      </c>
    </row>
    <row r="371" spans="5:11" x14ac:dyDescent="0.25">
      <c r="E371" s="36"/>
      <c r="G371" s="36" t="s">
        <v>475</v>
      </c>
      <c r="H371">
        <v>122.4</v>
      </c>
      <c r="I371" s="201">
        <v>11.592000000000001</v>
      </c>
      <c r="J371" s="401">
        <v>9.4705882352941181E-2</v>
      </c>
      <c r="K371">
        <v>81.309520000000006</v>
      </c>
    </row>
    <row r="372" spans="5:11" x14ac:dyDescent="0.25">
      <c r="E372" s="36"/>
      <c r="G372" s="36" t="s">
        <v>475</v>
      </c>
      <c r="H372">
        <v>57.6</v>
      </c>
      <c r="I372" s="201">
        <v>5.285000000000001</v>
      </c>
      <c r="J372" s="401">
        <v>9.1753472222222243E-2</v>
      </c>
      <c r="K372">
        <v>81.309439999999995</v>
      </c>
    </row>
    <row r="373" spans="5:11" x14ac:dyDescent="0.25">
      <c r="E373" s="36"/>
      <c r="G373" s="36" t="s">
        <v>475</v>
      </c>
      <c r="H373">
        <v>50.4</v>
      </c>
      <c r="I373" s="201">
        <v>4.4589999999999996</v>
      </c>
      <c r="J373" s="401">
        <v>8.8472222222222216E-2</v>
      </c>
      <c r="K373">
        <v>81.309370000000001</v>
      </c>
    </row>
    <row r="374" spans="5:11" x14ac:dyDescent="0.25">
      <c r="E374" s="36"/>
      <c r="G374" s="36" t="s">
        <v>475</v>
      </c>
      <c r="H374">
        <v>21.6</v>
      </c>
      <c r="I374" s="201">
        <v>4.0529999999999999</v>
      </c>
      <c r="J374" s="401">
        <v>0.18763888888888888</v>
      </c>
      <c r="K374">
        <v>81.309250000000006</v>
      </c>
    </row>
    <row r="375" spans="5:11" x14ac:dyDescent="0.25">
      <c r="E375" s="36"/>
      <c r="G375" s="36" t="s">
        <v>475</v>
      </c>
      <c r="H375">
        <v>28.8</v>
      </c>
      <c r="I375" s="201">
        <v>6.1319999999999997</v>
      </c>
      <c r="J375" s="401">
        <v>0.21291666666666664</v>
      </c>
      <c r="K375">
        <v>81.309179999999998</v>
      </c>
    </row>
    <row r="376" spans="5:11" x14ac:dyDescent="0.25">
      <c r="E376" s="36"/>
      <c r="G376" s="36" t="s">
        <v>475</v>
      </c>
      <c r="H376">
        <v>230.4</v>
      </c>
      <c r="I376" s="201">
        <v>16.821000000000002</v>
      </c>
      <c r="J376" s="401">
        <v>7.3007812500000005E-2</v>
      </c>
      <c r="K376">
        <v>81.309110000000004</v>
      </c>
    </row>
    <row r="377" spans="5:11" x14ac:dyDescent="0.25">
      <c r="E377" s="36"/>
      <c r="G377" s="36" t="s">
        <v>475</v>
      </c>
      <c r="H377">
        <v>57.6</v>
      </c>
      <c r="I377" s="201">
        <v>1.008</v>
      </c>
      <c r="J377" s="401">
        <v>1.7499999999999998E-2</v>
      </c>
      <c r="K377">
        <v>81.309079999999994</v>
      </c>
    </row>
    <row r="378" spans="5:11" x14ac:dyDescent="0.25">
      <c r="E378" s="36"/>
      <c r="G378" s="36" t="s">
        <v>475</v>
      </c>
      <c r="H378">
        <v>72</v>
      </c>
      <c r="I378" s="201">
        <v>6.8319999999999999</v>
      </c>
      <c r="J378" s="401">
        <v>9.4888888888888884E-2</v>
      </c>
      <c r="K378">
        <v>81.308980000000005</v>
      </c>
    </row>
    <row r="379" spans="5:11" x14ac:dyDescent="0.25">
      <c r="E379" s="184"/>
      <c r="G379" s="36" t="s">
        <v>475</v>
      </c>
      <c r="H379">
        <v>79.2</v>
      </c>
      <c r="I379" s="201">
        <v>7.1120000000000001</v>
      </c>
      <c r="J379" s="401">
        <v>8.9797979797979793E-2</v>
      </c>
      <c r="K379">
        <v>81.308880000000002</v>
      </c>
    </row>
    <row r="380" spans="5:11" x14ac:dyDescent="0.25">
      <c r="E380" s="36"/>
      <c r="G380" s="184" t="s">
        <v>475</v>
      </c>
      <c r="H380">
        <v>129.6</v>
      </c>
      <c r="I380" s="201">
        <v>10.528</v>
      </c>
      <c r="J380" s="401">
        <v>8.1234567901234581E-2</v>
      </c>
      <c r="K380" s="157">
        <v>81.308819999999997</v>
      </c>
    </row>
    <row r="381" spans="5:11" x14ac:dyDescent="0.25">
      <c r="E381" s="36"/>
      <c r="G381" s="36" t="s">
        <v>496</v>
      </c>
      <c r="H381">
        <v>93.600000000000009</v>
      </c>
      <c r="I381" s="201">
        <v>8.0150000000000006</v>
      </c>
      <c r="J381" s="401">
        <v>8.5630341880341881E-2</v>
      </c>
      <c r="K381">
        <v>81.302180000000007</v>
      </c>
    </row>
    <row r="382" spans="5:11" x14ac:dyDescent="0.25">
      <c r="E382" s="36"/>
      <c r="G382" s="36" t="s">
        <v>496</v>
      </c>
      <c r="H382">
        <v>57.6</v>
      </c>
      <c r="I382" s="201">
        <v>8.1620000000000008</v>
      </c>
      <c r="J382" s="401">
        <v>0.14170138888888889</v>
      </c>
      <c r="K382">
        <v>81.302080000000004</v>
      </c>
    </row>
    <row r="383" spans="5:11" x14ac:dyDescent="0.25">
      <c r="E383" s="36"/>
      <c r="G383" s="36" t="s">
        <v>496</v>
      </c>
      <c r="H383">
        <v>180</v>
      </c>
      <c r="I383" s="201">
        <v>14.280000000000001</v>
      </c>
      <c r="J383" s="401">
        <v>7.9333333333333339E-2</v>
      </c>
      <c r="K383">
        <v>81.302040000000005</v>
      </c>
    </row>
    <row r="384" spans="5:11" x14ac:dyDescent="0.25">
      <c r="E384" s="36"/>
      <c r="G384" s="36" t="s">
        <v>496</v>
      </c>
      <c r="H384">
        <v>72</v>
      </c>
      <c r="I384" s="201">
        <v>6.1669999999999998</v>
      </c>
      <c r="J384" s="401">
        <v>8.5652777777777772E-2</v>
      </c>
      <c r="K384">
        <v>81.301969999999997</v>
      </c>
    </row>
    <row r="385" spans="5:11" x14ac:dyDescent="0.25">
      <c r="E385" s="36"/>
      <c r="G385" s="36" t="s">
        <v>496</v>
      </c>
      <c r="H385">
        <v>108</v>
      </c>
      <c r="I385" s="201">
        <v>3.0030000000000001</v>
      </c>
      <c r="J385" s="401">
        <v>2.7805555555555556E-2</v>
      </c>
      <c r="K385">
        <v>81.301910000000007</v>
      </c>
    </row>
    <row r="386" spans="5:11" x14ac:dyDescent="0.25">
      <c r="E386" s="36"/>
      <c r="G386" s="36" t="s">
        <v>496</v>
      </c>
      <c r="H386">
        <v>100.8</v>
      </c>
      <c r="I386" s="201">
        <v>22.946000000000002</v>
      </c>
      <c r="J386" s="401">
        <v>0.22763888888888892</v>
      </c>
      <c r="K386">
        <v>81.301810000000003</v>
      </c>
    </row>
    <row r="387" spans="5:11" x14ac:dyDescent="0.25">
      <c r="E387" s="36"/>
      <c r="G387" s="36" t="s">
        <v>496</v>
      </c>
      <c r="H387">
        <v>43.2</v>
      </c>
      <c r="I387" s="201">
        <v>3.5419999999999998</v>
      </c>
      <c r="J387" s="401">
        <v>8.1990740740740725E-2</v>
      </c>
      <c r="K387">
        <v>81.301770000000005</v>
      </c>
    </row>
    <row r="388" spans="5:11" x14ac:dyDescent="0.25">
      <c r="E388" s="36"/>
      <c r="G388" s="36" t="s">
        <v>496</v>
      </c>
      <c r="H388">
        <v>57.6</v>
      </c>
      <c r="I388" s="201">
        <v>4.6550000000000002</v>
      </c>
      <c r="J388" s="401">
        <v>8.0815972222222227E-2</v>
      </c>
      <c r="K388">
        <v>81.301689999999994</v>
      </c>
    </row>
    <row r="389" spans="5:11" x14ac:dyDescent="0.25">
      <c r="E389" s="36"/>
      <c r="G389" s="36" t="s">
        <v>496</v>
      </c>
      <c r="H389">
        <v>72</v>
      </c>
      <c r="I389" s="201">
        <v>3.2550000000000003</v>
      </c>
      <c r="J389" s="401">
        <v>4.5208333333333336E-2</v>
      </c>
      <c r="K389">
        <v>81.301649999999995</v>
      </c>
    </row>
    <row r="390" spans="5:11" x14ac:dyDescent="0.25">
      <c r="E390" s="36"/>
      <c r="G390" s="36" t="s">
        <v>496</v>
      </c>
      <c r="H390">
        <v>28.8</v>
      </c>
      <c r="I390" s="201">
        <v>2.044</v>
      </c>
      <c r="J390" s="401">
        <v>7.0972222222222228E-2</v>
      </c>
      <c r="K390">
        <v>81.301630000000003</v>
      </c>
    </row>
    <row r="391" spans="5:11" x14ac:dyDescent="0.25">
      <c r="E391" s="36"/>
      <c r="G391" s="36" t="s">
        <v>496</v>
      </c>
      <c r="H391">
        <v>43.2</v>
      </c>
      <c r="I391" s="201">
        <v>3.0590000000000002</v>
      </c>
      <c r="J391" s="401">
        <v>7.0810185185185184E-2</v>
      </c>
      <c r="K391">
        <v>81.301569999999998</v>
      </c>
    </row>
    <row r="392" spans="5:11" x14ac:dyDescent="0.25">
      <c r="E392" s="36"/>
      <c r="G392" s="36" t="s">
        <v>496</v>
      </c>
      <c r="H392">
        <v>57.6</v>
      </c>
      <c r="I392" s="201">
        <v>12.25</v>
      </c>
      <c r="J392" s="401">
        <v>0.2126736111111111</v>
      </c>
      <c r="K392">
        <v>81.301519999999996</v>
      </c>
    </row>
    <row r="393" spans="5:11" x14ac:dyDescent="0.25">
      <c r="E393" s="36"/>
      <c r="G393" s="36" t="s">
        <v>496</v>
      </c>
      <c r="H393">
        <v>28.8</v>
      </c>
      <c r="I393" s="201">
        <v>2.6109999999999998</v>
      </c>
      <c r="J393" s="401">
        <v>9.0659722222222211E-2</v>
      </c>
      <c r="K393">
        <v>81.301479999999998</v>
      </c>
    </row>
    <row r="394" spans="5:11" x14ac:dyDescent="0.25">
      <c r="E394" s="36"/>
      <c r="G394" s="36" t="s">
        <v>496</v>
      </c>
      <c r="H394">
        <v>64.8</v>
      </c>
      <c r="I394" s="201">
        <v>6.202</v>
      </c>
      <c r="J394" s="401">
        <v>9.5709876543209879E-2</v>
      </c>
      <c r="K394">
        <v>81.301429999999996</v>
      </c>
    </row>
    <row r="395" spans="5:11" x14ac:dyDescent="0.25">
      <c r="E395" s="36"/>
      <c r="G395" s="36" t="s">
        <v>496</v>
      </c>
      <c r="H395">
        <v>64.8</v>
      </c>
      <c r="I395" s="201">
        <v>7.0909999999999993</v>
      </c>
      <c r="J395" s="401">
        <v>0.10942901234567901</v>
      </c>
      <c r="K395">
        <v>81.301370000000006</v>
      </c>
    </row>
    <row r="396" spans="5:11" x14ac:dyDescent="0.25">
      <c r="E396" s="36"/>
      <c r="G396" s="36" t="s">
        <v>496</v>
      </c>
      <c r="H396">
        <v>43.2</v>
      </c>
      <c r="I396" s="201">
        <v>1.5959999999999999</v>
      </c>
      <c r="J396" s="401">
        <v>3.6944444444444439E-2</v>
      </c>
      <c r="K396">
        <v>81.301289999999995</v>
      </c>
    </row>
    <row r="397" spans="5:11" x14ac:dyDescent="0.25">
      <c r="E397" s="36"/>
      <c r="G397" s="36" t="s">
        <v>496</v>
      </c>
      <c r="H397">
        <v>43.2</v>
      </c>
      <c r="I397" s="201">
        <v>12.151999999999999</v>
      </c>
      <c r="J397" s="401">
        <v>0.28129629629629627</v>
      </c>
      <c r="K397">
        <v>81.301230000000004</v>
      </c>
    </row>
    <row r="398" spans="5:11" x14ac:dyDescent="0.25">
      <c r="E398" s="36"/>
      <c r="G398" s="36" t="s">
        <v>496</v>
      </c>
      <c r="H398">
        <v>64.8</v>
      </c>
      <c r="I398" s="201">
        <v>7.4829999999999997</v>
      </c>
      <c r="J398" s="401">
        <v>0.1154783950617284</v>
      </c>
      <c r="K398" s="60">
        <v>81.301190000000005</v>
      </c>
    </row>
    <row r="399" spans="5:11" x14ac:dyDescent="0.25">
      <c r="E399" s="86"/>
      <c r="G399" s="36" t="s">
        <v>496</v>
      </c>
      <c r="H399">
        <v>64.8</v>
      </c>
      <c r="I399" s="201">
        <v>11.571</v>
      </c>
      <c r="J399" s="401">
        <v>0.17856481481481482</v>
      </c>
      <c r="K399" s="60">
        <v>81.301069999999996</v>
      </c>
    </row>
    <row r="400" spans="5:11" x14ac:dyDescent="0.25">
      <c r="E400" s="36"/>
      <c r="G400" s="86" t="s">
        <v>496</v>
      </c>
      <c r="H400">
        <v>43.2</v>
      </c>
      <c r="I400" s="201">
        <v>5.6769999999999996</v>
      </c>
      <c r="J400" s="401">
        <v>0.13141203703703702</v>
      </c>
      <c r="K400" s="60">
        <v>81.301050000000004</v>
      </c>
    </row>
    <row r="401" spans="5:11" x14ac:dyDescent="0.25">
      <c r="E401" s="36"/>
      <c r="G401" s="36" t="s">
        <v>547</v>
      </c>
      <c r="H401">
        <v>151.20000000000002</v>
      </c>
      <c r="I401" s="201">
        <v>22.155000000000005</v>
      </c>
      <c r="J401" s="401">
        <v>0.14652777777777778</v>
      </c>
      <c r="K401" s="60">
        <v>81.3009633333333</v>
      </c>
    </row>
    <row r="402" spans="5:11" x14ac:dyDescent="0.25">
      <c r="E402" s="36"/>
      <c r="G402" s="36" t="s">
        <v>547</v>
      </c>
      <c r="H402">
        <v>136.80000000000001</v>
      </c>
      <c r="I402" s="201">
        <v>18.213999999999999</v>
      </c>
      <c r="J402" s="401">
        <v>0.13314327485380115</v>
      </c>
      <c r="K402" s="60">
        <v>81.300893333333306</v>
      </c>
    </row>
    <row r="403" spans="5:11" x14ac:dyDescent="0.25">
      <c r="E403" s="36"/>
      <c r="G403" s="36" t="s">
        <v>547</v>
      </c>
      <c r="H403">
        <v>115.2</v>
      </c>
      <c r="I403" s="201">
        <v>4.6969999999999992</v>
      </c>
      <c r="J403" s="401">
        <v>4.0772569444444434E-2</v>
      </c>
      <c r="K403" s="60">
        <v>81.300823333333298</v>
      </c>
    </row>
    <row r="404" spans="5:11" x14ac:dyDescent="0.25">
      <c r="E404" s="36"/>
      <c r="G404" s="36" t="s">
        <v>547</v>
      </c>
      <c r="H404">
        <v>151.20000000000002</v>
      </c>
      <c r="I404" s="201">
        <v>11.872000000000002</v>
      </c>
      <c r="J404" s="401">
        <v>7.8518518518518515E-2</v>
      </c>
      <c r="K404" s="60">
        <v>81.300753333333304</v>
      </c>
    </row>
    <row r="405" spans="5:11" x14ac:dyDescent="0.25">
      <c r="E405" s="36"/>
      <c r="G405" s="36" t="s">
        <v>547</v>
      </c>
      <c r="H405">
        <v>72</v>
      </c>
      <c r="I405" s="201">
        <v>2.6739999999999995</v>
      </c>
      <c r="J405" s="401">
        <v>3.7138888888888881E-2</v>
      </c>
      <c r="K405" s="60">
        <v>81.300683333333296</v>
      </c>
    </row>
    <row r="406" spans="5:11" x14ac:dyDescent="0.25">
      <c r="E406" s="36"/>
      <c r="G406" s="36" t="s">
        <v>547</v>
      </c>
      <c r="H406">
        <v>79.2</v>
      </c>
      <c r="I406" s="201">
        <v>5.6559999999999997</v>
      </c>
      <c r="J406" s="401">
        <v>7.1414141414141402E-2</v>
      </c>
      <c r="K406" s="60">
        <v>81.300613333333303</v>
      </c>
    </row>
    <row r="407" spans="5:11" x14ac:dyDescent="0.25">
      <c r="E407" s="36"/>
      <c r="G407" s="36" t="s">
        <v>547</v>
      </c>
      <c r="H407">
        <v>79.2</v>
      </c>
      <c r="I407" s="201">
        <v>10.380999999999998</v>
      </c>
      <c r="J407" s="401">
        <v>0.13107323232323229</v>
      </c>
      <c r="K407" s="60">
        <v>81.300543333333295</v>
      </c>
    </row>
    <row r="408" spans="5:11" x14ac:dyDescent="0.25">
      <c r="E408" s="36"/>
      <c r="G408" s="36" t="s">
        <v>547</v>
      </c>
      <c r="H408">
        <v>79.2</v>
      </c>
      <c r="I408" s="201">
        <v>2.0930000000000004</v>
      </c>
      <c r="J408" s="401">
        <v>2.642676767676768E-2</v>
      </c>
      <c r="K408" s="60">
        <v>81.300473333333301</v>
      </c>
    </row>
    <row r="409" spans="5:11" x14ac:dyDescent="0.25">
      <c r="E409" s="36"/>
      <c r="G409" s="36" t="s">
        <v>547</v>
      </c>
      <c r="H409">
        <v>136.80000000000001</v>
      </c>
      <c r="I409" s="201">
        <v>7.3359999999999985</v>
      </c>
      <c r="J409" s="401">
        <v>5.3625730994152035E-2</v>
      </c>
      <c r="K409" s="60">
        <v>81.300403333333307</v>
      </c>
    </row>
    <row r="410" spans="5:11" x14ac:dyDescent="0.25">
      <c r="E410" s="36"/>
      <c r="G410" s="36" t="s">
        <v>547</v>
      </c>
      <c r="H410">
        <v>86.4</v>
      </c>
      <c r="I410" s="201">
        <v>7.2940000000000005</v>
      </c>
      <c r="J410" s="401">
        <v>8.44212962962963E-2</v>
      </c>
      <c r="K410" s="60">
        <v>81.300333333333299</v>
      </c>
    </row>
    <row r="411" spans="5:11" x14ac:dyDescent="0.25">
      <c r="E411" s="36"/>
      <c r="G411" s="36" t="s">
        <v>547</v>
      </c>
      <c r="H411">
        <v>122.4</v>
      </c>
      <c r="I411" s="201">
        <v>6.0410000000000004</v>
      </c>
      <c r="J411" s="401">
        <v>4.9354575163398695E-2</v>
      </c>
      <c r="K411" s="60">
        <v>81.300263333333305</v>
      </c>
    </row>
    <row r="412" spans="5:11" x14ac:dyDescent="0.25">
      <c r="E412" s="36"/>
      <c r="G412" s="36" t="s">
        <v>547</v>
      </c>
      <c r="H412">
        <v>86.4</v>
      </c>
      <c r="I412" s="201">
        <v>13.699</v>
      </c>
      <c r="J412" s="401">
        <v>0.15855324074074073</v>
      </c>
      <c r="K412" s="60">
        <v>81.300193333333297</v>
      </c>
    </row>
    <row r="413" spans="5:11" x14ac:dyDescent="0.25">
      <c r="E413" s="36"/>
      <c r="G413" s="36" t="s">
        <v>547</v>
      </c>
      <c r="H413">
        <v>86.4</v>
      </c>
      <c r="I413" s="201">
        <v>10.549000000000001</v>
      </c>
      <c r="J413" s="401">
        <v>0.12209490740740742</v>
      </c>
      <c r="K413" s="60">
        <v>81.300123333333303</v>
      </c>
    </row>
    <row r="414" spans="5:11" x14ac:dyDescent="0.25">
      <c r="E414" s="36"/>
      <c r="G414" s="36" t="s">
        <v>547</v>
      </c>
      <c r="H414">
        <v>86.4</v>
      </c>
      <c r="I414" s="201">
        <v>8.6100000000000012</v>
      </c>
      <c r="J414" s="401">
        <v>9.9652777777777785E-2</v>
      </c>
      <c r="K414" s="60">
        <v>81.300053333333295</v>
      </c>
    </row>
    <row r="415" spans="5:11" x14ac:dyDescent="0.25">
      <c r="E415" s="36"/>
      <c r="G415" s="36" t="s">
        <v>547</v>
      </c>
      <c r="H415">
        <v>108</v>
      </c>
      <c r="I415" s="201">
        <v>16.344999999999999</v>
      </c>
      <c r="J415" s="401">
        <v>0.15134259259259258</v>
      </c>
      <c r="K415" s="60">
        <v>81.299983333333302</v>
      </c>
    </row>
    <row r="416" spans="5:11" x14ac:dyDescent="0.25">
      <c r="E416" s="36"/>
      <c r="G416" s="36" t="s">
        <v>547</v>
      </c>
      <c r="H416">
        <v>108</v>
      </c>
      <c r="I416" s="201">
        <v>9.1560000000000024</v>
      </c>
      <c r="J416" s="401">
        <v>8.4777777777777799E-2</v>
      </c>
      <c r="K416" s="60">
        <v>81.299913333333294</v>
      </c>
    </row>
    <row r="417" spans="5:11" x14ac:dyDescent="0.25">
      <c r="E417" s="36"/>
      <c r="G417" s="36" t="s">
        <v>547</v>
      </c>
      <c r="H417">
        <v>172.8</v>
      </c>
      <c r="I417" s="201">
        <v>24.122</v>
      </c>
      <c r="J417" s="401">
        <v>0.1395949074074074</v>
      </c>
      <c r="K417" s="60">
        <v>81.2998433333333</v>
      </c>
    </row>
    <row r="418" spans="5:11" x14ac:dyDescent="0.25">
      <c r="E418" s="36"/>
      <c r="G418" s="36" t="s">
        <v>547</v>
      </c>
      <c r="H418">
        <v>144</v>
      </c>
      <c r="I418" s="201">
        <v>17.78</v>
      </c>
      <c r="J418" s="401">
        <v>0.12347222222222223</v>
      </c>
      <c r="K418" s="60">
        <v>81.299773333333306</v>
      </c>
    </row>
    <row r="419" spans="5:11" x14ac:dyDescent="0.25">
      <c r="E419" s="86"/>
      <c r="G419" s="36" t="s">
        <v>547</v>
      </c>
      <c r="H419">
        <v>93.600000000000009</v>
      </c>
      <c r="I419" s="201">
        <v>8.5679999999999996</v>
      </c>
      <c r="J419" s="401">
        <v>9.1538461538461527E-2</v>
      </c>
      <c r="K419" s="60">
        <v>81.299703333333298</v>
      </c>
    </row>
    <row r="420" spans="5:11" x14ac:dyDescent="0.25">
      <c r="G420" s="86" t="s">
        <v>547</v>
      </c>
      <c r="H420">
        <v>79.2</v>
      </c>
      <c r="I420" s="201">
        <v>2.9260000000000002</v>
      </c>
      <c r="J420" s="401">
        <v>3.6944444444444446E-2</v>
      </c>
      <c r="K420" s="60">
        <v>81.299633333333304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9"/>
  <sheetViews>
    <sheetView workbookViewId="0">
      <selection activeCell="R18" sqref="R18"/>
    </sheetView>
  </sheetViews>
  <sheetFormatPr defaultRowHeight="15" x14ac:dyDescent="0.25"/>
  <cols>
    <col min="1" max="1" width="30.7109375" customWidth="1"/>
    <col min="2" max="2" width="5.42578125" style="40" customWidth="1"/>
    <col min="4" max="4" width="5" style="411" customWidth="1"/>
    <col min="5" max="5" width="5.85546875" style="412" customWidth="1"/>
    <col min="6" max="6" width="5.85546875" style="411" customWidth="1"/>
    <col min="7" max="7" width="5.85546875" style="412" customWidth="1"/>
    <col min="8" max="8" width="5.85546875" style="411" customWidth="1"/>
    <col min="9" max="9" width="5.85546875" style="412" customWidth="1"/>
    <col min="10" max="10" width="5.85546875" style="411" customWidth="1"/>
    <col min="11" max="11" width="5.85546875" style="412" customWidth="1"/>
    <col min="12" max="12" width="5.85546875" style="413" customWidth="1"/>
    <col min="13" max="13" width="5.85546875" style="412" customWidth="1"/>
    <col min="14" max="14" width="5.85546875" style="411" customWidth="1"/>
    <col min="15" max="15" width="5.85546875" style="412" customWidth="1"/>
    <col min="16" max="17" width="9.140625" style="412"/>
    <col min="18" max="29" width="6.42578125" style="63" customWidth="1"/>
    <col min="30" max="31" width="9.140625" style="63"/>
    <col min="33" max="34" width="6.5703125" style="435" customWidth="1"/>
    <col min="35" max="35" width="5.5703125" style="435" customWidth="1"/>
  </cols>
  <sheetData>
    <row r="1" spans="1:35" x14ac:dyDescent="0.25">
      <c r="D1" s="411" t="s">
        <v>772</v>
      </c>
      <c r="E1" s="412" t="s">
        <v>773</v>
      </c>
      <c r="F1" s="411" t="s">
        <v>774</v>
      </c>
      <c r="G1" s="412" t="s">
        <v>773</v>
      </c>
      <c r="H1" s="411" t="s">
        <v>774</v>
      </c>
      <c r="I1" s="412" t="s">
        <v>773</v>
      </c>
      <c r="J1" s="411" t="s">
        <v>774</v>
      </c>
      <c r="K1" s="412" t="s">
        <v>773</v>
      </c>
      <c r="L1" s="413" t="s">
        <v>774</v>
      </c>
      <c r="M1" s="412" t="s">
        <v>773</v>
      </c>
      <c r="N1" s="411" t="s">
        <v>774</v>
      </c>
      <c r="O1" s="412" t="s">
        <v>775</v>
      </c>
      <c r="P1" s="411" t="s">
        <v>776</v>
      </c>
      <c r="Q1" s="412" t="s">
        <v>777</v>
      </c>
      <c r="S1" s="320" t="s">
        <v>773</v>
      </c>
      <c r="T1" s="438" t="s">
        <v>774</v>
      </c>
      <c r="U1" s="320" t="s">
        <v>773</v>
      </c>
      <c r="V1" s="438" t="s">
        <v>774</v>
      </c>
      <c r="W1" s="320" t="s">
        <v>773</v>
      </c>
      <c r="X1" s="438" t="s">
        <v>774</v>
      </c>
      <c r="Y1" s="320" t="s">
        <v>773</v>
      </c>
      <c r="Z1" s="439" t="s">
        <v>774</v>
      </c>
      <c r="AA1" s="320" t="s">
        <v>773</v>
      </c>
      <c r="AB1" s="438" t="s">
        <v>774</v>
      </c>
      <c r="AC1" s="320" t="s">
        <v>775</v>
      </c>
      <c r="AD1" s="438" t="s">
        <v>776</v>
      </c>
      <c r="AE1" s="320" t="s">
        <v>777</v>
      </c>
      <c r="AG1" s="435" t="s">
        <v>773</v>
      </c>
      <c r="AH1" s="436" t="s">
        <v>774</v>
      </c>
      <c r="AI1" s="435" t="s">
        <v>777</v>
      </c>
    </row>
    <row r="2" spans="1:35" x14ac:dyDescent="0.25">
      <c r="A2" s="40"/>
      <c r="D2" s="411" t="s">
        <v>652</v>
      </c>
      <c r="E2" s="412">
        <v>0.08</v>
      </c>
      <c r="F2" s="411">
        <v>0.56000000000000005</v>
      </c>
      <c r="G2" s="412">
        <v>0.11</v>
      </c>
      <c r="H2" s="411">
        <v>0.252</v>
      </c>
      <c r="I2" s="412">
        <v>0.14000000000000001</v>
      </c>
      <c r="J2" s="411">
        <v>1.4812000000000001</v>
      </c>
      <c r="K2" s="412">
        <v>0.21</v>
      </c>
      <c r="L2" s="413">
        <v>10.667999999999999</v>
      </c>
      <c r="M2" s="412">
        <v>0.25</v>
      </c>
      <c r="N2" s="411">
        <v>72.253999999999991</v>
      </c>
      <c r="O2" s="412">
        <v>0.08</v>
      </c>
      <c r="P2" s="412">
        <v>2.5501</v>
      </c>
      <c r="Q2" s="412">
        <v>2.2060138035075441</v>
      </c>
      <c r="R2" s="63" t="s">
        <v>651</v>
      </c>
      <c r="S2" s="63">
        <v>0.01</v>
      </c>
      <c r="T2" s="63">
        <v>0.56000000000000005</v>
      </c>
      <c r="U2" s="63">
        <v>0.05</v>
      </c>
      <c r="V2" s="63">
        <v>0.252</v>
      </c>
      <c r="W2" s="63">
        <v>0.06</v>
      </c>
      <c r="X2" s="63">
        <v>1.4812000000000001</v>
      </c>
      <c r="Y2" s="63">
        <v>7.0000000000000007E-2</v>
      </c>
      <c r="Z2" s="63">
        <v>7.8890000000000002</v>
      </c>
      <c r="AA2" s="63">
        <v>0.1</v>
      </c>
      <c r="AB2" s="63">
        <v>72.253999999999991</v>
      </c>
      <c r="AC2" s="63">
        <v>0.01</v>
      </c>
      <c r="AD2" s="63">
        <v>2.93358765432099</v>
      </c>
      <c r="AE2" s="63">
        <v>2.2544330112792599</v>
      </c>
      <c r="AG2" s="435">
        <v>0.08</v>
      </c>
      <c r="AH2" s="435">
        <v>0.56000000000000005</v>
      </c>
      <c r="AI2" s="435">
        <f>LOG(AH2)</f>
        <v>-0.25181197299379954</v>
      </c>
    </row>
    <row r="3" spans="1:35" x14ac:dyDescent="0.25">
      <c r="A3" t="s">
        <v>653</v>
      </c>
      <c r="E3" s="412">
        <v>0.08</v>
      </c>
      <c r="F3" s="411">
        <v>5.8940000000000001</v>
      </c>
      <c r="G3" s="412">
        <v>0.11</v>
      </c>
      <c r="H3" s="411">
        <v>0.56699999999999995</v>
      </c>
      <c r="I3" s="412">
        <v>0.14000000000000001</v>
      </c>
      <c r="J3" s="411">
        <v>4.2363999999999997</v>
      </c>
      <c r="K3" s="412">
        <v>0.21</v>
      </c>
      <c r="L3" s="413">
        <v>7.9729999999999999</v>
      </c>
      <c r="M3" s="412">
        <v>0.25</v>
      </c>
      <c r="N3" s="411">
        <v>22.414000000000001</v>
      </c>
      <c r="O3" s="412">
        <v>0.11</v>
      </c>
      <c r="P3" s="412">
        <v>2.9757241379310337</v>
      </c>
      <c r="Q3" s="412">
        <v>3.1788491727220891</v>
      </c>
      <c r="S3" s="63">
        <v>0.01</v>
      </c>
      <c r="T3" s="63">
        <v>5.8940000000000001</v>
      </c>
      <c r="U3" s="63">
        <v>0.05</v>
      </c>
      <c r="V3" s="63">
        <v>0.56699999999999995</v>
      </c>
      <c r="W3" s="63">
        <v>0.06</v>
      </c>
      <c r="X3" s="63">
        <v>4.2363999999999997</v>
      </c>
      <c r="Y3" s="63">
        <v>7.0000000000000007E-2</v>
      </c>
      <c r="Z3" s="63">
        <v>15.042999999999999</v>
      </c>
      <c r="AA3" s="63">
        <v>0.1</v>
      </c>
      <c r="AB3" s="63">
        <v>22.414000000000001</v>
      </c>
      <c r="AC3" s="63">
        <v>0.05</v>
      </c>
      <c r="AD3" s="63">
        <v>3.2701586206896498</v>
      </c>
      <c r="AE3" s="63">
        <v>3.18733494587643</v>
      </c>
      <c r="AG3" s="435">
        <v>0.08</v>
      </c>
      <c r="AH3" s="435">
        <v>5.8940000000000001</v>
      </c>
      <c r="AI3" s="435">
        <f t="shared" ref="AI3:AI66" si="0">LOG(AH3)</f>
        <v>0.77041013151390636</v>
      </c>
    </row>
    <row r="4" spans="1:35" x14ac:dyDescent="0.25">
      <c r="A4" t="s">
        <v>654</v>
      </c>
      <c r="E4" s="412">
        <v>0.08</v>
      </c>
      <c r="F4" s="411">
        <v>2.4779999999999998</v>
      </c>
      <c r="G4" s="412">
        <v>0.11</v>
      </c>
      <c r="H4" s="411">
        <v>1.071</v>
      </c>
      <c r="I4" s="412">
        <v>0.14000000000000001</v>
      </c>
      <c r="J4" s="411">
        <v>2.0118</v>
      </c>
      <c r="K4" s="412">
        <v>0.21</v>
      </c>
      <c r="L4" s="413">
        <v>9.7440000000000015</v>
      </c>
      <c r="M4" s="412">
        <v>0.25</v>
      </c>
      <c r="N4" s="411">
        <v>34.390999999999998</v>
      </c>
      <c r="O4" s="412">
        <v>0.14000000000000001</v>
      </c>
      <c r="P4" s="412">
        <v>4.3586090909090931</v>
      </c>
      <c r="Q4" s="412">
        <v>3.280646494101179</v>
      </c>
      <c r="S4" s="63">
        <v>0.01</v>
      </c>
      <c r="T4" s="63">
        <v>2.4779999999999998</v>
      </c>
      <c r="U4" s="63">
        <v>0.05</v>
      </c>
      <c r="V4" s="63">
        <v>1.071</v>
      </c>
      <c r="W4" s="63">
        <v>0.06</v>
      </c>
      <c r="X4" s="63">
        <v>2.0118</v>
      </c>
      <c r="Y4" s="63">
        <v>7.0000000000000007E-2</v>
      </c>
      <c r="Z4" s="63">
        <v>7.7349999999999994</v>
      </c>
      <c r="AA4" s="63">
        <v>0.1</v>
      </c>
      <c r="AB4" s="63">
        <v>34.390999999999998</v>
      </c>
      <c r="AC4" s="63">
        <v>0.06</v>
      </c>
      <c r="AD4" s="63">
        <v>4.3586090909090904</v>
      </c>
      <c r="AE4" s="63">
        <v>3.2806464941011799</v>
      </c>
      <c r="AG4" s="435">
        <v>0.08</v>
      </c>
      <c r="AH4" s="435">
        <v>2.4779999999999998</v>
      </c>
      <c r="AI4" s="435">
        <f t="shared" si="0"/>
        <v>0.39410130204004462</v>
      </c>
    </row>
    <row r="5" spans="1:35" x14ac:dyDescent="0.25">
      <c r="A5" s="404" t="s">
        <v>778</v>
      </c>
      <c r="E5" s="412">
        <v>0.08</v>
      </c>
      <c r="F5" s="411">
        <v>2.0300000000000002</v>
      </c>
      <c r="G5" s="412">
        <v>0.11</v>
      </c>
      <c r="H5" s="411">
        <v>1.6589999999999998</v>
      </c>
      <c r="I5" s="412">
        <v>0.14000000000000001</v>
      </c>
      <c r="J5" s="411">
        <v>1.6268</v>
      </c>
      <c r="K5" s="412">
        <v>0.21</v>
      </c>
      <c r="L5" s="413">
        <v>10.857000000000001</v>
      </c>
      <c r="M5" s="412">
        <v>0.25</v>
      </c>
      <c r="N5" s="411">
        <v>21.217000000000002</v>
      </c>
      <c r="O5" s="412">
        <v>0.21</v>
      </c>
      <c r="P5" s="412">
        <v>9.0306907894736828</v>
      </c>
      <c r="Q5" s="412">
        <v>5.7990502764723244</v>
      </c>
      <c r="S5" s="63">
        <v>0.01</v>
      </c>
      <c r="T5" s="63">
        <v>2.0300000000000002</v>
      </c>
      <c r="U5" s="63">
        <v>0.05</v>
      </c>
      <c r="V5" s="63">
        <v>1.6589999999999998</v>
      </c>
      <c r="W5" s="63">
        <v>0.06</v>
      </c>
      <c r="X5" s="63">
        <v>1.6268</v>
      </c>
      <c r="Y5" s="63">
        <v>7.0000000000000007E-2</v>
      </c>
      <c r="Z5" s="63">
        <v>7.6929999999999996</v>
      </c>
      <c r="AA5" s="63">
        <v>0.1</v>
      </c>
      <c r="AB5" s="63">
        <v>21.217000000000002</v>
      </c>
      <c r="AC5" s="63">
        <v>7.0000000000000007E-2</v>
      </c>
      <c r="AD5" s="63">
        <v>9.9496082191780797</v>
      </c>
      <c r="AE5" s="63">
        <v>7.3304662451146196</v>
      </c>
      <c r="AG5" s="435">
        <v>0.08</v>
      </c>
      <c r="AH5" s="435">
        <v>2.0300000000000002</v>
      </c>
      <c r="AI5" s="435">
        <f t="shared" si="0"/>
        <v>0.30749603791321295</v>
      </c>
    </row>
    <row r="6" spans="1:35" ht="17.25" x14ac:dyDescent="0.25">
      <c r="A6" t="s">
        <v>763</v>
      </c>
      <c r="E6" s="412">
        <v>0.08</v>
      </c>
      <c r="F6" s="411">
        <v>2.1350000000000002</v>
      </c>
      <c r="G6" s="412">
        <v>0.11</v>
      </c>
      <c r="H6" s="411">
        <v>7.3569999999999993</v>
      </c>
      <c r="I6" s="412">
        <v>0.14000000000000001</v>
      </c>
      <c r="J6" s="411">
        <v>3.1052</v>
      </c>
      <c r="K6" s="412">
        <v>0.21</v>
      </c>
      <c r="L6" s="413">
        <v>15.259999999999998</v>
      </c>
      <c r="M6" s="412">
        <v>0.25</v>
      </c>
      <c r="N6" s="411">
        <v>18.297999999999998</v>
      </c>
      <c r="O6" s="412">
        <v>0.25</v>
      </c>
      <c r="P6" s="412">
        <v>20.776839999999993</v>
      </c>
      <c r="Q6" s="412">
        <v>17.252026584723321</v>
      </c>
      <c r="S6" s="63">
        <v>0.01</v>
      </c>
      <c r="T6" s="63">
        <v>2.1350000000000002</v>
      </c>
      <c r="U6" s="63">
        <v>0.05</v>
      </c>
      <c r="V6" s="63">
        <v>7.3569999999999993</v>
      </c>
      <c r="W6" s="63">
        <v>0.06</v>
      </c>
      <c r="X6" s="63">
        <v>3.1052</v>
      </c>
      <c r="Y6" s="63">
        <v>7.0000000000000007E-2</v>
      </c>
      <c r="Z6" s="63">
        <v>37.008999999999993</v>
      </c>
      <c r="AA6" s="63">
        <v>0.1</v>
      </c>
      <c r="AB6" s="63">
        <v>18.297999999999998</v>
      </c>
      <c r="AC6" s="63">
        <v>0.1</v>
      </c>
      <c r="AD6" s="63">
        <v>14.7388581395349</v>
      </c>
      <c r="AE6" s="63">
        <v>15.675648859303999</v>
      </c>
      <c r="AG6" s="435">
        <v>0.08</v>
      </c>
      <c r="AH6" s="435">
        <v>2.1350000000000002</v>
      </c>
      <c r="AI6" s="435">
        <f t="shared" si="0"/>
        <v>0.3293978793610427</v>
      </c>
    </row>
    <row r="7" spans="1:35" ht="17.25" x14ac:dyDescent="0.25">
      <c r="A7" t="s">
        <v>765</v>
      </c>
      <c r="E7" s="412">
        <v>0.08</v>
      </c>
      <c r="F7" s="411">
        <v>1.5330000000000001</v>
      </c>
      <c r="G7" s="412">
        <v>0.11</v>
      </c>
      <c r="H7" s="411">
        <v>2.7720000000000002</v>
      </c>
      <c r="I7" s="412">
        <v>0.14000000000000001</v>
      </c>
      <c r="J7" s="411">
        <v>2.3408000000000002</v>
      </c>
      <c r="K7" s="412">
        <v>0.21</v>
      </c>
      <c r="L7" s="413">
        <v>17.227</v>
      </c>
      <c r="M7" s="412">
        <v>0.25</v>
      </c>
      <c r="N7" s="411">
        <v>28.189</v>
      </c>
      <c r="S7" s="63">
        <v>0.01</v>
      </c>
      <c r="T7" s="63">
        <v>1.5330000000000001</v>
      </c>
      <c r="U7" s="63">
        <v>0.05</v>
      </c>
      <c r="V7" s="63">
        <v>2.7720000000000002</v>
      </c>
      <c r="W7" s="63">
        <v>0.06</v>
      </c>
      <c r="X7" s="63">
        <v>2.3408000000000002</v>
      </c>
      <c r="Y7" s="63">
        <v>7.0000000000000007E-2</v>
      </c>
      <c r="Z7" s="63">
        <v>2.7229999999999999</v>
      </c>
      <c r="AA7" s="63">
        <v>0.1</v>
      </c>
      <c r="AB7" s="63">
        <v>28.189</v>
      </c>
      <c r="AG7" s="435">
        <v>0.08</v>
      </c>
      <c r="AH7" s="435">
        <v>1.5330000000000001</v>
      </c>
      <c r="AI7" s="435">
        <f t="shared" si="0"/>
        <v>0.1855421548543752</v>
      </c>
    </row>
    <row r="8" spans="1:35" x14ac:dyDescent="0.25">
      <c r="E8" s="412">
        <v>0.08</v>
      </c>
      <c r="F8" s="411">
        <v>1.2249999999999999</v>
      </c>
      <c r="G8" s="412">
        <v>0.11</v>
      </c>
      <c r="H8" s="411">
        <v>9.1630000000000003</v>
      </c>
      <c r="I8" s="412">
        <v>0.14000000000000001</v>
      </c>
      <c r="J8" s="411">
        <v>2.0118</v>
      </c>
      <c r="K8" s="412">
        <v>0.21</v>
      </c>
      <c r="L8" s="413">
        <v>6.3070000000000004</v>
      </c>
      <c r="M8" s="412">
        <v>0.25</v>
      </c>
      <c r="N8" s="411">
        <v>59.32500000000001</v>
      </c>
      <c r="S8" s="63">
        <v>0.01</v>
      </c>
      <c r="T8" s="63">
        <v>1.2249999999999999</v>
      </c>
      <c r="U8" s="63">
        <v>0.05</v>
      </c>
      <c r="V8" s="63">
        <v>9.1630000000000003</v>
      </c>
      <c r="W8" s="63">
        <v>0.06</v>
      </c>
      <c r="X8" s="63">
        <v>2.0118</v>
      </c>
      <c r="Y8" s="63">
        <v>7.0000000000000007E-2</v>
      </c>
      <c r="Z8" s="63">
        <v>6.181</v>
      </c>
      <c r="AA8" s="63">
        <v>0.1</v>
      </c>
      <c r="AB8" s="63">
        <v>59.32500000000001</v>
      </c>
      <c r="AG8" s="435">
        <v>0.08</v>
      </c>
      <c r="AH8" s="435">
        <v>1.2249999999999999</v>
      </c>
      <c r="AI8" s="435">
        <f t="shared" si="0"/>
        <v>8.8136088700551229E-2</v>
      </c>
    </row>
    <row r="9" spans="1:35" x14ac:dyDescent="0.25">
      <c r="A9" t="s">
        <v>655</v>
      </c>
      <c r="E9" s="412">
        <v>0.08</v>
      </c>
      <c r="F9" s="411">
        <v>1.8620000000000001</v>
      </c>
      <c r="G9" s="412">
        <v>0.11</v>
      </c>
      <c r="H9" s="411">
        <v>2.4850000000000003</v>
      </c>
      <c r="I9" s="412">
        <v>0.14000000000000001</v>
      </c>
      <c r="J9" s="411">
        <v>1.0318000000000001</v>
      </c>
      <c r="K9" s="412">
        <v>0.21</v>
      </c>
      <c r="L9" s="413">
        <v>9.2609999999999992</v>
      </c>
      <c r="M9" s="412">
        <v>0.25</v>
      </c>
      <c r="N9" s="411">
        <v>18.34</v>
      </c>
      <c r="S9" s="63">
        <v>0.01</v>
      </c>
      <c r="T9" s="63">
        <v>1.8620000000000001</v>
      </c>
      <c r="U9" s="63">
        <v>0.05</v>
      </c>
      <c r="V9" s="63">
        <v>2.4850000000000003</v>
      </c>
      <c r="W9" s="63">
        <v>0.06</v>
      </c>
      <c r="X9" s="63">
        <v>1.0318000000000001</v>
      </c>
      <c r="Y9" s="63">
        <v>7.0000000000000007E-2</v>
      </c>
      <c r="Z9" s="63">
        <v>19.312999999999999</v>
      </c>
      <c r="AA9" s="63">
        <v>0.1</v>
      </c>
      <c r="AB9" s="63">
        <v>18.34</v>
      </c>
      <c r="AG9" s="435">
        <v>0.08</v>
      </c>
      <c r="AH9" s="435">
        <v>1.8620000000000001</v>
      </c>
      <c r="AI9" s="435">
        <f t="shared" si="0"/>
        <v>0.26997967664532385</v>
      </c>
    </row>
    <row r="10" spans="1:35" x14ac:dyDescent="0.25">
      <c r="A10" t="s">
        <v>656</v>
      </c>
      <c r="E10" s="412">
        <v>0.08</v>
      </c>
      <c r="F10" s="411">
        <v>1.2880000000000003</v>
      </c>
      <c r="G10" s="412">
        <v>0.11</v>
      </c>
      <c r="H10" s="411">
        <v>0.48300000000000004</v>
      </c>
      <c r="I10" s="412">
        <v>0.14000000000000001</v>
      </c>
      <c r="J10" s="411">
        <v>5.5426000000000002</v>
      </c>
      <c r="K10" s="412">
        <v>0.21</v>
      </c>
      <c r="L10" s="413">
        <v>10.023999999999999</v>
      </c>
      <c r="M10" s="412">
        <v>0.25</v>
      </c>
      <c r="N10" s="411">
        <v>24.177999999999997</v>
      </c>
      <c r="S10" s="63">
        <v>0.01</v>
      </c>
      <c r="T10" s="63">
        <v>1.2880000000000003</v>
      </c>
      <c r="U10" s="63">
        <v>0.05</v>
      </c>
      <c r="V10" s="63">
        <v>0.48300000000000004</v>
      </c>
      <c r="W10" s="63">
        <v>0.06</v>
      </c>
      <c r="X10" s="63">
        <v>5.5426000000000002</v>
      </c>
      <c r="Y10" s="63">
        <v>7.0000000000000007E-2</v>
      </c>
      <c r="Z10" s="63">
        <v>0.54600000000000004</v>
      </c>
      <c r="AA10" s="63">
        <v>0.1</v>
      </c>
      <c r="AB10" s="63">
        <v>24.177999999999997</v>
      </c>
      <c r="AG10" s="435">
        <v>0.08</v>
      </c>
      <c r="AH10" s="435">
        <v>1.2880000000000003</v>
      </c>
      <c r="AI10" s="435">
        <f t="shared" si="0"/>
        <v>0.10991586302379339</v>
      </c>
    </row>
    <row r="11" spans="1:35" x14ac:dyDescent="0.25">
      <c r="E11" s="412">
        <v>0.08</v>
      </c>
      <c r="F11" s="411">
        <v>2.0370000000000004</v>
      </c>
      <c r="G11" s="412">
        <v>0.11</v>
      </c>
      <c r="H11" s="411">
        <v>2.1910000000000003</v>
      </c>
      <c r="I11" s="412">
        <v>0.14000000000000001</v>
      </c>
      <c r="J11" s="411">
        <v>7.7266000000000004</v>
      </c>
      <c r="K11" s="412">
        <v>0.21</v>
      </c>
      <c r="L11" s="413">
        <v>11.76</v>
      </c>
      <c r="M11" s="412">
        <v>0.25</v>
      </c>
      <c r="N11" s="411">
        <v>20.342000000000002</v>
      </c>
      <c r="S11" s="63">
        <v>0.01</v>
      </c>
      <c r="T11" s="63">
        <v>2.0370000000000004</v>
      </c>
      <c r="U11" s="63">
        <v>0.05</v>
      </c>
      <c r="V11" s="63">
        <v>2.1910000000000003</v>
      </c>
      <c r="W11" s="63">
        <v>0.06</v>
      </c>
      <c r="X11" s="63">
        <v>7.7266000000000004</v>
      </c>
      <c r="Y11" s="63">
        <v>7.0000000000000007E-2</v>
      </c>
      <c r="Z11" s="63">
        <v>2.2120000000000002</v>
      </c>
      <c r="AA11" s="63">
        <v>0.1</v>
      </c>
      <c r="AB11" s="63">
        <v>20.342000000000002</v>
      </c>
      <c r="AG11" s="435">
        <v>0.08</v>
      </c>
      <c r="AH11" s="435">
        <v>2.0370000000000004</v>
      </c>
      <c r="AI11" s="435">
        <f t="shared" si="0"/>
        <v>0.30899102900016417</v>
      </c>
    </row>
    <row r="12" spans="1:35" x14ac:dyDescent="0.25">
      <c r="A12" s="437" t="s">
        <v>779</v>
      </c>
      <c r="E12" s="412">
        <v>0.08</v>
      </c>
      <c r="F12" s="411">
        <v>1.5050000000000001</v>
      </c>
      <c r="G12" s="412">
        <v>0.11</v>
      </c>
      <c r="H12" s="411">
        <v>2.1350000000000002</v>
      </c>
      <c r="I12" s="412">
        <v>0.14000000000000001</v>
      </c>
      <c r="J12" s="411">
        <v>5.5831999999999997</v>
      </c>
      <c r="K12" s="412">
        <v>0.21</v>
      </c>
      <c r="L12" s="413">
        <v>16.785999999999998</v>
      </c>
      <c r="M12" s="412">
        <v>0.25</v>
      </c>
      <c r="N12" s="411">
        <v>32.878999999999998</v>
      </c>
      <c r="S12" s="63">
        <v>0.01</v>
      </c>
      <c r="T12" s="63">
        <v>1.5050000000000001</v>
      </c>
      <c r="U12" s="63">
        <v>0.05</v>
      </c>
      <c r="V12" s="63">
        <v>2.1350000000000002</v>
      </c>
      <c r="W12" s="63">
        <v>0.06</v>
      </c>
      <c r="X12" s="63">
        <v>5.5831999999999997</v>
      </c>
      <c r="Y12" s="63">
        <v>7.0000000000000007E-2</v>
      </c>
      <c r="Z12" s="63">
        <v>14.833000000000002</v>
      </c>
      <c r="AA12" s="63">
        <v>0.1</v>
      </c>
      <c r="AB12" s="63">
        <v>32.878999999999998</v>
      </c>
      <c r="AG12" s="435">
        <v>0.08</v>
      </c>
      <c r="AH12" s="435">
        <v>1.5050000000000001</v>
      </c>
      <c r="AI12" s="435">
        <f t="shared" si="0"/>
        <v>0.1775364999298622</v>
      </c>
    </row>
    <row r="13" spans="1:35" ht="17.25" x14ac:dyDescent="0.25">
      <c r="A13" s="63" t="s">
        <v>782</v>
      </c>
      <c r="E13" s="412">
        <v>0.08</v>
      </c>
      <c r="F13" s="411">
        <v>1.7010000000000001</v>
      </c>
      <c r="G13" s="412">
        <v>0.11</v>
      </c>
      <c r="H13" s="411">
        <v>13.635999999999999</v>
      </c>
      <c r="I13" s="412">
        <v>0.14000000000000001</v>
      </c>
      <c r="J13" s="411">
        <v>3.1486000000000001</v>
      </c>
      <c r="K13" s="412">
        <v>0.21</v>
      </c>
      <c r="L13" s="413">
        <v>12.796000000000001</v>
      </c>
      <c r="M13" s="412">
        <v>0.25</v>
      </c>
      <c r="N13" s="411">
        <v>30.394000000000005</v>
      </c>
      <c r="S13" s="63">
        <v>0.01</v>
      </c>
      <c r="T13" s="63">
        <v>1.7010000000000001</v>
      </c>
      <c r="U13" s="63">
        <v>0.05</v>
      </c>
      <c r="V13" s="63">
        <v>13.635999999999999</v>
      </c>
      <c r="W13" s="63">
        <v>0.06</v>
      </c>
      <c r="X13" s="63">
        <v>3.1486000000000001</v>
      </c>
      <c r="Y13" s="63">
        <v>7.0000000000000007E-2</v>
      </c>
      <c r="Z13" s="63">
        <v>4.3330000000000002</v>
      </c>
      <c r="AA13" s="63">
        <v>0.1</v>
      </c>
      <c r="AB13" s="63">
        <v>30.394000000000005</v>
      </c>
      <c r="AG13" s="435">
        <v>0.08</v>
      </c>
      <c r="AH13" s="435">
        <v>1.7010000000000001</v>
      </c>
      <c r="AI13" s="435">
        <f t="shared" si="0"/>
        <v>0.23070431361256905</v>
      </c>
    </row>
    <row r="14" spans="1:35" ht="17.25" x14ac:dyDescent="0.25">
      <c r="A14" s="63" t="s">
        <v>783</v>
      </c>
      <c r="E14" s="412">
        <v>0.08</v>
      </c>
      <c r="F14" s="411">
        <v>1.778</v>
      </c>
      <c r="G14" s="412">
        <v>0.11</v>
      </c>
      <c r="H14" s="411">
        <v>1.218</v>
      </c>
      <c r="I14" s="412">
        <v>0.14000000000000001</v>
      </c>
      <c r="J14" s="411">
        <v>1.3355999999999999</v>
      </c>
      <c r="K14" s="412">
        <v>0.21</v>
      </c>
      <c r="L14" s="413">
        <v>9.0020000000000007</v>
      </c>
      <c r="M14" s="412">
        <v>0.25</v>
      </c>
      <c r="N14" s="411">
        <v>32.76</v>
      </c>
      <c r="S14" s="63">
        <v>0.01</v>
      </c>
      <c r="T14" s="63">
        <v>1.778</v>
      </c>
      <c r="U14" s="63">
        <v>0.05</v>
      </c>
      <c r="V14" s="63">
        <v>1.218</v>
      </c>
      <c r="W14" s="63">
        <v>0.06</v>
      </c>
      <c r="X14" s="63">
        <v>1.3355999999999999</v>
      </c>
      <c r="Y14" s="63">
        <v>7.0000000000000007E-2</v>
      </c>
      <c r="Z14" s="63">
        <v>4.8370000000000006</v>
      </c>
      <c r="AA14" s="63">
        <v>0.1</v>
      </c>
      <c r="AB14" s="63">
        <v>32.76</v>
      </c>
      <c r="AG14" s="435">
        <v>0.08</v>
      </c>
      <c r="AH14" s="435">
        <v>1.778</v>
      </c>
      <c r="AI14" s="435">
        <f t="shared" si="0"/>
        <v>0.2499317566341949</v>
      </c>
    </row>
    <row r="15" spans="1:35" x14ac:dyDescent="0.25">
      <c r="A15" s="63"/>
      <c r="E15" s="412">
        <v>0.08</v>
      </c>
      <c r="F15" s="411">
        <v>0.9870000000000001</v>
      </c>
      <c r="G15" s="412">
        <v>0.11</v>
      </c>
      <c r="H15" s="411">
        <v>6.93</v>
      </c>
      <c r="I15" s="412">
        <v>0.14000000000000001</v>
      </c>
      <c r="J15" s="411">
        <v>2.0118</v>
      </c>
      <c r="K15" s="412">
        <v>0.21</v>
      </c>
      <c r="L15" s="413">
        <v>9.4290000000000003</v>
      </c>
      <c r="M15" s="412">
        <v>0.25</v>
      </c>
      <c r="N15" s="411">
        <v>40.145000000000003</v>
      </c>
      <c r="S15" s="63">
        <v>0.01</v>
      </c>
      <c r="T15" s="63">
        <v>0.9870000000000001</v>
      </c>
      <c r="U15" s="63">
        <v>0.05</v>
      </c>
      <c r="V15" s="63">
        <v>6.93</v>
      </c>
      <c r="W15" s="63">
        <v>0.06</v>
      </c>
      <c r="X15" s="63">
        <v>2.0118</v>
      </c>
      <c r="Y15" s="63">
        <v>7.0000000000000007E-2</v>
      </c>
      <c r="Z15" s="63">
        <v>14.370999999999997</v>
      </c>
      <c r="AA15" s="63">
        <v>0.1</v>
      </c>
      <c r="AB15" s="63">
        <v>40.145000000000003</v>
      </c>
      <c r="AG15" s="435">
        <v>0.08</v>
      </c>
      <c r="AH15" s="435">
        <v>0.9870000000000001</v>
      </c>
      <c r="AI15" s="435">
        <f t="shared" si="0"/>
        <v>-5.6828473303632242E-3</v>
      </c>
    </row>
    <row r="16" spans="1:35" x14ac:dyDescent="0.25">
      <c r="A16" s="63" t="s">
        <v>780</v>
      </c>
      <c r="E16" s="412">
        <v>0.08</v>
      </c>
      <c r="F16" s="411">
        <v>1.0220000000000002</v>
      </c>
      <c r="G16" s="412">
        <v>0.11</v>
      </c>
      <c r="H16" s="411">
        <v>2.3030000000000004</v>
      </c>
      <c r="I16" s="412">
        <v>0.14000000000000001</v>
      </c>
      <c r="J16" s="411">
        <v>3.7646000000000002</v>
      </c>
      <c r="K16" s="412">
        <v>0.21</v>
      </c>
      <c r="L16" s="413">
        <v>9.3800000000000008</v>
      </c>
      <c r="M16" s="412">
        <v>0.25</v>
      </c>
      <c r="N16" s="411">
        <v>18.165000000000003</v>
      </c>
      <c r="S16" s="63">
        <v>0.01</v>
      </c>
      <c r="T16" s="63">
        <v>1.0220000000000002</v>
      </c>
      <c r="U16" s="63">
        <v>0.05</v>
      </c>
      <c r="V16" s="63">
        <v>2.3030000000000004</v>
      </c>
      <c r="W16" s="63">
        <v>0.06</v>
      </c>
      <c r="X16" s="63">
        <v>3.7646000000000002</v>
      </c>
      <c r="Y16" s="63">
        <v>7.0000000000000007E-2</v>
      </c>
      <c r="Z16" s="63">
        <v>2.1280000000000001</v>
      </c>
      <c r="AA16" s="63">
        <v>0.1</v>
      </c>
      <c r="AB16" s="63">
        <v>18.165000000000003</v>
      </c>
      <c r="AG16" s="435">
        <v>0.08</v>
      </c>
      <c r="AH16" s="435">
        <v>1.0220000000000002</v>
      </c>
      <c r="AI16" s="435">
        <f t="shared" si="0"/>
        <v>9.4508957986940301E-3</v>
      </c>
    </row>
    <row r="17" spans="1:35" x14ac:dyDescent="0.25">
      <c r="A17" s="63" t="s">
        <v>781</v>
      </c>
      <c r="E17" s="412">
        <v>0.08</v>
      </c>
      <c r="F17" s="411">
        <v>1.0710000000000002</v>
      </c>
      <c r="G17" s="412">
        <v>0.11</v>
      </c>
      <c r="H17" s="411">
        <v>9.0440000000000005</v>
      </c>
      <c r="I17" s="412">
        <v>0.14000000000000001</v>
      </c>
      <c r="J17" s="411">
        <v>2.6796000000000002</v>
      </c>
      <c r="K17" s="412">
        <v>0.21</v>
      </c>
      <c r="L17" s="413">
        <v>15.33</v>
      </c>
      <c r="M17" s="412">
        <v>0.25</v>
      </c>
      <c r="N17" s="411">
        <v>18.55</v>
      </c>
      <c r="S17" s="63">
        <v>0.01</v>
      </c>
      <c r="T17" s="63">
        <v>1.0710000000000002</v>
      </c>
      <c r="U17" s="63">
        <v>0.05</v>
      </c>
      <c r="V17" s="63">
        <v>9.0440000000000005</v>
      </c>
      <c r="W17" s="63">
        <v>0.06</v>
      </c>
      <c r="X17" s="63">
        <v>2.6796000000000002</v>
      </c>
      <c r="Y17" s="63">
        <v>7.0000000000000007E-2</v>
      </c>
      <c r="Z17" s="63">
        <v>8.9530000000000012</v>
      </c>
      <c r="AA17" s="63">
        <v>0.1</v>
      </c>
      <c r="AB17" s="63">
        <v>18.55</v>
      </c>
      <c r="AG17" s="435">
        <v>0.08</v>
      </c>
      <c r="AH17" s="435">
        <v>1.0710000000000002</v>
      </c>
      <c r="AI17" s="435">
        <f t="shared" si="0"/>
        <v>2.9789470831855704E-2</v>
      </c>
    </row>
    <row r="18" spans="1:35" x14ac:dyDescent="0.25">
      <c r="E18" s="412">
        <v>0.08</v>
      </c>
      <c r="F18" s="411">
        <v>1.0780000000000001</v>
      </c>
      <c r="G18" s="412">
        <v>0.11</v>
      </c>
      <c r="H18" s="411">
        <v>8.9249999999999989</v>
      </c>
      <c r="I18" s="412">
        <v>0.14000000000000001</v>
      </c>
      <c r="J18" s="411">
        <v>5.7442000000000002</v>
      </c>
      <c r="K18" s="412">
        <v>0.21</v>
      </c>
      <c r="L18" s="413">
        <v>12.739999999999998</v>
      </c>
      <c r="M18" s="412">
        <v>0.25</v>
      </c>
      <c r="N18" s="411">
        <v>20.671000000000003</v>
      </c>
      <c r="S18" s="63">
        <v>0.01</v>
      </c>
      <c r="T18" s="63">
        <v>1.0780000000000001</v>
      </c>
      <c r="U18" s="63">
        <v>0.05</v>
      </c>
      <c r="V18" s="63">
        <v>8.9249999999999989</v>
      </c>
      <c r="W18" s="63">
        <v>0.06</v>
      </c>
      <c r="X18" s="63">
        <v>5.7442000000000002</v>
      </c>
      <c r="Y18" s="63">
        <v>7.0000000000000007E-2</v>
      </c>
      <c r="Z18" s="63">
        <v>7.1049999999999995</v>
      </c>
      <c r="AA18" s="63">
        <v>0.1</v>
      </c>
      <c r="AB18" s="63">
        <v>20.671000000000003</v>
      </c>
      <c r="AG18" s="435">
        <v>0.08</v>
      </c>
      <c r="AH18" s="435">
        <v>1.0780000000000001</v>
      </c>
      <c r="AI18" s="435">
        <f t="shared" si="0"/>
        <v>3.2618760850719929E-2</v>
      </c>
    </row>
    <row r="19" spans="1:35" x14ac:dyDescent="0.25">
      <c r="E19" s="412">
        <v>0.08</v>
      </c>
      <c r="F19" s="411">
        <v>2.0229999999999997</v>
      </c>
      <c r="G19" s="412">
        <v>0.11</v>
      </c>
      <c r="H19" s="411">
        <v>3.1360000000000001</v>
      </c>
      <c r="I19" s="412">
        <v>0.14000000000000001</v>
      </c>
      <c r="J19" s="411">
        <v>4.0823999999999998</v>
      </c>
      <c r="K19" s="412">
        <v>0.21</v>
      </c>
      <c r="L19" s="413">
        <v>12.096</v>
      </c>
      <c r="M19" s="412">
        <v>0.25</v>
      </c>
      <c r="N19" s="411">
        <v>5.383</v>
      </c>
      <c r="S19" s="63">
        <v>0.01</v>
      </c>
      <c r="T19" s="63">
        <v>2.0229999999999997</v>
      </c>
      <c r="U19" s="63">
        <v>0.05</v>
      </c>
      <c r="V19" s="63">
        <v>3.1360000000000001</v>
      </c>
      <c r="W19" s="63">
        <v>0.06</v>
      </c>
      <c r="X19" s="63">
        <v>4.0823999999999998</v>
      </c>
      <c r="Y19" s="63">
        <v>7.0000000000000007E-2</v>
      </c>
      <c r="Z19" s="63">
        <v>5.4530000000000012</v>
      </c>
      <c r="AA19" s="63">
        <v>0.1</v>
      </c>
      <c r="AB19" s="63">
        <v>5.383</v>
      </c>
      <c r="AG19" s="435">
        <v>0.08</v>
      </c>
      <c r="AH19" s="435">
        <v>2.0229999999999997</v>
      </c>
      <c r="AI19" s="435">
        <f t="shared" si="0"/>
        <v>0.30599588277080464</v>
      </c>
    </row>
    <row r="20" spans="1:35" x14ac:dyDescent="0.25">
      <c r="E20" s="412">
        <v>0.08</v>
      </c>
      <c r="F20" s="411">
        <v>4.6830000000000007</v>
      </c>
      <c r="G20" s="412">
        <v>0.11</v>
      </c>
      <c r="H20" s="411">
        <v>2.6179999999999999</v>
      </c>
      <c r="I20" s="412">
        <v>0.14000000000000001</v>
      </c>
      <c r="J20" s="411">
        <v>0.59499999999999997</v>
      </c>
      <c r="K20" s="412">
        <v>0.21</v>
      </c>
      <c r="L20" s="413">
        <v>4.5010000000000003</v>
      </c>
      <c r="M20" s="412">
        <v>0.25</v>
      </c>
      <c r="N20" s="411">
        <v>33.53</v>
      </c>
      <c r="S20" s="63">
        <v>0.01</v>
      </c>
      <c r="T20" s="63">
        <v>4.6830000000000007</v>
      </c>
      <c r="U20" s="63">
        <v>0.05</v>
      </c>
      <c r="V20" s="63">
        <v>2.6179999999999999</v>
      </c>
      <c r="W20" s="63">
        <v>0.06</v>
      </c>
      <c r="X20" s="63">
        <v>0.59499999999999997</v>
      </c>
      <c r="Y20" s="63">
        <v>7.0000000000000007E-2</v>
      </c>
      <c r="Z20" s="63">
        <v>36.134</v>
      </c>
      <c r="AA20" s="63">
        <v>0.1</v>
      </c>
      <c r="AB20" s="63">
        <v>33.53</v>
      </c>
      <c r="AG20" s="435">
        <v>0.08</v>
      </c>
      <c r="AH20" s="435">
        <v>4.6830000000000007</v>
      </c>
      <c r="AI20" s="435">
        <f t="shared" si="0"/>
        <v>0.67052415778207997</v>
      </c>
    </row>
    <row r="21" spans="1:35" x14ac:dyDescent="0.25">
      <c r="E21" s="412">
        <v>0.08</v>
      </c>
      <c r="F21" s="411">
        <v>1.4840000000000002</v>
      </c>
      <c r="G21" s="412">
        <v>0.11</v>
      </c>
      <c r="H21" s="411">
        <v>1.3160000000000001</v>
      </c>
      <c r="I21" s="412">
        <v>0.14000000000000001</v>
      </c>
      <c r="J21" s="411">
        <v>3.5364</v>
      </c>
      <c r="K21" s="412">
        <v>0.21</v>
      </c>
      <c r="L21" s="413">
        <v>12.375999999999999</v>
      </c>
      <c r="M21" s="412">
        <v>0.25</v>
      </c>
      <c r="N21" s="411">
        <v>13.622</v>
      </c>
      <c r="S21" s="63">
        <v>0.01</v>
      </c>
      <c r="T21" s="63">
        <v>1.4840000000000002</v>
      </c>
      <c r="U21" s="63">
        <v>0.05</v>
      </c>
      <c r="V21" s="63">
        <v>1.3160000000000001</v>
      </c>
      <c r="W21" s="63">
        <v>0.06</v>
      </c>
      <c r="X21" s="63">
        <v>3.5364</v>
      </c>
      <c r="Y21" s="63">
        <v>7.0000000000000007E-2</v>
      </c>
      <c r="Z21" s="63">
        <v>10.227</v>
      </c>
      <c r="AA21" s="63">
        <v>0.1</v>
      </c>
      <c r="AB21" s="63">
        <v>13.622</v>
      </c>
      <c r="AG21" s="435">
        <v>0.08</v>
      </c>
      <c r="AH21" s="435">
        <v>1.4840000000000002</v>
      </c>
      <c r="AI21" s="435">
        <f t="shared" si="0"/>
        <v>0.17143390094300834</v>
      </c>
    </row>
    <row r="22" spans="1:35" x14ac:dyDescent="0.25">
      <c r="E22" s="412">
        <v>0.08</v>
      </c>
      <c r="F22" s="411">
        <v>2.7650000000000001</v>
      </c>
      <c r="G22" s="412">
        <v>0.11</v>
      </c>
      <c r="H22" s="411">
        <v>2.7229999999999999</v>
      </c>
      <c r="I22" s="412">
        <v>0.14000000000000001</v>
      </c>
      <c r="J22" s="411">
        <v>3.2143999999999999</v>
      </c>
      <c r="K22" s="412">
        <v>0.21</v>
      </c>
      <c r="L22" s="413">
        <v>7.7559999999999993</v>
      </c>
      <c r="M22" s="412">
        <v>0.25</v>
      </c>
      <c r="N22" s="411">
        <v>21.146999999999998</v>
      </c>
      <c r="S22" s="63">
        <v>0.01</v>
      </c>
      <c r="T22" s="63">
        <v>2.7650000000000001</v>
      </c>
      <c r="U22" s="63">
        <v>0.05</v>
      </c>
      <c r="V22" s="63">
        <v>2.7229999999999999</v>
      </c>
      <c r="W22" s="63">
        <v>0.06</v>
      </c>
      <c r="X22" s="63">
        <v>3.2143999999999999</v>
      </c>
      <c r="Y22" s="63">
        <v>7.0000000000000007E-2</v>
      </c>
      <c r="Z22" s="63">
        <v>5.9989999999999997</v>
      </c>
      <c r="AA22" s="63">
        <v>0.1</v>
      </c>
      <c r="AB22" s="63">
        <v>21.146999999999998</v>
      </c>
      <c r="AG22" s="435">
        <v>0.08</v>
      </c>
      <c r="AH22" s="435">
        <v>2.7650000000000001</v>
      </c>
      <c r="AI22" s="435">
        <f t="shared" si="0"/>
        <v>0.44169513564071711</v>
      </c>
    </row>
    <row r="23" spans="1:35" x14ac:dyDescent="0.25">
      <c r="A23" s="435" t="s">
        <v>659</v>
      </c>
      <c r="E23" s="412">
        <v>0.08</v>
      </c>
      <c r="F23" s="411">
        <v>1.9950000000000001</v>
      </c>
      <c r="G23" s="412">
        <v>0.11</v>
      </c>
      <c r="H23" s="411">
        <v>3.129</v>
      </c>
      <c r="I23" s="412">
        <v>0.14000000000000001</v>
      </c>
      <c r="J23" s="411">
        <v>0.80500000000000005</v>
      </c>
      <c r="K23" s="412">
        <v>0.21</v>
      </c>
      <c r="L23" s="413">
        <v>6.048</v>
      </c>
      <c r="M23" s="412">
        <v>0.25</v>
      </c>
      <c r="N23" s="411">
        <v>4.1509999999999998</v>
      </c>
      <c r="S23" s="63">
        <v>0.01</v>
      </c>
      <c r="T23" s="63">
        <v>1.9950000000000001</v>
      </c>
      <c r="U23" s="63">
        <v>0.05</v>
      </c>
      <c r="V23" s="63">
        <v>3.129</v>
      </c>
      <c r="W23" s="63">
        <v>0.06</v>
      </c>
      <c r="X23" s="63">
        <v>0.80500000000000005</v>
      </c>
      <c r="Y23" s="63">
        <v>7.0000000000000007E-2</v>
      </c>
      <c r="Z23" s="63">
        <v>1.2670000000000001</v>
      </c>
      <c r="AA23" s="63">
        <v>0.1</v>
      </c>
      <c r="AB23" s="63">
        <v>4.1509999999999998</v>
      </c>
      <c r="AG23" s="435">
        <v>0.08</v>
      </c>
      <c r="AH23" s="435">
        <v>1.9950000000000001</v>
      </c>
      <c r="AI23" s="435">
        <f t="shared" si="0"/>
        <v>0.29994290002276708</v>
      </c>
    </row>
    <row r="24" spans="1:35" x14ac:dyDescent="0.25">
      <c r="A24" s="435" t="s">
        <v>657</v>
      </c>
      <c r="E24" s="412">
        <v>0.08</v>
      </c>
      <c r="F24" s="411">
        <v>3.29</v>
      </c>
      <c r="G24" s="412">
        <v>0.11</v>
      </c>
      <c r="H24" s="411">
        <v>2.3029999999999999</v>
      </c>
      <c r="I24" s="412">
        <v>0.14000000000000001</v>
      </c>
      <c r="J24" s="411">
        <v>1.4406000000000001</v>
      </c>
      <c r="K24" s="412">
        <v>0.21</v>
      </c>
      <c r="L24" s="413">
        <v>6.048</v>
      </c>
      <c r="M24" s="412">
        <v>0.25</v>
      </c>
      <c r="N24" s="411">
        <v>5.4809999999999999</v>
      </c>
      <c r="S24" s="63">
        <v>0.01</v>
      </c>
      <c r="T24" s="63">
        <v>3.29</v>
      </c>
      <c r="U24" s="63">
        <v>0.05</v>
      </c>
      <c r="V24" s="63">
        <v>2.3029999999999999</v>
      </c>
      <c r="W24" s="63">
        <v>0.06</v>
      </c>
      <c r="X24" s="63">
        <v>1.4406000000000001</v>
      </c>
      <c r="Y24" s="63">
        <v>7.0000000000000007E-2</v>
      </c>
      <c r="Z24" s="63">
        <v>18.927999999999997</v>
      </c>
      <c r="AA24" s="63">
        <v>0.1</v>
      </c>
      <c r="AB24" s="63">
        <v>5.4809999999999999</v>
      </c>
      <c r="AG24" s="435">
        <v>0.08</v>
      </c>
      <c r="AH24" s="435">
        <v>3.29</v>
      </c>
      <c r="AI24" s="435">
        <f t="shared" si="0"/>
        <v>0.51719589794997434</v>
      </c>
    </row>
    <row r="25" spans="1:35" x14ac:dyDescent="0.25">
      <c r="A25" s="435" t="s">
        <v>658</v>
      </c>
      <c r="E25" s="412">
        <v>0.08</v>
      </c>
      <c r="F25" s="411">
        <v>1.3580000000000001</v>
      </c>
      <c r="G25" s="412">
        <v>0.11</v>
      </c>
      <c r="H25" s="411">
        <v>1.393</v>
      </c>
      <c r="I25" s="412">
        <v>0.14000000000000001</v>
      </c>
      <c r="J25" s="411">
        <v>5.7050000000000001</v>
      </c>
      <c r="K25" s="412">
        <v>0.21</v>
      </c>
      <c r="L25" s="413">
        <v>5.8659999999999997</v>
      </c>
      <c r="M25" s="412">
        <v>0.25</v>
      </c>
      <c r="N25" s="411">
        <v>2.0089999999999999</v>
      </c>
      <c r="S25" s="63">
        <v>0.01</v>
      </c>
      <c r="T25" s="63">
        <v>1.3580000000000001</v>
      </c>
      <c r="U25" s="63">
        <v>0.05</v>
      </c>
      <c r="V25" s="63">
        <v>1.393</v>
      </c>
      <c r="W25" s="63">
        <v>0.06</v>
      </c>
      <c r="X25" s="63">
        <v>5.7050000000000001</v>
      </c>
      <c r="Y25" s="63">
        <v>7.0000000000000007E-2</v>
      </c>
      <c r="Z25" s="63">
        <v>11.592000000000001</v>
      </c>
      <c r="AA25" s="63">
        <v>0.1</v>
      </c>
      <c r="AB25" s="63">
        <v>2.0089999999999999</v>
      </c>
      <c r="AG25" s="435">
        <v>0.08</v>
      </c>
      <c r="AH25" s="435">
        <v>1.3580000000000001</v>
      </c>
      <c r="AI25" s="435">
        <f t="shared" si="0"/>
        <v>0.13289976994448291</v>
      </c>
    </row>
    <row r="26" spans="1:35" x14ac:dyDescent="0.25">
      <c r="E26" s="412">
        <v>0.08</v>
      </c>
      <c r="F26" s="411">
        <v>1.0010000000000001</v>
      </c>
      <c r="G26" s="412">
        <v>0.11</v>
      </c>
      <c r="H26" s="411">
        <v>3.6750000000000003</v>
      </c>
      <c r="I26" s="412">
        <v>0.14000000000000001</v>
      </c>
      <c r="J26" s="411">
        <v>1.6912</v>
      </c>
      <c r="K26" s="412">
        <v>0.21</v>
      </c>
      <c r="L26" s="413">
        <v>2.2959999999999998</v>
      </c>
      <c r="M26" s="412">
        <v>0.25</v>
      </c>
      <c r="N26" s="411">
        <v>11.382</v>
      </c>
      <c r="S26" s="63">
        <v>0.01</v>
      </c>
      <c r="T26" s="63">
        <v>1.0010000000000001</v>
      </c>
      <c r="U26" s="63">
        <v>0.05</v>
      </c>
      <c r="V26" s="63">
        <v>3.6750000000000003</v>
      </c>
      <c r="W26" s="63">
        <v>0.06</v>
      </c>
      <c r="X26" s="63">
        <v>1.6912</v>
      </c>
      <c r="Y26" s="63">
        <v>7.0000000000000007E-2</v>
      </c>
      <c r="Z26" s="63">
        <v>5.285000000000001</v>
      </c>
      <c r="AA26" s="63">
        <v>0.1</v>
      </c>
      <c r="AB26" s="63">
        <v>11.382</v>
      </c>
      <c r="AG26" s="435">
        <v>0.08</v>
      </c>
      <c r="AH26" s="435">
        <v>1.0010000000000001</v>
      </c>
      <c r="AI26" s="435">
        <f t="shared" si="0"/>
        <v>4.3407747931868923E-4</v>
      </c>
    </row>
    <row r="27" spans="1:35" x14ac:dyDescent="0.25">
      <c r="E27" s="412">
        <v>0.08</v>
      </c>
      <c r="F27" s="411">
        <v>7.9589999999999996</v>
      </c>
      <c r="G27" s="412">
        <v>0.11</v>
      </c>
      <c r="H27" s="411">
        <v>1.8690000000000002</v>
      </c>
      <c r="I27" s="412">
        <v>0.14000000000000001</v>
      </c>
      <c r="J27" s="411">
        <v>5.4621000000000004</v>
      </c>
      <c r="K27" s="412">
        <v>0.21</v>
      </c>
      <c r="L27" s="413">
        <v>6.8320000000000007</v>
      </c>
      <c r="M27" s="412">
        <v>0.25</v>
      </c>
      <c r="N27" s="411">
        <v>4.1230000000000002</v>
      </c>
      <c r="S27" s="63">
        <v>0.01</v>
      </c>
      <c r="T27" s="63">
        <v>7.9589999999999996</v>
      </c>
      <c r="U27" s="63">
        <v>0.05</v>
      </c>
      <c r="V27" s="63">
        <v>1.8690000000000002</v>
      </c>
      <c r="W27" s="63">
        <v>0.06</v>
      </c>
      <c r="X27" s="63">
        <v>5.4621000000000004</v>
      </c>
      <c r="Y27" s="63">
        <v>7.0000000000000007E-2</v>
      </c>
      <c r="Z27" s="63">
        <v>4.4589999999999996</v>
      </c>
      <c r="AA27" s="63">
        <v>0.1</v>
      </c>
      <c r="AB27" s="63">
        <v>4.1230000000000002</v>
      </c>
      <c r="AG27" s="435">
        <v>0.08</v>
      </c>
      <c r="AH27" s="435">
        <v>7.9589999999999996</v>
      </c>
      <c r="AI27" s="435">
        <f t="shared" si="0"/>
        <v>0.90085850470199158</v>
      </c>
    </row>
    <row r="28" spans="1:35" x14ac:dyDescent="0.25">
      <c r="E28" s="412">
        <v>0.08</v>
      </c>
      <c r="F28" s="411">
        <v>0.79100000000000004</v>
      </c>
      <c r="G28" s="412">
        <v>0.11</v>
      </c>
      <c r="H28" s="411">
        <v>0.19600000000000001</v>
      </c>
      <c r="I28" s="412">
        <v>0.14000000000000001</v>
      </c>
      <c r="J28" s="411">
        <v>1.5708</v>
      </c>
      <c r="K28" s="412">
        <v>0.21</v>
      </c>
      <c r="L28" s="413">
        <v>4.641</v>
      </c>
      <c r="M28" s="412">
        <v>0.25</v>
      </c>
      <c r="N28" s="411">
        <v>53.920999999999992</v>
      </c>
      <c r="S28" s="63">
        <v>0.01</v>
      </c>
      <c r="T28" s="63">
        <v>0.79100000000000004</v>
      </c>
      <c r="U28" s="63">
        <v>0.05</v>
      </c>
      <c r="V28" s="63">
        <v>0.19600000000000001</v>
      </c>
      <c r="W28" s="63">
        <v>0.06</v>
      </c>
      <c r="X28" s="63">
        <v>1.5708</v>
      </c>
      <c r="Y28" s="63">
        <v>7.0000000000000007E-2</v>
      </c>
      <c r="Z28" s="63">
        <v>4.0529999999999999</v>
      </c>
      <c r="AA28" s="63">
        <v>0.1</v>
      </c>
      <c r="AB28" s="63">
        <v>53.920999999999992</v>
      </c>
      <c r="AG28" s="435">
        <v>0.08</v>
      </c>
      <c r="AH28" s="435">
        <v>0.79100000000000004</v>
      </c>
      <c r="AI28" s="435">
        <f t="shared" si="0"/>
        <v>-0.10182351650232342</v>
      </c>
    </row>
    <row r="29" spans="1:35" x14ac:dyDescent="0.25">
      <c r="E29" s="412">
        <v>0.08</v>
      </c>
      <c r="F29" s="411">
        <v>1.764</v>
      </c>
      <c r="G29" s="412">
        <v>0.11</v>
      </c>
      <c r="H29" s="411">
        <v>0.85399999999999998</v>
      </c>
      <c r="I29" s="412">
        <v>0.14000000000000001</v>
      </c>
      <c r="J29" s="411">
        <v>13.4008</v>
      </c>
      <c r="K29" s="412">
        <v>0.21</v>
      </c>
      <c r="L29" s="413">
        <v>0.434</v>
      </c>
      <c r="M29" s="412">
        <v>0.25</v>
      </c>
      <c r="N29" s="411">
        <v>20.419</v>
      </c>
      <c r="S29" s="63">
        <v>0.01</v>
      </c>
      <c r="T29" s="63">
        <v>1.764</v>
      </c>
      <c r="U29" s="63">
        <v>0.05</v>
      </c>
      <c r="V29" s="63">
        <v>0.85399999999999998</v>
      </c>
      <c r="W29" s="63">
        <v>0.06</v>
      </c>
      <c r="X29" s="63">
        <v>13.4008</v>
      </c>
      <c r="Y29" s="63">
        <v>7.0000000000000007E-2</v>
      </c>
      <c r="Z29" s="63">
        <v>6.1319999999999997</v>
      </c>
      <c r="AA29" s="63">
        <v>0.1</v>
      </c>
      <c r="AB29" s="63">
        <v>20.419</v>
      </c>
      <c r="AG29" s="435">
        <v>0.08</v>
      </c>
      <c r="AH29" s="435">
        <v>1.764</v>
      </c>
      <c r="AI29" s="435">
        <f t="shared" si="0"/>
        <v>0.24649858079580092</v>
      </c>
    </row>
    <row r="30" spans="1:35" x14ac:dyDescent="0.25">
      <c r="E30" s="412">
        <v>0.08</v>
      </c>
      <c r="F30" s="411">
        <v>2.3029999999999999</v>
      </c>
      <c r="G30" s="412">
        <v>0.11</v>
      </c>
      <c r="H30" s="411">
        <v>0.56699999999999995</v>
      </c>
      <c r="I30" s="412">
        <v>0.14000000000000001</v>
      </c>
      <c r="J30" s="411">
        <v>2.6726000000000001</v>
      </c>
      <c r="K30" s="412">
        <v>0.21</v>
      </c>
      <c r="L30" s="413">
        <v>9.5969999999999995</v>
      </c>
      <c r="M30" s="412">
        <v>0.25</v>
      </c>
      <c r="N30" s="411">
        <v>6.2440000000000007</v>
      </c>
      <c r="S30" s="63">
        <v>0.01</v>
      </c>
      <c r="T30" s="63">
        <v>2.3029999999999999</v>
      </c>
      <c r="U30" s="63">
        <v>0.05</v>
      </c>
      <c r="V30" s="63">
        <v>0.56699999999999995</v>
      </c>
      <c r="W30" s="63">
        <v>0.06</v>
      </c>
      <c r="X30" s="63">
        <v>2.6726000000000001</v>
      </c>
      <c r="Y30" s="63">
        <v>7.0000000000000007E-2</v>
      </c>
      <c r="Z30" s="63">
        <v>16.821000000000002</v>
      </c>
      <c r="AA30" s="63">
        <v>0.1</v>
      </c>
      <c r="AB30" s="63">
        <v>6.2440000000000007</v>
      </c>
      <c r="AG30" s="435">
        <v>0.08</v>
      </c>
      <c r="AH30" s="435">
        <v>2.3029999999999999</v>
      </c>
      <c r="AI30" s="435">
        <f t="shared" si="0"/>
        <v>0.36229393796423109</v>
      </c>
    </row>
    <row r="31" spans="1:35" x14ac:dyDescent="0.25">
      <c r="E31" s="412">
        <v>0.08</v>
      </c>
      <c r="F31" s="411">
        <v>1.3300000000000003</v>
      </c>
      <c r="G31" s="412">
        <v>0.11</v>
      </c>
      <c r="H31" s="411">
        <v>1.6029999999999998</v>
      </c>
      <c r="I31" s="412">
        <v>0.14000000000000001</v>
      </c>
      <c r="J31" s="411">
        <v>1.8662000000000001</v>
      </c>
      <c r="K31" s="412">
        <v>0.21</v>
      </c>
      <c r="L31" s="413">
        <v>4.8020000000000005</v>
      </c>
      <c r="M31" s="412">
        <v>0.25</v>
      </c>
      <c r="N31" s="411">
        <v>22.554000000000002</v>
      </c>
      <c r="S31" s="63">
        <v>0.01</v>
      </c>
      <c r="T31" s="63">
        <v>1.3300000000000003</v>
      </c>
      <c r="U31" s="63">
        <v>0.05</v>
      </c>
      <c r="V31" s="63">
        <v>1.6029999999999998</v>
      </c>
      <c r="W31" s="63">
        <v>0.06</v>
      </c>
      <c r="X31" s="63">
        <v>1.8662000000000001</v>
      </c>
      <c r="Y31" s="63">
        <v>7.0000000000000007E-2</v>
      </c>
      <c r="Z31" s="63">
        <v>1.008</v>
      </c>
      <c r="AA31" s="63">
        <v>0.1</v>
      </c>
      <c r="AB31" s="63">
        <v>22.554000000000002</v>
      </c>
      <c r="AG31" s="435">
        <v>0.08</v>
      </c>
      <c r="AH31" s="435">
        <v>1.3300000000000003</v>
      </c>
      <c r="AI31" s="435">
        <f t="shared" si="0"/>
        <v>0.12385164096708588</v>
      </c>
    </row>
    <row r="32" spans="1:35" x14ac:dyDescent="0.25">
      <c r="E32" s="412">
        <v>0.08</v>
      </c>
      <c r="F32" s="411">
        <v>1.1900000000000002</v>
      </c>
      <c r="G32" s="412">
        <v>0.11</v>
      </c>
      <c r="H32" s="411">
        <v>8.8129999999999988</v>
      </c>
      <c r="I32" s="412">
        <v>0.14000000000000001</v>
      </c>
      <c r="J32" s="411">
        <v>4.3372000000000002</v>
      </c>
      <c r="K32" s="412">
        <v>0.21</v>
      </c>
      <c r="L32" s="413">
        <v>3.2130000000000001</v>
      </c>
      <c r="M32" s="412">
        <v>0.25</v>
      </c>
      <c r="N32" s="411">
        <v>2.52</v>
      </c>
      <c r="S32" s="63">
        <v>0.01</v>
      </c>
      <c r="T32" s="63">
        <v>1.1900000000000002</v>
      </c>
      <c r="U32" s="63">
        <v>0.05</v>
      </c>
      <c r="V32" s="63">
        <v>8.8129999999999988</v>
      </c>
      <c r="W32" s="63">
        <v>0.06</v>
      </c>
      <c r="X32" s="63">
        <v>4.3372000000000002</v>
      </c>
      <c r="Y32" s="63">
        <v>7.0000000000000007E-2</v>
      </c>
      <c r="Z32" s="63">
        <v>6.8319999999999999</v>
      </c>
      <c r="AA32" s="63">
        <v>0.1</v>
      </c>
      <c r="AB32" s="63">
        <v>2.52</v>
      </c>
      <c r="AG32" s="435">
        <v>0.08</v>
      </c>
      <c r="AH32" s="435">
        <v>1.1900000000000002</v>
      </c>
      <c r="AI32" s="435">
        <f t="shared" si="0"/>
        <v>7.5546961392530823E-2</v>
      </c>
    </row>
    <row r="33" spans="5:35" x14ac:dyDescent="0.25">
      <c r="E33" s="412">
        <v>0.08</v>
      </c>
      <c r="F33" s="411">
        <v>0.79100000000000004</v>
      </c>
      <c r="G33" s="412">
        <v>0.11</v>
      </c>
      <c r="H33" s="411">
        <v>2.1419999999999999</v>
      </c>
      <c r="I33" s="412">
        <v>0.14000000000000001</v>
      </c>
      <c r="J33" s="411">
        <v>5.117</v>
      </c>
      <c r="K33" s="412">
        <v>0.21</v>
      </c>
      <c r="L33" s="413">
        <v>1.5959999999999999</v>
      </c>
      <c r="M33" s="412">
        <v>0.25</v>
      </c>
      <c r="N33" s="411">
        <v>21.742000000000001</v>
      </c>
      <c r="S33" s="63">
        <v>0.01</v>
      </c>
      <c r="T33" s="63">
        <v>0.79100000000000004</v>
      </c>
      <c r="U33" s="63">
        <v>0.05</v>
      </c>
      <c r="V33" s="63">
        <v>2.1419999999999999</v>
      </c>
      <c r="W33" s="63">
        <v>0.06</v>
      </c>
      <c r="X33" s="63">
        <v>5.117</v>
      </c>
      <c r="Y33" s="63">
        <v>7.0000000000000007E-2</v>
      </c>
      <c r="Z33" s="63">
        <v>7.1120000000000001</v>
      </c>
      <c r="AA33" s="63">
        <v>0.1</v>
      </c>
      <c r="AB33" s="63">
        <v>21.742000000000001</v>
      </c>
      <c r="AG33" s="435">
        <v>0.08</v>
      </c>
      <c r="AH33" s="435">
        <v>0.79100000000000004</v>
      </c>
      <c r="AI33" s="435">
        <f t="shared" si="0"/>
        <v>-0.10182351650232342</v>
      </c>
    </row>
    <row r="34" spans="5:35" x14ac:dyDescent="0.25">
      <c r="E34" s="412">
        <v>0.08</v>
      </c>
      <c r="F34" s="411">
        <v>2.359</v>
      </c>
      <c r="G34" s="412">
        <v>0.11</v>
      </c>
      <c r="H34" s="411">
        <v>1.3160000000000001</v>
      </c>
      <c r="I34" s="412">
        <v>0.14000000000000001</v>
      </c>
      <c r="J34" s="411">
        <v>3.0295999999999998</v>
      </c>
      <c r="K34" s="412">
        <v>0.21</v>
      </c>
      <c r="L34" s="413">
        <v>10.443999999999999</v>
      </c>
      <c r="M34" s="412">
        <v>0.25</v>
      </c>
      <c r="N34" s="411">
        <v>6.9790000000000001</v>
      </c>
      <c r="S34" s="63">
        <v>0.01</v>
      </c>
      <c r="T34" s="63">
        <v>2.359</v>
      </c>
      <c r="U34" s="63">
        <v>0.05</v>
      </c>
      <c r="V34" s="63">
        <v>1.3160000000000001</v>
      </c>
      <c r="W34" s="63">
        <v>0.06</v>
      </c>
      <c r="X34" s="63">
        <v>3.0295999999999998</v>
      </c>
      <c r="Y34" s="63">
        <v>7.0000000000000007E-2</v>
      </c>
      <c r="Z34" s="63">
        <v>10.528</v>
      </c>
      <c r="AA34" s="63">
        <v>0.1</v>
      </c>
      <c r="AB34" s="63">
        <v>6.9790000000000001</v>
      </c>
      <c r="AG34" s="435">
        <v>0.08</v>
      </c>
      <c r="AH34" s="435">
        <v>2.359</v>
      </c>
      <c r="AI34" s="435">
        <f t="shared" si="0"/>
        <v>0.37272794088559547</v>
      </c>
    </row>
    <row r="35" spans="5:35" x14ac:dyDescent="0.25">
      <c r="E35" s="412">
        <v>0.08</v>
      </c>
      <c r="F35" s="411">
        <v>1.393</v>
      </c>
      <c r="G35" s="412">
        <v>0.11</v>
      </c>
      <c r="H35" s="411">
        <v>1.4490000000000001</v>
      </c>
      <c r="I35" s="412">
        <v>0.14000000000000001</v>
      </c>
      <c r="J35" s="411">
        <v>10.1486</v>
      </c>
      <c r="K35" s="412">
        <v>0.21</v>
      </c>
      <c r="L35" s="413">
        <v>6.2930000000000001</v>
      </c>
      <c r="M35" s="412">
        <v>0.25</v>
      </c>
      <c r="N35" s="411">
        <v>11.06</v>
      </c>
      <c r="S35" s="63">
        <v>0.01</v>
      </c>
      <c r="T35" s="63">
        <v>1.393</v>
      </c>
      <c r="U35" s="63">
        <v>0.05</v>
      </c>
      <c r="V35" s="63">
        <v>1.4490000000000001</v>
      </c>
      <c r="W35" s="63">
        <v>0.06</v>
      </c>
      <c r="X35" s="63">
        <v>10.1486</v>
      </c>
      <c r="Y35" s="63">
        <v>7.0000000000000007E-2</v>
      </c>
      <c r="Z35" s="63">
        <v>8.0150000000000006</v>
      </c>
      <c r="AA35" s="63">
        <v>0.1</v>
      </c>
      <c r="AB35" s="63">
        <v>11.06</v>
      </c>
      <c r="AG35" s="435">
        <v>0.08</v>
      </c>
      <c r="AH35" s="435">
        <v>1.393</v>
      </c>
      <c r="AI35" s="435">
        <f t="shared" si="0"/>
        <v>0.14395111642396349</v>
      </c>
    </row>
    <row r="36" spans="5:35" x14ac:dyDescent="0.25">
      <c r="E36" s="412">
        <v>0.08</v>
      </c>
      <c r="F36" s="411">
        <v>2.9540000000000002</v>
      </c>
      <c r="G36" s="412">
        <v>0.11</v>
      </c>
      <c r="H36" s="411">
        <v>9.0440000000000005</v>
      </c>
      <c r="I36" s="412">
        <v>0.14000000000000001</v>
      </c>
      <c r="J36" s="411">
        <v>6.8865999999999996</v>
      </c>
      <c r="K36" s="412">
        <v>0.21</v>
      </c>
      <c r="L36" s="413">
        <v>6.4329999999999998</v>
      </c>
      <c r="M36" s="412">
        <v>0.25</v>
      </c>
      <c r="N36" s="411">
        <v>20.069000000000003</v>
      </c>
      <c r="S36" s="63">
        <v>0.01</v>
      </c>
      <c r="T36" s="63">
        <v>2.9540000000000002</v>
      </c>
      <c r="U36" s="63">
        <v>0.05</v>
      </c>
      <c r="V36" s="63">
        <v>9.0440000000000005</v>
      </c>
      <c r="W36" s="63">
        <v>0.06</v>
      </c>
      <c r="X36" s="63">
        <v>6.8865999999999996</v>
      </c>
      <c r="Y36" s="63">
        <v>7.0000000000000007E-2</v>
      </c>
      <c r="Z36" s="63">
        <v>8.1620000000000008</v>
      </c>
      <c r="AA36" s="63">
        <v>0.1</v>
      </c>
      <c r="AB36" s="63">
        <v>20.069000000000003</v>
      </c>
      <c r="AG36" s="435">
        <v>0.08</v>
      </c>
      <c r="AH36" s="435">
        <v>2.9540000000000002</v>
      </c>
      <c r="AI36" s="435">
        <f t="shared" si="0"/>
        <v>0.47041049097593074</v>
      </c>
    </row>
    <row r="37" spans="5:35" x14ac:dyDescent="0.25">
      <c r="E37" s="412">
        <v>0.08</v>
      </c>
      <c r="F37" s="411">
        <v>2.1000000000000005</v>
      </c>
      <c r="G37" s="412">
        <v>0.11</v>
      </c>
      <c r="H37" s="411">
        <v>0.74199999999999999</v>
      </c>
      <c r="I37" s="412">
        <v>0.14000000000000001</v>
      </c>
      <c r="J37" s="411">
        <v>8.5456000000000003</v>
      </c>
      <c r="K37" s="412">
        <v>0.21</v>
      </c>
      <c r="L37" s="413">
        <v>4.5709999999999997</v>
      </c>
      <c r="M37" s="412">
        <v>0.25</v>
      </c>
      <c r="N37" s="411">
        <v>18.641000000000002</v>
      </c>
      <c r="S37" s="63">
        <v>0.01</v>
      </c>
      <c r="T37" s="63">
        <v>2.1000000000000005</v>
      </c>
      <c r="U37" s="63">
        <v>0.05</v>
      </c>
      <c r="V37" s="63">
        <v>0.74199999999999999</v>
      </c>
      <c r="W37" s="63">
        <v>0.06</v>
      </c>
      <c r="X37" s="63">
        <v>8.5456000000000003</v>
      </c>
      <c r="Y37" s="63">
        <v>7.0000000000000007E-2</v>
      </c>
      <c r="Z37" s="63">
        <v>14.280000000000001</v>
      </c>
      <c r="AA37" s="63">
        <v>0.1</v>
      </c>
      <c r="AB37" s="63">
        <v>18.641000000000002</v>
      </c>
      <c r="AG37" s="435">
        <v>0.08</v>
      </c>
      <c r="AH37" s="435">
        <v>2.1000000000000005</v>
      </c>
      <c r="AI37" s="435">
        <f t="shared" si="0"/>
        <v>0.32221929473391936</v>
      </c>
    </row>
    <row r="38" spans="5:35" x14ac:dyDescent="0.25">
      <c r="E38" s="412">
        <v>0.08</v>
      </c>
      <c r="F38" s="411">
        <v>1.9950000000000001</v>
      </c>
      <c r="G38" s="412">
        <v>0.11</v>
      </c>
      <c r="H38" s="411">
        <v>2.2890000000000001</v>
      </c>
      <c r="I38" s="412">
        <v>0.14000000000000001</v>
      </c>
      <c r="J38" s="411">
        <v>7.5347999999999997</v>
      </c>
      <c r="K38" s="412">
        <v>0.21</v>
      </c>
      <c r="L38" s="413">
        <v>4.6900000000000004</v>
      </c>
      <c r="M38" s="412">
        <v>0.25</v>
      </c>
      <c r="N38" s="411">
        <v>19.278000000000002</v>
      </c>
      <c r="S38" s="63">
        <v>0.01</v>
      </c>
      <c r="T38" s="63">
        <v>1.9950000000000001</v>
      </c>
      <c r="U38" s="63">
        <v>0.05</v>
      </c>
      <c r="V38" s="63">
        <v>2.2890000000000001</v>
      </c>
      <c r="W38" s="63">
        <v>0.06</v>
      </c>
      <c r="X38" s="63">
        <v>7.5347999999999997</v>
      </c>
      <c r="Y38" s="63">
        <v>7.0000000000000007E-2</v>
      </c>
      <c r="Z38" s="63">
        <v>6.1669999999999998</v>
      </c>
      <c r="AA38" s="63">
        <v>0.1</v>
      </c>
      <c r="AB38" s="63">
        <v>19.278000000000002</v>
      </c>
      <c r="AG38" s="435">
        <v>0.08</v>
      </c>
      <c r="AH38" s="435">
        <v>1.9950000000000001</v>
      </c>
      <c r="AI38" s="435">
        <f t="shared" si="0"/>
        <v>0.29994290002276708</v>
      </c>
    </row>
    <row r="39" spans="5:35" x14ac:dyDescent="0.25">
      <c r="E39" s="412">
        <v>0.08</v>
      </c>
      <c r="F39" s="411">
        <v>3.0590000000000002</v>
      </c>
      <c r="G39" s="412">
        <v>0.11</v>
      </c>
      <c r="H39" s="411">
        <v>0.99399999999999988</v>
      </c>
      <c r="I39" s="412">
        <v>0.14000000000000001</v>
      </c>
      <c r="J39" s="411">
        <v>3.3586</v>
      </c>
      <c r="K39" s="412">
        <v>0.21</v>
      </c>
      <c r="L39" s="413">
        <v>7.665</v>
      </c>
      <c r="M39" s="412">
        <v>0.25</v>
      </c>
      <c r="N39" s="411">
        <v>50.673000000000002</v>
      </c>
      <c r="S39" s="63">
        <v>0.01</v>
      </c>
      <c r="T39" s="63">
        <v>3.0590000000000002</v>
      </c>
      <c r="U39" s="63">
        <v>0.05</v>
      </c>
      <c r="V39" s="63">
        <v>0.99399999999999988</v>
      </c>
      <c r="W39" s="63">
        <v>0.06</v>
      </c>
      <c r="X39" s="63">
        <v>3.3586</v>
      </c>
      <c r="Y39" s="63">
        <v>7.0000000000000007E-2</v>
      </c>
      <c r="Z39" s="63">
        <v>3.0030000000000001</v>
      </c>
      <c r="AA39" s="63">
        <v>0.1</v>
      </c>
      <c r="AB39" s="63">
        <v>50.673000000000002</v>
      </c>
      <c r="AG39" s="435">
        <v>0.08</v>
      </c>
      <c r="AH39" s="435">
        <v>3.0590000000000002</v>
      </c>
      <c r="AI39" s="435">
        <f t="shared" si="0"/>
        <v>0.48557947698467868</v>
      </c>
    </row>
    <row r="40" spans="5:35" x14ac:dyDescent="0.25">
      <c r="E40" s="412">
        <v>0.08</v>
      </c>
      <c r="F40" s="411">
        <v>3.7590000000000003</v>
      </c>
      <c r="G40" s="412">
        <v>0.11</v>
      </c>
      <c r="H40" s="411">
        <v>0.371</v>
      </c>
      <c r="I40" s="412">
        <v>0.14000000000000001</v>
      </c>
      <c r="J40" s="411">
        <v>15.9222</v>
      </c>
      <c r="K40" s="412">
        <v>0.21</v>
      </c>
      <c r="L40" s="413">
        <v>6.2089999999999996</v>
      </c>
      <c r="M40" s="412">
        <v>0.25</v>
      </c>
      <c r="N40" s="411">
        <v>4.1370000000000005</v>
      </c>
      <c r="S40" s="63">
        <v>0.01</v>
      </c>
      <c r="T40" s="63">
        <v>3.7590000000000003</v>
      </c>
      <c r="U40" s="63">
        <v>0.05</v>
      </c>
      <c r="V40" s="63">
        <v>0.371</v>
      </c>
      <c r="W40" s="63">
        <v>0.06</v>
      </c>
      <c r="X40" s="63">
        <v>15.9222</v>
      </c>
      <c r="Y40" s="63">
        <v>7.0000000000000007E-2</v>
      </c>
      <c r="Z40" s="63">
        <v>22.946000000000002</v>
      </c>
      <c r="AA40" s="63">
        <v>0.1</v>
      </c>
      <c r="AB40" s="63">
        <v>4.1370000000000005</v>
      </c>
      <c r="AG40" s="435">
        <v>0.08</v>
      </c>
      <c r="AH40" s="435">
        <v>3.7590000000000003</v>
      </c>
      <c r="AI40" s="435">
        <f t="shared" si="0"/>
        <v>0.5750723257138125</v>
      </c>
    </row>
    <row r="41" spans="5:35" x14ac:dyDescent="0.25">
      <c r="E41" s="412">
        <v>0.08</v>
      </c>
      <c r="F41" s="411">
        <v>1.1620000000000001</v>
      </c>
      <c r="G41" s="412">
        <v>0.11</v>
      </c>
      <c r="H41" s="411">
        <v>1.05</v>
      </c>
      <c r="I41" s="412">
        <v>0.14000000000000001</v>
      </c>
      <c r="J41" s="411">
        <v>0.80500000000000005</v>
      </c>
      <c r="K41" s="412">
        <v>0.21</v>
      </c>
      <c r="L41" s="413">
        <v>9.282</v>
      </c>
      <c r="M41" s="412">
        <v>0.25</v>
      </c>
      <c r="N41" s="411">
        <v>7.0770000000000008</v>
      </c>
      <c r="S41" s="63">
        <v>0.01</v>
      </c>
      <c r="T41" s="63">
        <v>1.1620000000000001</v>
      </c>
      <c r="U41" s="63">
        <v>0.05</v>
      </c>
      <c r="V41" s="63">
        <v>1.05</v>
      </c>
      <c r="W41" s="63">
        <v>0.06</v>
      </c>
      <c r="X41" s="63">
        <v>0.80500000000000005</v>
      </c>
      <c r="Y41" s="63">
        <v>7.0000000000000007E-2</v>
      </c>
      <c r="Z41" s="63">
        <v>3.5419999999999998</v>
      </c>
      <c r="AA41" s="63">
        <v>0.1</v>
      </c>
      <c r="AB41" s="63">
        <v>7.0770000000000008</v>
      </c>
      <c r="AG41" s="435">
        <v>0.08</v>
      </c>
      <c r="AH41" s="435">
        <v>1.1620000000000001</v>
      </c>
      <c r="AI41" s="435">
        <f t="shared" si="0"/>
        <v>6.5206128054311988E-2</v>
      </c>
    </row>
    <row r="42" spans="5:35" x14ac:dyDescent="0.25">
      <c r="E42" s="412">
        <v>0.08</v>
      </c>
      <c r="F42" s="411">
        <v>2.3660000000000001</v>
      </c>
      <c r="G42" s="412">
        <v>0.11</v>
      </c>
      <c r="H42" s="411">
        <v>1.5329999999999999</v>
      </c>
      <c r="I42" s="412">
        <v>0.14000000000000001</v>
      </c>
      <c r="J42" s="411">
        <v>6.0507999999999997</v>
      </c>
      <c r="K42" s="412">
        <v>0.21</v>
      </c>
      <c r="L42" s="413">
        <v>4.641</v>
      </c>
      <c r="M42" s="412">
        <v>0.25</v>
      </c>
      <c r="N42" s="411">
        <v>4.431</v>
      </c>
      <c r="S42" s="63">
        <v>0.01</v>
      </c>
      <c r="T42" s="63">
        <v>2.3660000000000001</v>
      </c>
      <c r="U42" s="63">
        <v>0.05</v>
      </c>
      <c r="V42" s="63">
        <v>1.5329999999999999</v>
      </c>
      <c r="W42" s="63">
        <v>0.06</v>
      </c>
      <c r="X42" s="63">
        <v>6.0507999999999997</v>
      </c>
      <c r="Y42" s="63">
        <v>7.0000000000000007E-2</v>
      </c>
      <c r="Z42" s="63">
        <v>4.6550000000000002</v>
      </c>
      <c r="AA42" s="63">
        <v>0.1</v>
      </c>
      <c r="AB42" s="63">
        <v>4.431</v>
      </c>
      <c r="AG42" s="435">
        <v>0.08</v>
      </c>
      <c r="AH42" s="435">
        <v>2.3660000000000001</v>
      </c>
      <c r="AI42" s="435">
        <f t="shared" si="0"/>
        <v>0.37401474029191156</v>
      </c>
    </row>
    <row r="43" spans="5:35" x14ac:dyDescent="0.25">
      <c r="E43" s="412">
        <v>0.08</v>
      </c>
      <c r="F43" s="411">
        <v>1.2810000000000001</v>
      </c>
      <c r="G43" s="412">
        <v>0.11</v>
      </c>
      <c r="H43" s="411">
        <v>1.2249999999999999</v>
      </c>
      <c r="I43" s="412">
        <v>0.14000000000000001</v>
      </c>
      <c r="J43" s="411">
        <v>5.7050000000000001</v>
      </c>
      <c r="K43" s="412">
        <v>0.21</v>
      </c>
      <c r="L43" s="413">
        <v>7.3500000000000005</v>
      </c>
      <c r="M43" s="412">
        <v>0.25</v>
      </c>
      <c r="N43" s="411">
        <v>18.641000000000002</v>
      </c>
      <c r="S43" s="63">
        <v>0.01</v>
      </c>
      <c r="T43" s="63">
        <v>1.2810000000000001</v>
      </c>
      <c r="U43" s="63">
        <v>0.05</v>
      </c>
      <c r="V43" s="63">
        <v>1.2249999999999999</v>
      </c>
      <c r="W43" s="63">
        <v>0.06</v>
      </c>
      <c r="X43" s="63">
        <v>5.7050000000000001</v>
      </c>
      <c r="Y43" s="63">
        <v>7.0000000000000007E-2</v>
      </c>
      <c r="Z43" s="63">
        <v>3.2550000000000003</v>
      </c>
      <c r="AA43" s="63">
        <v>0.1</v>
      </c>
      <c r="AB43" s="63">
        <v>18.641000000000002</v>
      </c>
      <c r="AG43" s="435">
        <v>0.08</v>
      </c>
      <c r="AH43" s="435">
        <v>1.2810000000000001</v>
      </c>
      <c r="AI43" s="435">
        <f t="shared" si="0"/>
        <v>0.10754912974468635</v>
      </c>
    </row>
    <row r="44" spans="5:35" x14ac:dyDescent="0.25">
      <c r="E44" s="412">
        <v>0.08</v>
      </c>
      <c r="F44" s="411">
        <v>1.1900000000000002</v>
      </c>
      <c r="G44" s="412">
        <v>0.11</v>
      </c>
      <c r="H44" s="411">
        <v>0.90300000000000002</v>
      </c>
      <c r="I44" s="412">
        <v>0.14000000000000001</v>
      </c>
      <c r="J44" s="411">
        <v>5.3872</v>
      </c>
      <c r="K44" s="412">
        <v>0.21</v>
      </c>
      <c r="L44" s="413">
        <v>15.469999999999999</v>
      </c>
      <c r="M44" s="412">
        <v>0.25</v>
      </c>
      <c r="N44" s="411">
        <v>28.035000000000004</v>
      </c>
      <c r="S44" s="63">
        <v>0.01</v>
      </c>
      <c r="T44" s="63">
        <v>1.1900000000000002</v>
      </c>
      <c r="U44" s="63">
        <v>0.05</v>
      </c>
      <c r="V44" s="63">
        <v>0.90300000000000002</v>
      </c>
      <c r="W44" s="63">
        <v>0.06</v>
      </c>
      <c r="X44" s="63">
        <v>5.3872</v>
      </c>
      <c r="Y44" s="63">
        <v>7.0000000000000007E-2</v>
      </c>
      <c r="Z44" s="63">
        <v>2.044</v>
      </c>
      <c r="AA44" s="63">
        <v>0.1</v>
      </c>
      <c r="AB44" s="63">
        <v>28.035000000000004</v>
      </c>
      <c r="AG44" s="435">
        <v>0.08</v>
      </c>
      <c r="AH44" s="435">
        <v>1.1900000000000002</v>
      </c>
      <c r="AI44" s="435">
        <f t="shared" si="0"/>
        <v>7.5546961392530823E-2</v>
      </c>
    </row>
    <row r="45" spans="5:35" x14ac:dyDescent="0.25">
      <c r="E45" s="412">
        <v>0.08</v>
      </c>
      <c r="F45" s="411">
        <v>4.0810000000000004</v>
      </c>
      <c r="G45" s="412">
        <v>0.11</v>
      </c>
      <c r="H45" s="411">
        <v>1.337</v>
      </c>
      <c r="I45" s="412">
        <v>0.14000000000000001</v>
      </c>
      <c r="J45" s="411">
        <v>1.5218</v>
      </c>
      <c r="K45" s="412">
        <v>0.21</v>
      </c>
      <c r="L45" s="413">
        <v>6.1879999999999997</v>
      </c>
      <c r="M45" s="412">
        <v>0.25</v>
      </c>
      <c r="N45" s="411">
        <v>4.2839999999999998</v>
      </c>
      <c r="S45" s="63">
        <v>0.01</v>
      </c>
      <c r="T45" s="63">
        <v>4.0810000000000004</v>
      </c>
      <c r="U45" s="63">
        <v>0.05</v>
      </c>
      <c r="V45" s="63">
        <v>1.337</v>
      </c>
      <c r="W45" s="63">
        <v>0.06</v>
      </c>
      <c r="X45" s="63">
        <v>1.5218</v>
      </c>
      <c r="Y45" s="63">
        <v>7.0000000000000007E-2</v>
      </c>
      <c r="Z45" s="63">
        <v>3.0590000000000002</v>
      </c>
      <c r="AA45" s="63">
        <v>0.1</v>
      </c>
      <c r="AB45" s="63">
        <v>4.2839999999999998</v>
      </c>
      <c r="AG45" s="435">
        <v>0.08</v>
      </c>
      <c r="AH45" s="435">
        <v>4.0810000000000004</v>
      </c>
      <c r="AI45" s="435">
        <f t="shared" si="0"/>
        <v>0.610766594773271</v>
      </c>
    </row>
    <row r="46" spans="5:35" x14ac:dyDescent="0.25">
      <c r="E46" s="412">
        <v>0.08</v>
      </c>
      <c r="F46" s="411">
        <v>8.6590000000000007</v>
      </c>
      <c r="G46" s="412">
        <v>0.11</v>
      </c>
      <c r="H46" s="411">
        <v>1.9739999999999998</v>
      </c>
      <c r="I46" s="412">
        <v>0.14000000000000001</v>
      </c>
      <c r="J46" s="411">
        <v>5.8407999999999998</v>
      </c>
      <c r="K46" s="412">
        <v>0.21</v>
      </c>
      <c r="L46" s="413">
        <v>7.665</v>
      </c>
      <c r="M46" s="412">
        <v>0.25</v>
      </c>
      <c r="N46" s="411">
        <v>6.7479999999999993</v>
      </c>
      <c r="S46" s="63">
        <v>0.01</v>
      </c>
      <c r="T46" s="63">
        <v>8.6590000000000007</v>
      </c>
      <c r="U46" s="63">
        <v>0.05</v>
      </c>
      <c r="V46" s="63">
        <v>1.9739999999999998</v>
      </c>
      <c r="W46" s="63">
        <v>0.06</v>
      </c>
      <c r="X46" s="63">
        <v>5.8407999999999998</v>
      </c>
      <c r="Y46" s="63">
        <v>7.0000000000000007E-2</v>
      </c>
      <c r="Z46" s="63">
        <v>12.25</v>
      </c>
      <c r="AA46" s="63">
        <v>0.1</v>
      </c>
      <c r="AB46" s="63">
        <v>6.7479999999999993</v>
      </c>
      <c r="AG46" s="435">
        <v>0.08</v>
      </c>
      <c r="AH46" s="435">
        <v>8.6590000000000007</v>
      </c>
      <c r="AI46" s="435">
        <f t="shared" si="0"/>
        <v>0.93746773964337748</v>
      </c>
    </row>
    <row r="47" spans="5:35" x14ac:dyDescent="0.25">
      <c r="E47" s="412">
        <v>0.08</v>
      </c>
      <c r="F47" s="411">
        <v>10.108000000000001</v>
      </c>
      <c r="G47" s="412">
        <v>0.11</v>
      </c>
      <c r="H47" s="411">
        <v>0.51100000000000001</v>
      </c>
      <c r="I47" s="412">
        <v>0.14000000000000001</v>
      </c>
      <c r="J47" s="411">
        <v>4.9042000000000003</v>
      </c>
      <c r="K47" s="412">
        <v>0.21</v>
      </c>
      <c r="L47" s="413">
        <v>6.3070000000000004</v>
      </c>
      <c r="M47" s="412">
        <v>0.25</v>
      </c>
      <c r="N47" s="411">
        <v>6.6080000000000005</v>
      </c>
      <c r="S47" s="63">
        <v>0.01</v>
      </c>
      <c r="T47" s="63">
        <v>10.108000000000001</v>
      </c>
      <c r="U47" s="63">
        <v>0.05</v>
      </c>
      <c r="V47" s="63">
        <v>0.51100000000000001</v>
      </c>
      <c r="W47" s="63">
        <v>0.06</v>
      </c>
      <c r="X47" s="63">
        <v>4.9042000000000003</v>
      </c>
      <c r="Y47" s="63">
        <v>7.0000000000000007E-2</v>
      </c>
      <c r="Z47" s="63">
        <v>2.6109999999999998</v>
      </c>
      <c r="AA47" s="63">
        <v>0.1</v>
      </c>
      <c r="AB47" s="63">
        <v>6.6080000000000005</v>
      </c>
      <c r="AG47" s="435">
        <v>0.08</v>
      </c>
      <c r="AH47" s="435">
        <v>10.108000000000001</v>
      </c>
      <c r="AI47" s="435">
        <f t="shared" si="0"/>
        <v>1.0046652332478772</v>
      </c>
    </row>
    <row r="48" spans="5:35" x14ac:dyDescent="0.25">
      <c r="E48" s="412">
        <v>0.08</v>
      </c>
      <c r="F48" s="411">
        <v>0.95900000000000007</v>
      </c>
      <c r="G48" s="412">
        <v>0.11</v>
      </c>
      <c r="H48" s="411">
        <v>0.85399999999999998</v>
      </c>
      <c r="I48" s="412">
        <v>0.14000000000000001</v>
      </c>
      <c r="J48" s="411">
        <v>1.5666</v>
      </c>
      <c r="K48" s="412">
        <v>0.21</v>
      </c>
      <c r="L48" s="413">
        <v>6.3630000000000004</v>
      </c>
      <c r="M48" s="412">
        <v>0.25</v>
      </c>
      <c r="N48" s="411">
        <v>4.4240000000000004</v>
      </c>
      <c r="S48" s="63">
        <v>0.01</v>
      </c>
      <c r="T48" s="63">
        <v>0.95900000000000007</v>
      </c>
      <c r="U48" s="63">
        <v>0.05</v>
      </c>
      <c r="V48" s="63">
        <v>0.85399999999999998</v>
      </c>
      <c r="W48" s="63">
        <v>0.06</v>
      </c>
      <c r="X48" s="63">
        <v>1.5666</v>
      </c>
      <c r="Y48" s="63">
        <v>7.0000000000000007E-2</v>
      </c>
      <c r="Z48" s="63">
        <v>6.202</v>
      </c>
      <c r="AA48" s="63">
        <v>0.1</v>
      </c>
      <c r="AB48" s="63">
        <v>4.4240000000000004</v>
      </c>
      <c r="AG48" s="435">
        <v>0.08</v>
      </c>
      <c r="AH48" s="435">
        <v>0.95900000000000007</v>
      </c>
      <c r="AI48" s="435">
        <f t="shared" si="0"/>
        <v>-1.8181392829336368E-2</v>
      </c>
    </row>
    <row r="49" spans="5:35" x14ac:dyDescent="0.25">
      <c r="E49" s="412">
        <v>0.08</v>
      </c>
      <c r="F49" s="411">
        <v>1.113</v>
      </c>
      <c r="G49" s="412">
        <v>0.11</v>
      </c>
      <c r="H49" s="411">
        <v>2.8770000000000002</v>
      </c>
      <c r="I49" s="412">
        <v>0.14000000000000001</v>
      </c>
      <c r="J49" s="411">
        <v>6.9202000000000004</v>
      </c>
      <c r="K49" s="412">
        <v>0.21</v>
      </c>
      <c r="L49" s="413">
        <v>4.641</v>
      </c>
      <c r="M49" s="412">
        <v>0.25</v>
      </c>
      <c r="N49" s="411">
        <v>6.2160000000000002</v>
      </c>
      <c r="S49" s="63">
        <v>0.01</v>
      </c>
      <c r="T49" s="63">
        <v>1.113</v>
      </c>
      <c r="U49" s="63">
        <v>0.05</v>
      </c>
      <c r="V49" s="63">
        <v>2.8770000000000002</v>
      </c>
      <c r="W49" s="63">
        <v>0.06</v>
      </c>
      <c r="X49" s="63">
        <v>6.9202000000000004</v>
      </c>
      <c r="Y49" s="63">
        <v>7.0000000000000007E-2</v>
      </c>
      <c r="Z49" s="63">
        <v>7.0909999999999993</v>
      </c>
      <c r="AA49" s="63">
        <v>0.1</v>
      </c>
      <c r="AB49" s="63">
        <v>6.2160000000000002</v>
      </c>
      <c r="AG49" s="435">
        <v>0.08</v>
      </c>
      <c r="AH49" s="435">
        <v>1.113</v>
      </c>
      <c r="AI49" s="435">
        <f t="shared" si="0"/>
        <v>4.6495164334708308E-2</v>
      </c>
    </row>
    <row r="50" spans="5:35" x14ac:dyDescent="0.25">
      <c r="E50" s="412">
        <v>0.08</v>
      </c>
      <c r="F50" s="411">
        <v>1.5680000000000001</v>
      </c>
      <c r="G50" s="412">
        <v>0.11</v>
      </c>
      <c r="H50" s="411">
        <v>9.2189999999999994</v>
      </c>
      <c r="I50" s="412">
        <v>0.14000000000000001</v>
      </c>
      <c r="J50" s="411">
        <v>6.1417999999999999</v>
      </c>
      <c r="K50" s="412">
        <v>0.21</v>
      </c>
      <c r="L50" s="413">
        <v>10.807999999999998</v>
      </c>
      <c r="M50" s="412">
        <v>0.25</v>
      </c>
      <c r="N50" s="411">
        <v>7.301000000000001</v>
      </c>
      <c r="S50" s="63">
        <v>0.01</v>
      </c>
      <c r="T50" s="63">
        <v>1.5680000000000001</v>
      </c>
      <c r="U50" s="63">
        <v>0.05</v>
      </c>
      <c r="V50" s="63">
        <v>9.2189999999999994</v>
      </c>
      <c r="W50" s="63">
        <v>0.06</v>
      </c>
      <c r="X50" s="63">
        <v>6.1417999999999999</v>
      </c>
      <c r="Y50" s="63">
        <v>7.0000000000000007E-2</v>
      </c>
      <c r="Z50" s="63">
        <v>1.5959999999999999</v>
      </c>
      <c r="AA50" s="63">
        <v>0.1</v>
      </c>
      <c r="AB50" s="63">
        <v>7.301000000000001</v>
      </c>
      <c r="AG50" s="435">
        <v>0.08</v>
      </c>
      <c r="AH50" s="435">
        <v>1.5680000000000001</v>
      </c>
      <c r="AI50" s="435">
        <f t="shared" si="0"/>
        <v>0.19534605834841964</v>
      </c>
    </row>
    <row r="51" spans="5:35" x14ac:dyDescent="0.25">
      <c r="E51" s="412">
        <v>0.08</v>
      </c>
      <c r="F51" s="411">
        <v>1.5050000000000001</v>
      </c>
      <c r="G51" s="412">
        <v>0.11</v>
      </c>
      <c r="H51" s="411">
        <v>0.65100000000000002</v>
      </c>
      <c r="I51" s="412">
        <v>0.14000000000000001</v>
      </c>
      <c r="J51" s="411">
        <v>0.73499999999999999</v>
      </c>
      <c r="K51" s="412">
        <v>0.21</v>
      </c>
      <c r="L51" s="413">
        <v>12.523</v>
      </c>
      <c r="M51" s="412">
        <v>0.25</v>
      </c>
      <c r="N51" s="411">
        <v>73.5</v>
      </c>
      <c r="S51" s="63">
        <v>0.01</v>
      </c>
      <c r="T51" s="63">
        <v>1.5050000000000001</v>
      </c>
      <c r="U51" s="63">
        <v>0.05</v>
      </c>
      <c r="V51" s="63">
        <v>0.65100000000000002</v>
      </c>
      <c r="W51" s="63">
        <v>0.06</v>
      </c>
      <c r="X51" s="63">
        <v>0.73499999999999999</v>
      </c>
      <c r="Y51" s="63">
        <v>7.0000000000000007E-2</v>
      </c>
      <c r="Z51" s="63">
        <v>12.151999999999999</v>
      </c>
      <c r="AA51" s="63">
        <v>0.1</v>
      </c>
      <c r="AB51" s="63">
        <v>10.667999999999999</v>
      </c>
      <c r="AG51" s="435">
        <v>0.08</v>
      </c>
      <c r="AH51" s="435">
        <v>1.5050000000000001</v>
      </c>
      <c r="AI51" s="435">
        <f t="shared" si="0"/>
        <v>0.1775364999298622</v>
      </c>
    </row>
    <row r="52" spans="5:35" x14ac:dyDescent="0.25">
      <c r="E52" s="412">
        <v>0.08</v>
      </c>
      <c r="F52" s="411">
        <v>1.155</v>
      </c>
      <c r="G52" s="412">
        <v>0.11</v>
      </c>
      <c r="H52" s="411">
        <v>7.665</v>
      </c>
      <c r="I52" s="412">
        <v>0.14000000000000001</v>
      </c>
      <c r="J52" s="411">
        <v>2.7902</v>
      </c>
      <c r="K52" s="412">
        <v>0.21</v>
      </c>
      <c r="L52" s="413">
        <v>4.641</v>
      </c>
      <c r="S52" s="63">
        <v>0.01</v>
      </c>
      <c r="T52" s="63">
        <v>1.155</v>
      </c>
      <c r="U52" s="63">
        <v>0.05</v>
      </c>
      <c r="V52" s="63">
        <v>7.665</v>
      </c>
      <c r="W52" s="63">
        <v>0.06</v>
      </c>
      <c r="X52" s="63">
        <v>2.7902</v>
      </c>
      <c r="Y52" s="63">
        <v>7.0000000000000007E-2</v>
      </c>
      <c r="Z52" s="63">
        <v>7.4829999999999997</v>
      </c>
      <c r="AA52" s="63">
        <v>0.1</v>
      </c>
      <c r="AB52" s="63">
        <v>7.9729999999999999</v>
      </c>
      <c r="AG52" s="435">
        <v>0.08</v>
      </c>
      <c r="AH52" s="435">
        <v>1.155</v>
      </c>
      <c r="AI52" s="435">
        <f t="shared" si="0"/>
        <v>6.2581984228163121E-2</v>
      </c>
    </row>
    <row r="53" spans="5:35" x14ac:dyDescent="0.25">
      <c r="E53" s="412">
        <v>0.08</v>
      </c>
      <c r="F53" s="411">
        <v>2.9470000000000001</v>
      </c>
      <c r="G53" s="412">
        <v>0.11</v>
      </c>
      <c r="H53" s="411">
        <v>1.218</v>
      </c>
      <c r="I53" s="412">
        <v>0.14000000000000001</v>
      </c>
      <c r="J53" s="411">
        <v>6.6997</v>
      </c>
      <c r="K53" s="412">
        <v>0.21</v>
      </c>
      <c r="L53" s="413">
        <v>6.1180000000000003</v>
      </c>
      <c r="S53" s="63">
        <v>0.01</v>
      </c>
      <c r="T53" s="63">
        <v>2.9470000000000001</v>
      </c>
      <c r="U53" s="63">
        <v>0.05</v>
      </c>
      <c r="V53" s="63">
        <v>1.218</v>
      </c>
      <c r="W53" s="63">
        <v>0.06</v>
      </c>
      <c r="X53" s="63">
        <v>6.6997</v>
      </c>
      <c r="Y53" s="63">
        <v>7.0000000000000007E-2</v>
      </c>
      <c r="Z53" s="63">
        <v>11.571</v>
      </c>
      <c r="AA53" s="63">
        <v>0.1</v>
      </c>
      <c r="AB53" s="63">
        <v>9.7440000000000015</v>
      </c>
      <c r="AG53" s="435">
        <v>0.08</v>
      </c>
      <c r="AH53" s="435">
        <v>2.9470000000000001</v>
      </c>
      <c r="AI53" s="435">
        <f t="shared" si="0"/>
        <v>0.46938013584992516</v>
      </c>
    </row>
    <row r="54" spans="5:35" x14ac:dyDescent="0.25">
      <c r="E54" s="412">
        <v>0.08</v>
      </c>
      <c r="F54" s="411">
        <v>1.3720000000000001</v>
      </c>
      <c r="G54" s="412">
        <v>0.11</v>
      </c>
      <c r="H54" s="411">
        <v>1.589</v>
      </c>
      <c r="I54" s="412">
        <v>0.14000000000000001</v>
      </c>
      <c r="J54" s="411">
        <v>2.6208</v>
      </c>
      <c r="K54" s="412">
        <v>0.21</v>
      </c>
      <c r="L54" s="413">
        <v>10.549000000000001</v>
      </c>
      <c r="S54" s="63">
        <v>0.01</v>
      </c>
      <c r="T54" s="63">
        <v>1.3720000000000001</v>
      </c>
      <c r="U54" s="63">
        <v>0.05</v>
      </c>
      <c r="V54" s="63">
        <v>1.589</v>
      </c>
      <c r="W54" s="63">
        <v>0.06</v>
      </c>
      <c r="X54" s="63">
        <v>2.6208</v>
      </c>
      <c r="Y54" s="63">
        <v>7.0000000000000007E-2</v>
      </c>
      <c r="Z54" s="63">
        <v>5.6769999999999996</v>
      </c>
      <c r="AA54" s="63">
        <v>0.1</v>
      </c>
      <c r="AB54" s="63">
        <v>10.857000000000001</v>
      </c>
      <c r="AG54" s="435">
        <v>0.08</v>
      </c>
      <c r="AH54" s="435">
        <v>1.3720000000000001</v>
      </c>
      <c r="AI54" s="435">
        <f t="shared" si="0"/>
        <v>0.13735411137073292</v>
      </c>
    </row>
    <row r="55" spans="5:35" x14ac:dyDescent="0.25">
      <c r="E55" s="412">
        <v>0.08</v>
      </c>
      <c r="F55" s="411">
        <v>2.177</v>
      </c>
      <c r="G55" s="412">
        <v>0.11</v>
      </c>
      <c r="H55" s="411">
        <v>2.59</v>
      </c>
      <c r="I55" s="412">
        <v>0.14000000000000001</v>
      </c>
      <c r="J55" s="411">
        <v>2.2105999999999999</v>
      </c>
      <c r="K55" s="412">
        <v>0.21</v>
      </c>
      <c r="L55" s="413">
        <v>10.738</v>
      </c>
      <c r="S55" s="63">
        <v>0.01</v>
      </c>
      <c r="T55" s="63">
        <v>2.177</v>
      </c>
      <c r="U55" s="63">
        <v>0.05</v>
      </c>
      <c r="V55" s="63">
        <v>2.59</v>
      </c>
      <c r="W55" s="63">
        <v>0.06</v>
      </c>
      <c r="X55" s="63">
        <v>2.2105999999999999</v>
      </c>
      <c r="Y55" s="63">
        <v>7.0000000000000007E-2</v>
      </c>
      <c r="Z55" s="63">
        <v>22.155000000000005</v>
      </c>
      <c r="AA55" s="63">
        <v>0.1</v>
      </c>
      <c r="AB55" s="63">
        <v>15.259999999999998</v>
      </c>
      <c r="AG55" s="435">
        <v>0.08</v>
      </c>
      <c r="AH55" s="435">
        <v>2.177</v>
      </c>
      <c r="AI55" s="435">
        <f t="shared" si="0"/>
        <v>0.33785842904109437</v>
      </c>
    </row>
    <row r="56" spans="5:35" x14ac:dyDescent="0.25">
      <c r="E56" s="412">
        <v>0.08</v>
      </c>
      <c r="F56" s="411">
        <v>3.2200000000000006</v>
      </c>
      <c r="G56" s="412">
        <v>0.11</v>
      </c>
      <c r="H56" s="411">
        <v>0.99400000000000011</v>
      </c>
      <c r="I56" s="412">
        <v>0.14000000000000001</v>
      </c>
      <c r="J56" s="411">
        <v>0.88619999999999999</v>
      </c>
      <c r="K56" s="412">
        <v>0.21</v>
      </c>
      <c r="L56" s="413">
        <v>13.782999999999999</v>
      </c>
      <c r="S56" s="63">
        <v>0.01</v>
      </c>
      <c r="T56" s="63">
        <v>3.2200000000000006</v>
      </c>
      <c r="U56" s="63">
        <v>0.05</v>
      </c>
      <c r="V56" s="63">
        <v>0.99400000000000011</v>
      </c>
      <c r="W56" s="63">
        <v>0.06</v>
      </c>
      <c r="X56" s="63">
        <v>0.88619999999999999</v>
      </c>
      <c r="Y56" s="63">
        <v>7.0000000000000007E-2</v>
      </c>
      <c r="Z56" s="63">
        <v>18.213999999999999</v>
      </c>
      <c r="AA56" s="63">
        <v>0.1</v>
      </c>
      <c r="AB56" s="63">
        <v>17.227</v>
      </c>
      <c r="AG56" s="435">
        <v>0.08</v>
      </c>
      <c r="AH56" s="435">
        <v>3.2200000000000006</v>
      </c>
      <c r="AI56" s="435">
        <f t="shared" si="0"/>
        <v>0.50785587169583102</v>
      </c>
    </row>
    <row r="57" spans="5:35" x14ac:dyDescent="0.25">
      <c r="E57" s="412">
        <v>0.08</v>
      </c>
      <c r="F57" s="411">
        <v>2.653</v>
      </c>
      <c r="G57" s="412">
        <v>0.11</v>
      </c>
      <c r="H57" s="411">
        <v>10.276</v>
      </c>
      <c r="I57" s="412">
        <v>0.14000000000000001</v>
      </c>
      <c r="J57" s="411">
        <v>2.9777999999999998</v>
      </c>
      <c r="K57" s="412">
        <v>0.21</v>
      </c>
      <c r="L57" s="413">
        <v>15.259999999999998</v>
      </c>
      <c r="S57" s="63">
        <v>0.01</v>
      </c>
      <c r="T57" s="63">
        <v>2.653</v>
      </c>
      <c r="U57" s="63">
        <v>0.05</v>
      </c>
      <c r="V57" s="63">
        <v>10.276</v>
      </c>
      <c r="W57" s="63">
        <v>0.06</v>
      </c>
      <c r="X57" s="63">
        <v>2.9777999999999998</v>
      </c>
      <c r="Y57" s="63">
        <v>7.0000000000000007E-2</v>
      </c>
      <c r="Z57" s="63">
        <v>4.6969999999999992</v>
      </c>
      <c r="AA57" s="63">
        <v>0.1</v>
      </c>
      <c r="AB57" s="63">
        <v>6.3070000000000004</v>
      </c>
      <c r="AG57" s="435">
        <v>0.08</v>
      </c>
      <c r="AH57" s="435">
        <v>2.653</v>
      </c>
      <c r="AI57" s="435">
        <f t="shared" si="0"/>
        <v>0.4237372499823292</v>
      </c>
    </row>
    <row r="58" spans="5:35" x14ac:dyDescent="0.25">
      <c r="E58" s="412">
        <v>0.08</v>
      </c>
      <c r="F58" s="411">
        <v>1.5960000000000003</v>
      </c>
      <c r="G58" s="412">
        <v>0.11</v>
      </c>
      <c r="H58" s="411">
        <v>0.51100000000000001</v>
      </c>
      <c r="I58" s="412">
        <v>0.14000000000000001</v>
      </c>
      <c r="J58" s="411">
        <v>1.085</v>
      </c>
      <c r="K58" s="412">
        <v>0.21</v>
      </c>
      <c r="L58" s="413">
        <v>17.584</v>
      </c>
      <c r="S58" s="63">
        <v>0.01</v>
      </c>
      <c r="T58" s="63">
        <v>1.5960000000000003</v>
      </c>
      <c r="U58" s="63">
        <v>0.05</v>
      </c>
      <c r="V58" s="63">
        <v>0.51100000000000001</v>
      </c>
      <c r="W58" s="63">
        <v>0.06</v>
      </c>
      <c r="X58" s="63">
        <v>1.085</v>
      </c>
      <c r="Y58" s="63">
        <v>7.0000000000000007E-2</v>
      </c>
      <c r="Z58" s="63">
        <v>11.872000000000002</v>
      </c>
      <c r="AA58" s="63">
        <v>0.1</v>
      </c>
      <c r="AB58" s="63">
        <v>9.2609999999999992</v>
      </c>
      <c r="AG58" s="435">
        <v>0.08</v>
      </c>
      <c r="AH58" s="435">
        <v>1.5960000000000003</v>
      </c>
      <c r="AI58" s="435">
        <f t="shared" si="0"/>
        <v>0.2030328870147107</v>
      </c>
    </row>
    <row r="59" spans="5:35" x14ac:dyDescent="0.25">
      <c r="E59" s="412">
        <v>0.08</v>
      </c>
      <c r="F59" s="411">
        <v>2.8140000000000001</v>
      </c>
      <c r="G59" s="412">
        <v>0.11</v>
      </c>
      <c r="H59" s="411">
        <v>0.88200000000000001</v>
      </c>
      <c r="I59" s="412">
        <v>0.14000000000000001</v>
      </c>
      <c r="J59" s="411">
        <v>5.4893999999999998</v>
      </c>
      <c r="K59" s="412">
        <v>0.21</v>
      </c>
      <c r="L59" s="413">
        <v>10.689</v>
      </c>
      <c r="S59" s="63">
        <v>0.01</v>
      </c>
      <c r="T59" s="63">
        <v>2.8140000000000001</v>
      </c>
      <c r="U59" s="63">
        <v>0.05</v>
      </c>
      <c r="V59" s="63">
        <v>0.88200000000000001</v>
      </c>
      <c r="W59" s="63">
        <v>0.06</v>
      </c>
      <c r="X59" s="63">
        <v>5.4893999999999998</v>
      </c>
      <c r="Y59" s="63">
        <v>7.0000000000000007E-2</v>
      </c>
      <c r="Z59" s="63">
        <v>2.6739999999999995</v>
      </c>
      <c r="AA59" s="63">
        <v>0.1</v>
      </c>
      <c r="AB59" s="63">
        <v>10.023999999999999</v>
      </c>
      <c r="AG59" s="435">
        <v>0.08</v>
      </c>
      <c r="AH59" s="435">
        <v>2.8140000000000001</v>
      </c>
      <c r="AI59" s="435">
        <f t="shared" si="0"/>
        <v>0.4493240930987269</v>
      </c>
    </row>
    <row r="60" spans="5:35" x14ac:dyDescent="0.25">
      <c r="E60" s="412">
        <v>0.08</v>
      </c>
      <c r="F60" s="411">
        <v>1.9180000000000001</v>
      </c>
      <c r="G60" s="412">
        <v>0.11</v>
      </c>
      <c r="H60" s="411">
        <v>1.022</v>
      </c>
      <c r="I60" s="412">
        <v>0.14000000000000001</v>
      </c>
      <c r="J60" s="411">
        <v>6.9846000000000004</v>
      </c>
      <c r="K60" s="412">
        <v>0.21</v>
      </c>
      <c r="L60" s="413">
        <v>3.1150000000000002</v>
      </c>
      <c r="S60" s="63">
        <v>0.01</v>
      </c>
      <c r="T60" s="63">
        <v>1.9180000000000001</v>
      </c>
      <c r="U60" s="63">
        <v>0.05</v>
      </c>
      <c r="V60" s="63">
        <v>1.022</v>
      </c>
      <c r="W60" s="63">
        <v>0.06</v>
      </c>
      <c r="X60" s="63">
        <v>6.9846000000000004</v>
      </c>
      <c r="Y60" s="63">
        <v>7.0000000000000007E-2</v>
      </c>
      <c r="Z60" s="63">
        <v>5.6559999999999997</v>
      </c>
      <c r="AA60" s="63">
        <v>0.1</v>
      </c>
      <c r="AB60" s="63">
        <v>11.76</v>
      </c>
      <c r="AG60" s="435">
        <v>0.08</v>
      </c>
      <c r="AH60" s="435">
        <v>1.9180000000000001</v>
      </c>
      <c r="AI60" s="435">
        <f t="shared" si="0"/>
        <v>0.2828486028346448</v>
      </c>
    </row>
    <row r="61" spans="5:35" x14ac:dyDescent="0.25">
      <c r="E61" s="412">
        <v>0.08</v>
      </c>
      <c r="F61" s="411">
        <v>1.1970000000000001</v>
      </c>
      <c r="I61" s="412">
        <v>0.14000000000000001</v>
      </c>
      <c r="J61" s="411">
        <v>11.594799999999999</v>
      </c>
      <c r="K61" s="412">
        <v>0.21</v>
      </c>
      <c r="L61" s="413">
        <v>9.072000000000001</v>
      </c>
      <c r="S61" s="63">
        <v>0.01</v>
      </c>
      <c r="T61" s="63">
        <v>1.1970000000000001</v>
      </c>
      <c r="W61" s="63">
        <v>0.06</v>
      </c>
      <c r="X61" s="63">
        <v>11.594799999999999</v>
      </c>
      <c r="Y61" s="63">
        <v>7.0000000000000007E-2</v>
      </c>
      <c r="Z61" s="63">
        <v>10.380999999999998</v>
      </c>
      <c r="AA61" s="63">
        <v>0.1</v>
      </c>
      <c r="AB61" s="63">
        <v>16.785999999999998</v>
      </c>
      <c r="AG61" s="435">
        <v>0.08</v>
      </c>
      <c r="AH61" s="435">
        <v>1.1970000000000001</v>
      </c>
      <c r="AI61" s="435">
        <f t="shared" si="0"/>
        <v>7.8094150406410684E-2</v>
      </c>
    </row>
    <row r="62" spans="5:35" x14ac:dyDescent="0.25">
      <c r="E62" s="412">
        <v>0.08</v>
      </c>
      <c r="F62" s="411">
        <v>2.548</v>
      </c>
      <c r="I62" s="412">
        <v>0.14000000000000001</v>
      </c>
      <c r="J62" s="411">
        <v>1.0724</v>
      </c>
      <c r="K62" s="412">
        <v>0.21</v>
      </c>
      <c r="L62" s="413">
        <v>15.400000000000002</v>
      </c>
      <c r="S62" s="63">
        <v>0.01</v>
      </c>
      <c r="T62" s="63">
        <v>2.548</v>
      </c>
      <c r="W62" s="63">
        <v>0.06</v>
      </c>
      <c r="X62" s="63">
        <v>1.0724</v>
      </c>
      <c r="Y62" s="63">
        <v>7.0000000000000007E-2</v>
      </c>
      <c r="Z62" s="63">
        <v>2.0930000000000004</v>
      </c>
      <c r="AA62" s="63">
        <v>0.1</v>
      </c>
      <c r="AB62" s="63">
        <v>12.796000000000001</v>
      </c>
      <c r="AG62" s="435">
        <v>0.08</v>
      </c>
      <c r="AH62" s="435">
        <v>2.548</v>
      </c>
      <c r="AI62" s="435">
        <f t="shared" si="0"/>
        <v>0.40619942366331285</v>
      </c>
    </row>
    <row r="63" spans="5:35" x14ac:dyDescent="0.25">
      <c r="E63" s="412">
        <v>0.08</v>
      </c>
      <c r="F63" s="411">
        <v>1.4840000000000002</v>
      </c>
      <c r="I63" s="412">
        <v>0.14000000000000001</v>
      </c>
      <c r="J63" s="411">
        <v>4.3651999999999997</v>
      </c>
      <c r="K63" s="412">
        <v>0.21</v>
      </c>
      <c r="L63" s="413">
        <v>14.847</v>
      </c>
      <c r="S63" s="63">
        <v>0.01</v>
      </c>
      <c r="T63" s="63">
        <v>1.4840000000000002</v>
      </c>
      <c r="W63" s="63">
        <v>0.06</v>
      </c>
      <c r="X63" s="63">
        <v>4.3651999999999997</v>
      </c>
      <c r="Y63" s="63">
        <v>7.0000000000000007E-2</v>
      </c>
      <c r="Z63" s="63">
        <v>7.3359999999999985</v>
      </c>
      <c r="AA63" s="63">
        <v>0.1</v>
      </c>
      <c r="AB63" s="63">
        <v>9.0020000000000007</v>
      </c>
      <c r="AG63" s="435">
        <v>0.08</v>
      </c>
      <c r="AH63" s="435">
        <v>1.4840000000000002</v>
      </c>
      <c r="AI63" s="435">
        <f t="shared" si="0"/>
        <v>0.17143390094300834</v>
      </c>
    </row>
    <row r="64" spans="5:35" x14ac:dyDescent="0.25">
      <c r="E64" s="412">
        <v>0.08</v>
      </c>
      <c r="F64" s="411">
        <v>1.8690000000000002</v>
      </c>
      <c r="I64" s="412">
        <v>0.14000000000000001</v>
      </c>
      <c r="J64" s="411">
        <v>2.4990000000000001</v>
      </c>
      <c r="K64" s="412">
        <v>0.21</v>
      </c>
      <c r="L64" s="413">
        <v>13.923</v>
      </c>
      <c r="S64" s="63">
        <v>0.01</v>
      </c>
      <c r="T64" s="63">
        <v>1.8690000000000002</v>
      </c>
      <c r="W64" s="63">
        <v>0.06</v>
      </c>
      <c r="X64" s="63">
        <v>2.4990000000000001</v>
      </c>
      <c r="Y64" s="63">
        <v>7.0000000000000007E-2</v>
      </c>
      <c r="Z64" s="63">
        <v>7.2940000000000005</v>
      </c>
      <c r="AA64" s="63">
        <v>0.1</v>
      </c>
      <c r="AB64" s="63">
        <v>9.4290000000000003</v>
      </c>
      <c r="AG64" s="435">
        <v>0.08</v>
      </c>
      <c r="AH64" s="435">
        <v>1.8690000000000002</v>
      </c>
      <c r="AI64" s="435">
        <f t="shared" si="0"/>
        <v>0.2716093013788321</v>
      </c>
    </row>
    <row r="65" spans="5:35" x14ac:dyDescent="0.25">
      <c r="E65" s="412">
        <v>0.08</v>
      </c>
      <c r="F65" s="411">
        <v>1.7080000000000002</v>
      </c>
      <c r="I65" s="412">
        <v>0.14000000000000001</v>
      </c>
      <c r="J65" s="411">
        <v>6.3882000000000003</v>
      </c>
      <c r="K65" s="412">
        <v>0.21</v>
      </c>
      <c r="L65" s="413">
        <v>16.491999999999997</v>
      </c>
      <c r="S65" s="63">
        <v>0.01</v>
      </c>
      <c r="T65" s="63">
        <v>1.7080000000000002</v>
      </c>
      <c r="W65" s="63">
        <v>0.06</v>
      </c>
      <c r="X65" s="63">
        <v>6.3882000000000003</v>
      </c>
      <c r="Y65" s="63">
        <v>7.0000000000000007E-2</v>
      </c>
      <c r="Z65" s="63">
        <v>6.0410000000000004</v>
      </c>
      <c r="AA65" s="63">
        <v>0.1</v>
      </c>
      <c r="AB65" s="63">
        <v>9.3800000000000008</v>
      </c>
      <c r="AG65" s="435">
        <v>0.08</v>
      </c>
      <c r="AH65" s="435">
        <v>1.7080000000000002</v>
      </c>
      <c r="AI65" s="435">
        <f t="shared" si="0"/>
        <v>0.23248786635298629</v>
      </c>
    </row>
    <row r="66" spans="5:35" x14ac:dyDescent="0.25">
      <c r="E66" s="412">
        <v>0.08</v>
      </c>
      <c r="F66" s="411">
        <v>3.2550000000000003</v>
      </c>
      <c r="I66" s="412">
        <v>0.14000000000000001</v>
      </c>
      <c r="J66" s="411">
        <v>2.5396000000000001</v>
      </c>
      <c r="K66" s="412">
        <v>0.21</v>
      </c>
      <c r="L66" s="413">
        <v>10.759</v>
      </c>
      <c r="S66" s="63">
        <v>0.01</v>
      </c>
      <c r="T66" s="63">
        <v>3.2550000000000003</v>
      </c>
      <c r="W66" s="63">
        <v>0.06</v>
      </c>
      <c r="X66" s="63">
        <v>2.5396000000000001</v>
      </c>
      <c r="Y66" s="63">
        <v>7.0000000000000007E-2</v>
      </c>
      <c r="Z66" s="63">
        <v>13.699</v>
      </c>
      <c r="AA66" s="63">
        <v>0.1</v>
      </c>
      <c r="AB66" s="63">
        <v>15.33</v>
      </c>
      <c r="AG66" s="435">
        <v>0.08</v>
      </c>
      <c r="AH66" s="435">
        <v>3.2550000000000003</v>
      </c>
      <c r="AI66" s="435">
        <f t="shared" si="0"/>
        <v>0.5125509929042108</v>
      </c>
    </row>
    <row r="67" spans="5:35" x14ac:dyDescent="0.25">
      <c r="E67" s="412">
        <v>0.08</v>
      </c>
      <c r="F67" s="411">
        <v>1.085</v>
      </c>
      <c r="I67" s="412">
        <v>0.14000000000000001</v>
      </c>
      <c r="J67" s="411">
        <v>3.8191999999999999</v>
      </c>
      <c r="K67" s="412">
        <v>0.21</v>
      </c>
      <c r="L67" s="413">
        <v>9.3729999999999993</v>
      </c>
      <c r="S67" s="63">
        <v>0.01</v>
      </c>
      <c r="T67" s="63">
        <v>1.085</v>
      </c>
      <c r="W67" s="63">
        <v>0.06</v>
      </c>
      <c r="X67" s="63">
        <v>3.8191999999999999</v>
      </c>
      <c r="Y67" s="63">
        <v>7.0000000000000007E-2</v>
      </c>
      <c r="Z67" s="63">
        <v>10.549000000000001</v>
      </c>
      <c r="AA67" s="63">
        <v>0.1</v>
      </c>
      <c r="AB67" s="63">
        <v>12.739999999999998</v>
      </c>
      <c r="AG67" s="435">
        <v>0.08</v>
      </c>
      <c r="AH67" s="435">
        <v>1.085</v>
      </c>
      <c r="AI67" s="435">
        <f t="shared" ref="AI67:AI130" si="1">LOG(AH67)</f>
        <v>3.5429738184548303E-2</v>
      </c>
    </row>
    <row r="68" spans="5:35" x14ac:dyDescent="0.25">
      <c r="E68" s="412">
        <v>0.08</v>
      </c>
      <c r="F68" s="411">
        <v>2.1630000000000003</v>
      </c>
      <c r="I68" s="412">
        <v>0.14000000000000001</v>
      </c>
      <c r="J68" s="411">
        <v>6.3209999999999997</v>
      </c>
      <c r="K68" s="412">
        <v>0.21</v>
      </c>
      <c r="L68" s="413">
        <v>7.8539999999999992</v>
      </c>
      <c r="S68" s="63">
        <v>0.01</v>
      </c>
      <c r="T68" s="63">
        <v>2.1630000000000003</v>
      </c>
      <c r="W68" s="63">
        <v>0.06</v>
      </c>
      <c r="X68" s="63">
        <v>6.3209999999999997</v>
      </c>
      <c r="Y68" s="63">
        <v>7.0000000000000007E-2</v>
      </c>
      <c r="Z68" s="63">
        <v>8.6100000000000012</v>
      </c>
      <c r="AA68" s="63">
        <v>0.1</v>
      </c>
      <c r="AB68" s="63">
        <v>12.096</v>
      </c>
      <c r="AG68" s="435">
        <v>0.08</v>
      </c>
      <c r="AH68" s="435">
        <v>2.1630000000000003</v>
      </c>
      <c r="AI68" s="435">
        <f t="shared" si="1"/>
        <v>0.33505651943909154</v>
      </c>
    </row>
    <row r="69" spans="5:35" x14ac:dyDescent="0.25">
      <c r="E69" s="412">
        <v>0.08</v>
      </c>
      <c r="F69" s="411">
        <v>0.34300000000000003</v>
      </c>
      <c r="I69" s="412">
        <v>0.14000000000000001</v>
      </c>
      <c r="J69" s="411">
        <v>17.403400000000001</v>
      </c>
      <c r="K69" s="412">
        <v>0.21</v>
      </c>
      <c r="L69" s="413">
        <v>4.2839999999999998</v>
      </c>
      <c r="S69" s="63">
        <v>0.01</v>
      </c>
      <c r="T69" s="63">
        <v>0.34300000000000003</v>
      </c>
      <c r="W69" s="63">
        <v>0.06</v>
      </c>
      <c r="X69" s="63">
        <v>17.403400000000001</v>
      </c>
      <c r="Y69" s="63">
        <v>7.0000000000000007E-2</v>
      </c>
      <c r="Z69" s="63">
        <v>16.344999999999999</v>
      </c>
      <c r="AA69" s="63">
        <v>0.1</v>
      </c>
      <c r="AB69" s="63">
        <v>4.5010000000000003</v>
      </c>
      <c r="AG69" s="435">
        <v>0.08</v>
      </c>
      <c r="AH69" s="435">
        <v>0.34300000000000003</v>
      </c>
      <c r="AI69" s="435">
        <f t="shared" si="1"/>
        <v>-0.46470587995722945</v>
      </c>
    </row>
    <row r="70" spans="5:35" x14ac:dyDescent="0.25">
      <c r="E70" s="412">
        <v>0.08</v>
      </c>
      <c r="F70" s="411">
        <v>1.2180000000000002</v>
      </c>
      <c r="I70" s="412">
        <v>0.14000000000000001</v>
      </c>
      <c r="J70" s="411">
        <v>3.9396</v>
      </c>
      <c r="K70" s="412">
        <v>0.21</v>
      </c>
      <c r="L70" s="413">
        <v>4.6900000000000004</v>
      </c>
      <c r="S70" s="63">
        <v>0.01</v>
      </c>
      <c r="T70" s="63">
        <v>1.2180000000000002</v>
      </c>
      <c r="W70" s="63">
        <v>0.06</v>
      </c>
      <c r="X70" s="63">
        <v>3.9396</v>
      </c>
      <c r="Y70" s="63">
        <v>7.0000000000000007E-2</v>
      </c>
      <c r="Z70" s="63">
        <v>9.1560000000000024</v>
      </c>
      <c r="AA70" s="63">
        <v>0.1</v>
      </c>
      <c r="AB70" s="63">
        <v>12.375999999999999</v>
      </c>
      <c r="AG70" s="435">
        <v>0.08</v>
      </c>
      <c r="AH70" s="435">
        <v>1.2180000000000002</v>
      </c>
      <c r="AI70" s="435">
        <f t="shared" si="1"/>
        <v>8.5647288296856625E-2</v>
      </c>
    </row>
    <row r="71" spans="5:35" x14ac:dyDescent="0.25">
      <c r="E71" s="412">
        <v>0.08</v>
      </c>
      <c r="F71" s="411">
        <v>2.0930000000000004</v>
      </c>
      <c r="I71" s="412">
        <v>0.14000000000000001</v>
      </c>
      <c r="J71" s="411">
        <v>2.9232</v>
      </c>
      <c r="K71" s="412">
        <v>0.21</v>
      </c>
      <c r="L71" s="413">
        <v>3.8080000000000003</v>
      </c>
      <c r="S71" s="63">
        <v>0.01</v>
      </c>
      <c r="T71" s="63">
        <v>2.0930000000000004</v>
      </c>
      <c r="W71" s="63">
        <v>0.06</v>
      </c>
      <c r="X71" s="63">
        <v>2.9232</v>
      </c>
      <c r="Y71" s="63">
        <v>7.0000000000000007E-2</v>
      </c>
      <c r="Z71" s="63">
        <v>24.122</v>
      </c>
      <c r="AA71" s="63">
        <v>0.1</v>
      </c>
      <c r="AB71" s="63">
        <v>7.7559999999999993</v>
      </c>
      <c r="AG71" s="435">
        <v>0.08</v>
      </c>
      <c r="AH71" s="435">
        <v>2.0930000000000004</v>
      </c>
      <c r="AI71" s="435">
        <f t="shared" si="1"/>
        <v>0.32076922833868654</v>
      </c>
    </row>
    <row r="72" spans="5:35" x14ac:dyDescent="0.25">
      <c r="E72" s="412">
        <v>0.08</v>
      </c>
      <c r="F72" s="411">
        <v>8.7569999999999997</v>
      </c>
      <c r="I72" s="412">
        <v>0.14000000000000001</v>
      </c>
      <c r="J72" s="411">
        <v>2.2624</v>
      </c>
      <c r="K72" s="412">
        <v>0.21</v>
      </c>
      <c r="L72" s="413">
        <v>6.7130000000000001</v>
      </c>
      <c r="S72" s="63">
        <v>0.01</v>
      </c>
      <c r="T72" s="63">
        <v>8.7569999999999997</v>
      </c>
      <c r="W72" s="63">
        <v>0.06</v>
      </c>
      <c r="X72" s="63">
        <v>2.2624</v>
      </c>
      <c r="Y72" s="63">
        <v>7.0000000000000007E-2</v>
      </c>
      <c r="Z72" s="63">
        <v>17.78</v>
      </c>
      <c r="AA72" s="63">
        <v>0.1</v>
      </c>
      <c r="AB72" s="63">
        <v>6.048</v>
      </c>
      <c r="AG72" s="435">
        <v>0.08</v>
      </c>
      <c r="AH72" s="435">
        <v>8.7569999999999997</v>
      </c>
      <c r="AI72" s="435">
        <f t="shared" si="1"/>
        <v>0.94235534970767676</v>
      </c>
    </row>
    <row r="73" spans="5:35" x14ac:dyDescent="0.25">
      <c r="E73" s="412">
        <v>0.08</v>
      </c>
      <c r="F73" s="411">
        <v>7.6369999999999996</v>
      </c>
      <c r="I73" s="412">
        <v>0.14000000000000001</v>
      </c>
      <c r="J73" s="411">
        <v>2.1252</v>
      </c>
      <c r="K73" s="412">
        <v>0.21</v>
      </c>
      <c r="L73" s="413">
        <v>4.5010000000000003</v>
      </c>
      <c r="S73" s="63">
        <v>0.01</v>
      </c>
      <c r="T73" s="63">
        <v>7.6369999999999996</v>
      </c>
      <c r="W73" s="63">
        <v>0.06</v>
      </c>
      <c r="X73" s="63">
        <v>2.1252</v>
      </c>
      <c r="Y73" s="63">
        <v>7.0000000000000007E-2</v>
      </c>
      <c r="Z73" s="63">
        <v>8.5679999999999996</v>
      </c>
      <c r="AA73" s="63">
        <v>0.1</v>
      </c>
      <c r="AB73" s="63">
        <v>6.048</v>
      </c>
      <c r="AG73" s="435">
        <v>0.08</v>
      </c>
      <c r="AH73" s="435">
        <v>7.6369999999999996</v>
      </c>
      <c r="AI73" s="435">
        <f t="shared" si="1"/>
        <v>0.88292279060259871</v>
      </c>
    </row>
    <row r="74" spans="5:35" x14ac:dyDescent="0.25">
      <c r="E74" s="412">
        <v>0.08</v>
      </c>
      <c r="F74" s="411">
        <v>1.393</v>
      </c>
      <c r="I74" s="412">
        <v>0.14000000000000001</v>
      </c>
      <c r="J74" s="411">
        <v>3.7898000000000001</v>
      </c>
      <c r="K74" s="412">
        <v>0.21</v>
      </c>
      <c r="L74" s="413">
        <v>6.8319999999999999</v>
      </c>
      <c r="S74" s="63">
        <v>0.01</v>
      </c>
      <c r="T74" s="63">
        <v>1.393</v>
      </c>
      <c r="W74" s="63">
        <v>0.06</v>
      </c>
      <c r="X74" s="63">
        <v>3.7898000000000001</v>
      </c>
      <c r="Y74" s="63">
        <v>7.0000000000000007E-2</v>
      </c>
      <c r="Z74" s="63">
        <v>2.9260000000000002</v>
      </c>
      <c r="AA74" s="63">
        <v>0.1</v>
      </c>
      <c r="AB74" s="63">
        <v>5.8659999999999997</v>
      </c>
      <c r="AG74" s="435">
        <v>0.08</v>
      </c>
      <c r="AH74" s="435">
        <v>1.393</v>
      </c>
      <c r="AI74" s="435">
        <f t="shared" si="1"/>
        <v>0.14395111642396349</v>
      </c>
    </row>
    <row r="75" spans="5:35" x14ac:dyDescent="0.25">
      <c r="E75" s="412">
        <v>0.08</v>
      </c>
      <c r="F75" s="411">
        <v>1.5960000000000003</v>
      </c>
      <c r="I75" s="412">
        <v>0.14000000000000001</v>
      </c>
      <c r="J75" s="411">
        <v>3.5266000000000002</v>
      </c>
      <c r="K75" s="412">
        <v>0.21</v>
      </c>
      <c r="L75" s="413">
        <v>3.024</v>
      </c>
      <c r="S75" s="63">
        <v>0.01</v>
      </c>
      <c r="T75" s="63">
        <v>1.5960000000000003</v>
      </c>
      <c r="W75" s="63">
        <v>0.06</v>
      </c>
      <c r="X75" s="63">
        <v>3.5266000000000002</v>
      </c>
      <c r="AA75" s="63">
        <v>0.1</v>
      </c>
      <c r="AB75" s="63">
        <v>2.2959999999999998</v>
      </c>
      <c r="AG75" s="435">
        <v>0.08</v>
      </c>
      <c r="AH75" s="435">
        <v>1.5960000000000003</v>
      </c>
      <c r="AI75" s="435">
        <f t="shared" si="1"/>
        <v>0.2030328870147107</v>
      </c>
    </row>
    <row r="76" spans="5:35" x14ac:dyDescent="0.25">
      <c r="E76" s="412">
        <v>0.08</v>
      </c>
      <c r="F76" s="411">
        <v>1.3720000000000001</v>
      </c>
      <c r="I76" s="412">
        <v>0.14000000000000001</v>
      </c>
      <c r="J76" s="411">
        <v>2.8538999999999999</v>
      </c>
      <c r="K76" s="412">
        <v>0.21</v>
      </c>
      <c r="L76" s="413">
        <v>12.285</v>
      </c>
      <c r="S76" s="63">
        <v>0.01</v>
      </c>
      <c r="T76" s="63">
        <v>1.3720000000000001</v>
      </c>
      <c r="W76" s="63">
        <v>0.06</v>
      </c>
      <c r="X76" s="63">
        <v>2.8538999999999999</v>
      </c>
      <c r="AA76" s="63">
        <v>0.1</v>
      </c>
      <c r="AB76" s="63">
        <v>6.8320000000000007</v>
      </c>
      <c r="AG76" s="435">
        <v>0.08</v>
      </c>
      <c r="AH76" s="435">
        <v>1.3720000000000001</v>
      </c>
      <c r="AI76" s="435">
        <f t="shared" si="1"/>
        <v>0.13735411137073292</v>
      </c>
    </row>
    <row r="77" spans="5:35" x14ac:dyDescent="0.25">
      <c r="E77" s="412">
        <v>0.08</v>
      </c>
      <c r="F77" s="411">
        <v>9.5059999999999985</v>
      </c>
      <c r="I77" s="412">
        <v>0.14000000000000001</v>
      </c>
      <c r="J77" s="411">
        <v>7.2408000000000001</v>
      </c>
      <c r="K77" s="412">
        <v>0.21</v>
      </c>
      <c r="L77" s="413">
        <v>11.921000000000001</v>
      </c>
      <c r="S77" s="63">
        <v>0.01</v>
      </c>
      <c r="T77" s="63">
        <v>9.5059999999999985</v>
      </c>
      <c r="W77" s="63">
        <v>0.06</v>
      </c>
      <c r="X77" s="63">
        <v>7.2408000000000001</v>
      </c>
      <c r="AA77" s="63">
        <v>0.1</v>
      </c>
      <c r="AB77" s="63">
        <v>4.641</v>
      </c>
      <c r="AG77" s="435">
        <v>0.08</v>
      </c>
      <c r="AH77" s="435">
        <v>9.5059999999999985</v>
      </c>
      <c r="AI77" s="435">
        <f t="shared" si="1"/>
        <v>0.97799780995873964</v>
      </c>
    </row>
    <row r="78" spans="5:35" x14ac:dyDescent="0.25">
      <c r="E78" s="412">
        <v>0.08</v>
      </c>
      <c r="F78" s="411">
        <v>1.2180000000000002</v>
      </c>
      <c r="I78" s="412">
        <v>0.14000000000000001</v>
      </c>
      <c r="J78" s="411">
        <v>7.3205999999999998</v>
      </c>
      <c r="K78" s="412">
        <v>0.21</v>
      </c>
      <c r="L78" s="413">
        <v>10.983000000000001</v>
      </c>
      <c r="S78" s="63">
        <v>0.01</v>
      </c>
      <c r="T78" s="63">
        <v>1.2180000000000002</v>
      </c>
      <c r="W78" s="63">
        <v>0.06</v>
      </c>
      <c r="X78" s="63">
        <v>7.3205999999999998</v>
      </c>
      <c r="AA78" s="63">
        <v>0.1</v>
      </c>
      <c r="AB78" s="63">
        <v>0.434</v>
      </c>
      <c r="AG78" s="435">
        <v>0.08</v>
      </c>
      <c r="AH78" s="435">
        <v>1.2180000000000002</v>
      </c>
      <c r="AI78" s="435">
        <f t="shared" si="1"/>
        <v>8.5647288296856625E-2</v>
      </c>
    </row>
    <row r="79" spans="5:35" x14ac:dyDescent="0.25">
      <c r="E79" s="412">
        <v>0.08</v>
      </c>
      <c r="F79" s="411">
        <v>7.1820000000000004</v>
      </c>
      <c r="K79" s="412">
        <v>0.21</v>
      </c>
      <c r="L79" s="413">
        <v>12.026</v>
      </c>
      <c r="S79" s="63">
        <v>0.01</v>
      </c>
      <c r="T79" s="63">
        <v>7.1820000000000004</v>
      </c>
      <c r="AA79" s="63">
        <v>0.1</v>
      </c>
      <c r="AB79" s="63">
        <v>9.5969999999999995</v>
      </c>
      <c r="AG79" s="435">
        <v>0.08</v>
      </c>
      <c r="AH79" s="435">
        <v>7.1820000000000004</v>
      </c>
      <c r="AI79" s="435">
        <f t="shared" si="1"/>
        <v>0.85624540079005429</v>
      </c>
    </row>
    <row r="80" spans="5:35" x14ac:dyDescent="0.25">
      <c r="E80" s="412">
        <v>0.08</v>
      </c>
      <c r="F80" s="411">
        <v>1.9670000000000001</v>
      </c>
      <c r="K80" s="412">
        <v>0.21</v>
      </c>
      <c r="L80" s="413">
        <v>10.549000000000001</v>
      </c>
      <c r="S80" s="63">
        <v>0.01</v>
      </c>
      <c r="T80" s="63">
        <v>1.9670000000000001</v>
      </c>
      <c r="AA80" s="63">
        <v>0.1</v>
      </c>
      <c r="AB80" s="63">
        <v>4.8020000000000005</v>
      </c>
      <c r="AG80" s="435">
        <v>0.08</v>
      </c>
      <c r="AH80" s="435">
        <v>1.9670000000000001</v>
      </c>
      <c r="AI80" s="435">
        <f t="shared" si="1"/>
        <v>0.29380435991933673</v>
      </c>
    </row>
    <row r="81" spans="5:35" x14ac:dyDescent="0.25">
      <c r="E81" s="412">
        <v>0.08</v>
      </c>
      <c r="F81" s="411">
        <v>8.0429999999999993</v>
      </c>
      <c r="K81" s="412">
        <v>0.21</v>
      </c>
      <c r="L81" s="413">
        <v>7.8890000000000002</v>
      </c>
      <c r="S81" s="63">
        <v>0.01</v>
      </c>
      <c r="T81" s="63">
        <v>8.0429999999999993</v>
      </c>
      <c r="AA81" s="63">
        <v>0.1</v>
      </c>
      <c r="AB81" s="63">
        <v>3.2130000000000001</v>
      </c>
      <c r="AG81" s="435">
        <v>0.08</v>
      </c>
      <c r="AH81" s="435">
        <v>8.0429999999999993</v>
      </c>
      <c r="AI81" s="435">
        <f t="shared" si="1"/>
        <v>0.90541806870254193</v>
      </c>
    </row>
    <row r="82" spans="5:35" x14ac:dyDescent="0.25">
      <c r="K82" s="412">
        <v>0.21</v>
      </c>
      <c r="L82" s="413">
        <v>15.042999999999999</v>
      </c>
      <c r="AA82" s="63">
        <v>0.1</v>
      </c>
      <c r="AB82" s="63">
        <v>1.5959999999999999</v>
      </c>
      <c r="AG82" s="435">
        <v>0.11</v>
      </c>
      <c r="AH82" s="435">
        <v>0.252</v>
      </c>
      <c r="AI82" s="435">
        <f t="shared" si="1"/>
        <v>-0.59859945921845592</v>
      </c>
    </row>
    <row r="83" spans="5:35" x14ac:dyDescent="0.25">
      <c r="K83" s="412">
        <v>0.21</v>
      </c>
      <c r="L83" s="413">
        <v>7.7349999999999994</v>
      </c>
      <c r="AA83" s="63">
        <v>0.1</v>
      </c>
      <c r="AB83" s="63">
        <v>10.443999999999999</v>
      </c>
      <c r="AG83" s="435">
        <v>0.11</v>
      </c>
      <c r="AH83" s="435">
        <v>0.56699999999999995</v>
      </c>
      <c r="AI83" s="435">
        <f t="shared" si="1"/>
        <v>-0.24641694110709347</v>
      </c>
    </row>
    <row r="84" spans="5:35" x14ac:dyDescent="0.25">
      <c r="K84" s="412">
        <v>0.21</v>
      </c>
      <c r="L84" s="413">
        <v>7.6929999999999996</v>
      </c>
      <c r="AA84" s="63">
        <v>0.1</v>
      </c>
      <c r="AB84" s="63">
        <v>6.2930000000000001</v>
      </c>
      <c r="AG84" s="435">
        <v>0.11</v>
      </c>
      <c r="AH84" s="435">
        <v>1.071</v>
      </c>
      <c r="AI84" s="435">
        <f t="shared" si="1"/>
        <v>2.9789470831855614E-2</v>
      </c>
    </row>
    <row r="85" spans="5:35" x14ac:dyDescent="0.25">
      <c r="K85" s="412">
        <v>0.21</v>
      </c>
      <c r="L85" s="413">
        <v>37.008999999999993</v>
      </c>
      <c r="AA85" s="63">
        <v>0.1</v>
      </c>
      <c r="AB85" s="63">
        <v>6.4329999999999998</v>
      </c>
      <c r="AG85" s="435">
        <v>0.11</v>
      </c>
      <c r="AH85" s="435">
        <v>1.6589999999999998</v>
      </c>
      <c r="AI85" s="435">
        <f t="shared" si="1"/>
        <v>0.21984638602436066</v>
      </c>
    </row>
    <row r="86" spans="5:35" x14ac:dyDescent="0.25">
      <c r="K86" s="412">
        <v>0.21</v>
      </c>
      <c r="L86" s="413">
        <v>2.7229999999999999</v>
      </c>
      <c r="AA86" s="63">
        <v>0.1</v>
      </c>
      <c r="AB86" s="63">
        <v>4.5709999999999997</v>
      </c>
      <c r="AG86" s="435">
        <v>0.11</v>
      </c>
      <c r="AH86" s="435">
        <v>7.3569999999999993</v>
      </c>
      <c r="AI86" s="435">
        <f t="shared" si="1"/>
        <v>0.86670075604249897</v>
      </c>
    </row>
    <row r="87" spans="5:35" x14ac:dyDescent="0.25">
      <c r="K87" s="412">
        <v>0.21</v>
      </c>
      <c r="L87" s="413">
        <v>6.181</v>
      </c>
      <c r="AA87" s="63">
        <v>0.1</v>
      </c>
      <c r="AB87" s="63">
        <v>4.6900000000000004</v>
      </c>
      <c r="AG87" s="435">
        <v>0.11</v>
      </c>
      <c r="AH87" s="435">
        <v>2.7720000000000002</v>
      </c>
      <c r="AI87" s="435">
        <f t="shared" si="1"/>
        <v>0.44279322593976916</v>
      </c>
    </row>
    <row r="88" spans="5:35" x14ac:dyDescent="0.25">
      <c r="K88" s="412">
        <v>0.21</v>
      </c>
      <c r="L88" s="413">
        <v>19.312999999999999</v>
      </c>
      <c r="AA88" s="63">
        <v>0.1</v>
      </c>
      <c r="AB88" s="63">
        <v>7.665</v>
      </c>
      <c r="AG88" s="435">
        <v>0.11</v>
      </c>
      <c r="AH88" s="435">
        <v>9.1630000000000003</v>
      </c>
      <c r="AI88" s="435">
        <f t="shared" si="1"/>
        <v>0.96203768656501265</v>
      </c>
    </row>
    <row r="89" spans="5:35" x14ac:dyDescent="0.25">
      <c r="K89" s="412">
        <v>0.21</v>
      </c>
      <c r="L89" s="413">
        <v>0.54600000000000004</v>
      </c>
      <c r="AA89" s="63">
        <v>0.1</v>
      </c>
      <c r="AB89" s="63">
        <v>6.2089999999999996</v>
      </c>
      <c r="AG89" s="435">
        <v>0.11</v>
      </c>
      <c r="AH89" s="435">
        <v>2.4850000000000003</v>
      </c>
      <c r="AI89" s="435">
        <f t="shared" si="1"/>
        <v>0.39532639306935097</v>
      </c>
    </row>
    <row r="90" spans="5:35" x14ac:dyDescent="0.25">
      <c r="K90" s="412">
        <v>0.21</v>
      </c>
      <c r="L90" s="413">
        <v>2.2120000000000002</v>
      </c>
      <c r="AA90" s="63">
        <v>0.1</v>
      </c>
      <c r="AB90" s="63">
        <v>9.282</v>
      </c>
      <c r="AG90" s="435">
        <v>0.11</v>
      </c>
      <c r="AH90" s="435">
        <v>0.48300000000000004</v>
      </c>
      <c r="AI90" s="435">
        <f t="shared" si="1"/>
        <v>-0.3160528692484878</v>
      </c>
    </row>
    <row r="91" spans="5:35" x14ac:dyDescent="0.25">
      <c r="K91" s="412">
        <v>0.21</v>
      </c>
      <c r="L91" s="413">
        <v>14.833000000000002</v>
      </c>
      <c r="AA91" s="63">
        <v>0.1</v>
      </c>
      <c r="AB91" s="63">
        <v>4.641</v>
      </c>
      <c r="AG91" s="435">
        <v>0.11</v>
      </c>
      <c r="AH91" s="435">
        <v>2.1910000000000003</v>
      </c>
      <c r="AI91" s="435">
        <f t="shared" si="1"/>
        <v>0.34064237756070537</v>
      </c>
    </row>
    <row r="92" spans="5:35" x14ac:dyDescent="0.25">
      <c r="K92" s="412">
        <v>0.21</v>
      </c>
      <c r="L92" s="413">
        <v>4.3330000000000002</v>
      </c>
      <c r="AA92" s="63">
        <v>0.1</v>
      </c>
      <c r="AB92" s="63">
        <v>7.3500000000000005</v>
      </c>
      <c r="AG92" s="435">
        <v>0.11</v>
      </c>
      <c r="AH92" s="435">
        <v>2.1350000000000002</v>
      </c>
      <c r="AI92" s="435">
        <f t="shared" si="1"/>
        <v>0.3293978793610427</v>
      </c>
    </row>
    <row r="93" spans="5:35" x14ac:dyDescent="0.25">
      <c r="K93" s="412">
        <v>0.21</v>
      </c>
      <c r="L93" s="413">
        <v>4.8370000000000006</v>
      </c>
      <c r="AA93" s="63">
        <v>0.1</v>
      </c>
      <c r="AB93" s="63">
        <v>15.469999999999999</v>
      </c>
      <c r="AG93" s="435">
        <v>0.11</v>
      </c>
      <c r="AH93" s="435">
        <v>13.635999999999999</v>
      </c>
      <c r="AI93" s="435">
        <f t="shared" si="1"/>
        <v>1.1346869925568535</v>
      </c>
    </row>
    <row r="94" spans="5:35" x14ac:dyDescent="0.25">
      <c r="K94" s="412">
        <v>0.21</v>
      </c>
      <c r="L94" s="413">
        <v>14.370999999999997</v>
      </c>
      <c r="AA94" s="63">
        <v>0.1</v>
      </c>
      <c r="AB94" s="63">
        <v>6.1879999999999997</v>
      </c>
      <c r="AG94" s="435">
        <v>0.11</v>
      </c>
      <c r="AH94" s="435">
        <v>1.218</v>
      </c>
      <c r="AI94" s="435">
        <f t="shared" si="1"/>
        <v>8.5647288296856541E-2</v>
      </c>
    </row>
    <row r="95" spans="5:35" x14ac:dyDescent="0.25">
      <c r="K95" s="412">
        <v>0.21</v>
      </c>
      <c r="L95" s="413">
        <v>2.1280000000000001</v>
      </c>
      <c r="AA95" s="63">
        <v>0.1</v>
      </c>
      <c r="AB95" s="63">
        <v>7.665</v>
      </c>
      <c r="AG95" s="435">
        <v>0.11</v>
      </c>
      <c r="AH95" s="435">
        <v>6.93</v>
      </c>
      <c r="AI95" s="435">
        <f t="shared" si="1"/>
        <v>0.84073323461180671</v>
      </c>
    </row>
    <row r="96" spans="5:35" x14ac:dyDescent="0.25">
      <c r="K96" s="412">
        <v>0.21</v>
      </c>
      <c r="L96" s="413">
        <v>8.9530000000000012</v>
      </c>
      <c r="AA96" s="63">
        <v>0.1</v>
      </c>
      <c r="AB96" s="63">
        <v>6.3070000000000004</v>
      </c>
      <c r="AG96" s="435">
        <v>0.11</v>
      </c>
      <c r="AH96" s="435">
        <v>2.3030000000000004</v>
      </c>
      <c r="AI96" s="435">
        <f t="shared" si="1"/>
        <v>0.36229393796423121</v>
      </c>
    </row>
    <row r="97" spans="11:35" x14ac:dyDescent="0.25">
      <c r="K97" s="412">
        <v>0.21</v>
      </c>
      <c r="L97" s="413">
        <v>7.1049999999999995</v>
      </c>
      <c r="AA97" s="63">
        <v>0.1</v>
      </c>
      <c r="AB97" s="63">
        <v>6.3630000000000004</v>
      </c>
      <c r="AG97" s="435">
        <v>0.11</v>
      </c>
      <c r="AH97" s="435">
        <v>9.0440000000000005</v>
      </c>
      <c r="AI97" s="435">
        <f t="shared" si="1"/>
        <v>0.95636055367332218</v>
      </c>
    </row>
    <row r="98" spans="11:35" x14ac:dyDescent="0.25">
      <c r="K98" s="412">
        <v>0.21</v>
      </c>
      <c r="L98" s="413">
        <v>5.4530000000000012</v>
      </c>
      <c r="AA98" s="63">
        <v>0.1</v>
      </c>
      <c r="AB98" s="63">
        <v>4.641</v>
      </c>
      <c r="AG98" s="435">
        <v>0.11</v>
      </c>
      <c r="AH98" s="435">
        <v>8.9249999999999989</v>
      </c>
      <c r="AI98" s="435">
        <f t="shared" si="1"/>
        <v>0.95060822478423079</v>
      </c>
    </row>
    <row r="99" spans="11:35" x14ac:dyDescent="0.25">
      <c r="K99" s="412">
        <v>0.21</v>
      </c>
      <c r="L99" s="413">
        <v>36.134</v>
      </c>
      <c r="AA99" s="63">
        <v>0.1</v>
      </c>
      <c r="AB99" s="63">
        <v>10.807999999999998</v>
      </c>
      <c r="AG99" s="435">
        <v>0.11</v>
      </c>
      <c r="AH99" s="435">
        <v>3.1360000000000001</v>
      </c>
      <c r="AI99" s="435">
        <f t="shared" si="1"/>
        <v>0.49637605401240087</v>
      </c>
    </row>
    <row r="100" spans="11:35" x14ac:dyDescent="0.25">
      <c r="K100" s="412">
        <v>0.21</v>
      </c>
      <c r="L100" s="413">
        <v>10.227</v>
      </c>
      <c r="AA100" s="63">
        <v>0.1</v>
      </c>
      <c r="AB100" s="63">
        <v>12.523</v>
      </c>
      <c r="AG100" s="435">
        <v>0.11</v>
      </c>
      <c r="AH100" s="435">
        <v>2.6179999999999999</v>
      </c>
      <c r="AI100" s="435">
        <f t="shared" si="1"/>
        <v>0.41796964221473698</v>
      </c>
    </row>
    <row r="101" spans="11:35" x14ac:dyDescent="0.25">
      <c r="K101" s="412">
        <v>0.21</v>
      </c>
      <c r="L101" s="413">
        <v>5.9989999999999997</v>
      </c>
      <c r="AA101" s="63">
        <v>0.1</v>
      </c>
      <c r="AB101" s="63">
        <v>4.641</v>
      </c>
      <c r="AG101" s="435">
        <v>0.11</v>
      </c>
      <c r="AH101" s="435">
        <v>1.3160000000000001</v>
      </c>
      <c r="AI101" s="435">
        <f t="shared" si="1"/>
        <v>0.11925588927793671</v>
      </c>
    </row>
    <row r="102" spans="11:35" x14ac:dyDescent="0.25">
      <c r="K102" s="412">
        <v>0.21</v>
      </c>
      <c r="L102" s="413">
        <v>1.2670000000000001</v>
      </c>
      <c r="AA102" s="63">
        <v>0.1</v>
      </c>
      <c r="AB102" s="63">
        <v>6.1180000000000003</v>
      </c>
      <c r="AG102" s="435">
        <v>0.11</v>
      </c>
      <c r="AH102" s="435">
        <v>2.7229999999999999</v>
      </c>
      <c r="AI102" s="435">
        <f t="shared" si="1"/>
        <v>0.43504764133996454</v>
      </c>
    </row>
    <row r="103" spans="11:35" x14ac:dyDescent="0.25">
      <c r="K103" s="412">
        <v>0.21</v>
      </c>
      <c r="L103" s="413">
        <v>18.927999999999997</v>
      </c>
      <c r="AA103" s="63">
        <v>0.1</v>
      </c>
      <c r="AB103" s="63">
        <v>10.549000000000001</v>
      </c>
      <c r="AG103" s="435">
        <v>0.11</v>
      </c>
      <c r="AH103" s="435">
        <v>3.129</v>
      </c>
      <c r="AI103" s="435">
        <f t="shared" si="1"/>
        <v>0.49540556314619333</v>
      </c>
    </row>
    <row r="104" spans="11:35" x14ac:dyDescent="0.25">
      <c r="K104" s="412">
        <v>0.21</v>
      </c>
      <c r="L104" s="413">
        <v>11.592000000000001</v>
      </c>
      <c r="AA104" s="63">
        <v>0.1</v>
      </c>
      <c r="AB104" s="63">
        <v>10.738</v>
      </c>
      <c r="AG104" s="435">
        <v>0.11</v>
      </c>
      <c r="AH104" s="435">
        <v>2.3029999999999999</v>
      </c>
      <c r="AI104" s="435">
        <f t="shared" si="1"/>
        <v>0.36229393796423109</v>
      </c>
    </row>
    <row r="105" spans="11:35" x14ac:dyDescent="0.25">
      <c r="K105" s="412">
        <v>0.21</v>
      </c>
      <c r="L105" s="413">
        <v>5.285000000000001</v>
      </c>
      <c r="AA105" s="63">
        <v>0.1</v>
      </c>
      <c r="AB105" s="63">
        <v>13.782999999999999</v>
      </c>
      <c r="AG105" s="435">
        <v>0.11</v>
      </c>
      <c r="AH105" s="435">
        <v>1.393</v>
      </c>
      <c r="AI105" s="435">
        <f t="shared" si="1"/>
        <v>0.14395111642396349</v>
      </c>
    </row>
    <row r="106" spans="11:35" x14ac:dyDescent="0.25">
      <c r="K106" s="412">
        <v>0.21</v>
      </c>
      <c r="L106" s="413">
        <v>4.4589999999999996</v>
      </c>
      <c r="AA106" s="63">
        <v>0.1</v>
      </c>
      <c r="AB106" s="63">
        <v>15.259999999999998</v>
      </c>
      <c r="AG106" s="435">
        <v>0.11</v>
      </c>
      <c r="AH106" s="435">
        <v>3.6750000000000003</v>
      </c>
      <c r="AI106" s="435">
        <f t="shared" si="1"/>
        <v>0.56525734342021372</v>
      </c>
    </row>
    <row r="107" spans="11:35" x14ac:dyDescent="0.25">
      <c r="K107" s="412">
        <v>0.21</v>
      </c>
      <c r="L107" s="413">
        <v>4.0529999999999999</v>
      </c>
      <c r="AA107" s="63">
        <v>0.1</v>
      </c>
      <c r="AB107" s="63">
        <v>17.584</v>
      </c>
      <c r="AG107" s="435">
        <v>0.11</v>
      </c>
      <c r="AH107" s="435">
        <v>1.8690000000000002</v>
      </c>
      <c r="AI107" s="435">
        <f t="shared" si="1"/>
        <v>0.2716093013788321</v>
      </c>
    </row>
    <row r="108" spans="11:35" x14ac:dyDescent="0.25">
      <c r="K108" s="412">
        <v>0.21</v>
      </c>
      <c r="L108" s="413">
        <v>6.1319999999999997</v>
      </c>
      <c r="AA108" s="63">
        <v>0.1</v>
      </c>
      <c r="AB108" s="63">
        <v>10.689</v>
      </c>
      <c r="AG108" s="435">
        <v>0.11</v>
      </c>
      <c r="AH108" s="435">
        <v>0.19600000000000001</v>
      </c>
      <c r="AI108" s="435">
        <f t="shared" si="1"/>
        <v>-0.70774392864352398</v>
      </c>
    </row>
    <row r="109" spans="11:35" x14ac:dyDescent="0.25">
      <c r="K109" s="412">
        <v>0.21</v>
      </c>
      <c r="L109" s="413">
        <v>16.821000000000002</v>
      </c>
      <c r="AA109" s="63">
        <v>0.1</v>
      </c>
      <c r="AB109" s="63">
        <v>3.1150000000000002</v>
      </c>
      <c r="AG109" s="435">
        <v>0.11</v>
      </c>
      <c r="AH109" s="435">
        <v>0.85399999999999998</v>
      </c>
      <c r="AI109" s="435">
        <f t="shared" si="1"/>
        <v>-6.8542129310994945E-2</v>
      </c>
    </row>
    <row r="110" spans="11:35" x14ac:dyDescent="0.25">
      <c r="K110" s="412">
        <v>0.21</v>
      </c>
      <c r="L110" s="413">
        <v>1.008</v>
      </c>
      <c r="AA110" s="63">
        <v>0.1</v>
      </c>
      <c r="AB110" s="63">
        <v>9.072000000000001</v>
      </c>
      <c r="AG110" s="435">
        <v>0.11</v>
      </c>
      <c r="AH110" s="435">
        <v>0.56699999999999995</v>
      </c>
      <c r="AI110" s="435">
        <f t="shared" si="1"/>
        <v>-0.24641694110709347</v>
      </c>
    </row>
    <row r="111" spans="11:35" x14ac:dyDescent="0.25">
      <c r="K111" s="412">
        <v>0.21</v>
      </c>
      <c r="L111" s="413">
        <v>6.8319999999999999</v>
      </c>
      <c r="AA111" s="63">
        <v>0.1</v>
      </c>
      <c r="AB111" s="63">
        <v>15.400000000000002</v>
      </c>
      <c r="AG111" s="435">
        <v>0.11</v>
      </c>
      <c r="AH111" s="435">
        <v>1.6029999999999998</v>
      </c>
      <c r="AI111" s="435">
        <f t="shared" si="1"/>
        <v>0.20493352235414475</v>
      </c>
    </row>
    <row r="112" spans="11:35" x14ac:dyDescent="0.25">
      <c r="K112" s="412">
        <v>0.21</v>
      </c>
      <c r="L112" s="413">
        <v>7.1120000000000001</v>
      </c>
      <c r="AA112" s="63">
        <v>0.1</v>
      </c>
      <c r="AB112" s="63">
        <v>14.847</v>
      </c>
      <c r="AG112" s="435">
        <v>0.11</v>
      </c>
      <c r="AH112" s="435">
        <v>8.8129999999999988</v>
      </c>
      <c r="AI112" s="435">
        <f t="shared" si="1"/>
        <v>0.94512377012211934</v>
      </c>
    </row>
    <row r="113" spans="11:35" x14ac:dyDescent="0.25">
      <c r="K113" s="412">
        <v>0.21</v>
      </c>
      <c r="L113" s="413">
        <v>10.528</v>
      </c>
      <c r="AA113" s="63">
        <v>0.1</v>
      </c>
      <c r="AB113" s="63">
        <v>13.923</v>
      </c>
      <c r="AG113" s="435">
        <v>0.11</v>
      </c>
      <c r="AH113" s="435">
        <v>2.1419999999999999</v>
      </c>
      <c r="AI113" s="435">
        <f t="shared" si="1"/>
        <v>0.33081946649583682</v>
      </c>
    </row>
    <row r="114" spans="11:35" x14ac:dyDescent="0.25">
      <c r="K114" s="412">
        <v>0.21</v>
      </c>
      <c r="L114" s="413">
        <v>8.0150000000000006</v>
      </c>
      <c r="AA114" s="63">
        <v>0.1</v>
      </c>
      <c r="AB114" s="63">
        <v>16.491999999999997</v>
      </c>
      <c r="AG114" s="435">
        <v>0.11</v>
      </c>
      <c r="AH114" s="435">
        <v>1.3160000000000001</v>
      </c>
      <c r="AI114" s="435">
        <f t="shared" si="1"/>
        <v>0.11925588927793671</v>
      </c>
    </row>
    <row r="115" spans="11:35" x14ac:dyDescent="0.25">
      <c r="K115" s="412">
        <v>0.21</v>
      </c>
      <c r="L115" s="413">
        <v>8.1620000000000008</v>
      </c>
      <c r="AA115" s="63">
        <v>0.1</v>
      </c>
      <c r="AB115" s="63">
        <v>10.759</v>
      </c>
      <c r="AG115" s="435">
        <v>0.11</v>
      </c>
      <c r="AH115" s="435">
        <v>1.4490000000000001</v>
      </c>
      <c r="AI115" s="435">
        <f t="shared" si="1"/>
        <v>0.16106838547117461</v>
      </c>
    </row>
    <row r="116" spans="11:35" x14ac:dyDescent="0.25">
      <c r="K116" s="412">
        <v>0.21</v>
      </c>
      <c r="L116" s="413">
        <v>14.280000000000001</v>
      </c>
      <c r="AA116" s="63">
        <v>0.1</v>
      </c>
      <c r="AB116" s="63">
        <v>9.3729999999999993</v>
      </c>
      <c r="AG116" s="435">
        <v>0.11</v>
      </c>
      <c r="AH116" s="435">
        <v>9.0440000000000005</v>
      </c>
      <c r="AI116" s="435">
        <f t="shared" si="1"/>
        <v>0.95636055367332218</v>
      </c>
    </row>
    <row r="117" spans="11:35" x14ac:dyDescent="0.25">
      <c r="K117" s="412">
        <v>0.21</v>
      </c>
      <c r="L117" s="413">
        <v>6.1669999999999998</v>
      </c>
      <c r="AA117" s="63">
        <v>0.1</v>
      </c>
      <c r="AB117" s="63">
        <v>7.8539999999999992</v>
      </c>
      <c r="AG117" s="435">
        <v>0.11</v>
      </c>
      <c r="AH117" s="435">
        <v>0.74199999999999999</v>
      </c>
      <c r="AI117" s="435">
        <f t="shared" si="1"/>
        <v>-0.12959609472097294</v>
      </c>
    </row>
    <row r="118" spans="11:35" x14ac:dyDescent="0.25">
      <c r="K118" s="412">
        <v>0.21</v>
      </c>
      <c r="L118" s="413">
        <v>3.0030000000000001</v>
      </c>
      <c r="AA118" s="63">
        <v>0.1</v>
      </c>
      <c r="AB118" s="63">
        <v>4.2839999999999998</v>
      </c>
      <c r="AG118" s="435">
        <v>0.11</v>
      </c>
      <c r="AH118" s="435">
        <v>2.2890000000000001</v>
      </c>
      <c r="AI118" s="435">
        <f t="shared" si="1"/>
        <v>0.35964579267454294</v>
      </c>
    </row>
    <row r="119" spans="11:35" x14ac:dyDescent="0.25">
      <c r="K119" s="412">
        <v>0.21</v>
      </c>
      <c r="L119" s="413">
        <v>22.946000000000002</v>
      </c>
      <c r="AA119" s="63">
        <v>0.1</v>
      </c>
      <c r="AB119" s="63">
        <v>4.6900000000000004</v>
      </c>
      <c r="AG119" s="435">
        <v>0.11</v>
      </c>
      <c r="AH119" s="435">
        <v>0.99399999999999988</v>
      </c>
      <c r="AI119" s="435">
        <f t="shared" si="1"/>
        <v>-2.6136156026867387E-3</v>
      </c>
    </row>
    <row r="120" spans="11:35" x14ac:dyDescent="0.25">
      <c r="K120" s="412">
        <v>0.21</v>
      </c>
      <c r="L120" s="413">
        <v>3.5419999999999998</v>
      </c>
      <c r="AA120" s="63">
        <v>0.1</v>
      </c>
      <c r="AB120" s="63">
        <v>3.8080000000000003</v>
      </c>
      <c r="AG120" s="435">
        <v>0.11</v>
      </c>
      <c r="AH120" s="435">
        <v>0.371</v>
      </c>
      <c r="AI120" s="435">
        <f t="shared" si="1"/>
        <v>-0.43062609038495414</v>
      </c>
    </row>
    <row r="121" spans="11:35" x14ac:dyDescent="0.25">
      <c r="K121" s="412">
        <v>0.21</v>
      </c>
      <c r="L121" s="413">
        <v>4.6550000000000002</v>
      </c>
      <c r="AA121" s="63">
        <v>0.1</v>
      </c>
      <c r="AB121" s="63">
        <v>6.7130000000000001</v>
      </c>
      <c r="AG121" s="435">
        <v>0.11</v>
      </c>
      <c r="AH121" s="435">
        <v>1.05</v>
      </c>
      <c r="AI121" s="435">
        <f t="shared" si="1"/>
        <v>2.1189299069938092E-2</v>
      </c>
    </row>
    <row r="122" spans="11:35" x14ac:dyDescent="0.25">
      <c r="K122" s="412">
        <v>0.21</v>
      </c>
      <c r="L122" s="413">
        <v>3.2550000000000003</v>
      </c>
      <c r="AA122" s="63">
        <v>0.1</v>
      </c>
      <c r="AB122" s="63">
        <v>4.5010000000000003</v>
      </c>
      <c r="AG122" s="435">
        <v>0.11</v>
      </c>
      <c r="AH122" s="435">
        <v>1.5329999999999999</v>
      </c>
      <c r="AI122" s="435">
        <f t="shared" si="1"/>
        <v>0.18554215485437514</v>
      </c>
    </row>
    <row r="123" spans="11:35" x14ac:dyDescent="0.25">
      <c r="K123" s="412">
        <v>0.21</v>
      </c>
      <c r="L123" s="413">
        <v>2.044</v>
      </c>
      <c r="AA123" s="63">
        <v>0.1</v>
      </c>
      <c r="AB123" s="63">
        <v>6.8319999999999999</v>
      </c>
      <c r="AG123" s="435">
        <v>0.11</v>
      </c>
      <c r="AH123" s="435">
        <v>1.2249999999999999</v>
      </c>
      <c r="AI123" s="435">
        <f t="shared" si="1"/>
        <v>8.8136088700551229E-2</v>
      </c>
    </row>
    <row r="124" spans="11:35" x14ac:dyDescent="0.25">
      <c r="K124" s="412">
        <v>0.21</v>
      </c>
      <c r="L124" s="413">
        <v>3.0590000000000002</v>
      </c>
      <c r="AA124" s="63">
        <v>0.1</v>
      </c>
      <c r="AB124" s="63">
        <v>3.024</v>
      </c>
      <c r="AG124" s="435">
        <v>0.11</v>
      </c>
      <c r="AH124" s="435">
        <v>0.90300000000000002</v>
      </c>
      <c r="AI124" s="435">
        <f t="shared" si="1"/>
        <v>-4.4312249686494193E-2</v>
      </c>
    </row>
    <row r="125" spans="11:35" x14ac:dyDescent="0.25">
      <c r="K125" s="412">
        <v>0.21</v>
      </c>
      <c r="L125" s="413">
        <v>12.25</v>
      </c>
      <c r="AA125" s="63">
        <v>0.1</v>
      </c>
      <c r="AB125" s="63">
        <v>12.285</v>
      </c>
      <c r="AG125" s="435">
        <v>0.11</v>
      </c>
      <c r="AH125" s="435">
        <v>1.337</v>
      </c>
      <c r="AI125" s="435">
        <f t="shared" si="1"/>
        <v>0.12613140726198435</v>
      </c>
    </row>
    <row r="126" spans="11:35" x14ac:dyDescent="0.25">
      <c r="K126" s="412">
        <v>0.21</v>
      </c>
      <c r="L126" s="413">
        <v>2.6109999999999998</v>
      </c>
      <c r="AA126" s="63">
        <v>0.1</v>
      </c>
      <c r="AB126" s="63">
        <v>11.921000000000001</v>
      </c>
      <c r="AG126" s="435">
        <v>0.11</v>
      </c>
      <c r="AH126" s="435">
        <v>1.9739999999999998</v>
      </c>
      <c r="AI126" s="435">
        <f t="shared" si="1"/>
        <v>0.29534714833361786</v>
      </c>
    </row>
    <row r="127" spans="11:35" x14ac:dyDescent="0.25">
      <c r="K127" s="412">
        <v>0.21</v>
      </c>
      <c r="L127" s="413">
        <v>6.202</v>
      </c>
      <c r="AA127" s="63">
        <v>0.1</v>
      </c>
      <c r="AB127" s="63">
        <v>10.983000000000001</v>
      </c>
      <c r="AG127" s="435">
        <v>0.11</v>
      </c>
      <c r="AH127" s="435">
        <v>0.51100000000000001</v>
      </c>
      <c r="AI127" s="435">
        <f t="shared" si="1"/>
        <v>-0.29157909986528724</v>
      </c>
    </row>
    <row r="128" spans="11:35" x14ac:dyDescent="0.25">
      <c r="K128" s="412">
        <v>0.21</v>
      </c>
      <c r="L128" s="413">
        <v>7.0909999999999993</v>
      </c>
      <c r="AA128" s="63">
        <v>0.1</v>
      </c>
      <c r="AB128" s="63">
        <v>12.026</v>
      </c>
      <c r="AG128" s="435">
        <v>0.11</v>
      </c>
      <c r="AH128" s="435">
        <v>0.85399999999999998</v>
      </c>
      <c r="AI128" s="435">
        <f t="shared" si="1"/>
        <v>-6.8542129310994945E-2</v>
      </c>
    </row>
    <row r="129" spans="11:35" x14ac:dyDescent="0.25">
      <c r="K129" s="412">
        <v>0.21</v>
      </c>
      <c r="L129" s="413">
        <v>1.5959999999999999</v>
      </c>
      <c r="AA129" s="63">
        <v>0.1</v>
      </c>
      <c r="AB129" s="63">
        <v>10.549000000000001</v>
      </c>
      <c r="AG129" s="435">
        <v>0.11</v>
      </c>
      <c r="AH129" s="435">
        <v>2.8770000000000002</v>
      </c>
      <c r="AI129" s="435">
        <f t="shared" si="1"/>
        <v>0.4589398618903261</v>
      </c>
    </row>
    <row r="130" spans="11:35" x14ac:dyDescent="0.25">
      <c r="K130" s="412">
        <v>0.21</v>
      </c>
      <c r="L130" s="413">
        <v>12.151999999999999</v>
      </c>
      <c r="AA130" s="63">
        <v>0.1</v>
      </c>
      <c r="AB130" s="63">
        <v>13.307</v>
      </c>
      <c r="AG130" s="435">
        <v>0.11</v>
      </c>
      <c r="AH130" s="435">
        <v>9.2189999999999994</v>
      </c>
      <c r="AI130" s="435">
        <f t="shared" si="1"/>
        <v>0.96468381497604061</v>
      </c>
    </row>
    <row r="131" spans="11:35" x14ac:dyDescent="0.25">
      <c r="K131" s="412">
        <v>0.21</v>
      </c>
      <c r="L131" s="413">
        <v>7.4829999999999997</v>
      </c>
      <c r="AG131" s="435">
        <v>0.11</v>
      </c>
      <c r="AH131" s="435">
        <v>0.65100000000000002</v>
      </c>
      <c r="AI131" s="435">
        <f t="shared" ref="AI131:AI194" si="2">LOG(AH131)</f>
        <v>-0.18641901143180803</v>
      </c>
    </row>
    <row r="132" spans="11:35" x14ac:dyDescent="0.25">
      <c r="K132" s="412">
        <v>0.21</v>
      </c>
      <c r="L132" s="413">
        <v>11.571</v>
      </c>
      <c r="AG132" s="435">
        <v>0.11</v>
      </c>
      <c r="AH132" s="435">
        <v>7.665</v>
      </c>
      <c r="AI132" s="435">
        <f t="shared" si="2"/>
        <v>0.88451215919039394</v>
      </c>
    </row>
    <row r="133" spans="11:35" x14ac:dyDescent="0.25">
      <c r="K133" s="412">
        <v>0.21</v>
      </c>
      <c r="L133" s="413">
        <v>5.6769999999999996</v>
      </c>
      <c r="AG133" s="435">
        <v>0.11</v>
      </c>
      <c r="AH133" s="435">
        <v>1.218</v>
      </c>
      <c r="AI133" s="435">
        <f t="shared" si="2"/>
        <v>8.5647288296856541E-2</v>
      </c>
    </row>
    <row r="134" spans="11:35" x14ac:dyDescent="0.25">
      <c r="K134" s="412">
        <v>0.21</v>
      </c>
      <c r="L134" s="413">
        <v>22.155000000000005</v>
      </c>
      <c r="AG134" s="435">
        <v>0.11</v>
      </c>
      <c r="AH134" s="435">
        <v>1.589</v>
      </c>
      <c r="AI134" s="435">
        <f t="shared" si="2"/>
        <v>0.20112389720737955</v>
      </c>
    </row>
    <row r="135" spans="11:35" x14ac:dyDescent="0.25">
      <c r="K135" s="412">
        <v>0.21</v>
      </c>
      <c r="L135" s="413">
        <v>18.213999999999999</v>
      </c>
      <c r="AG135" s="435">
        <v>0.11</v>
      </c>
      <c r="AH135" s="435">
        <v>2.59</v>
      </c>
      <c r="AI135" s="435">
        <f t="shared" si="2"/>
        <v>0.4132997640812518</v>
      </c>
    </row>
    <row r="136" spans="11:35" x14ac:dyDescent="0.25">
      <c r="K136" s="412">
        <v>0.21</v>
      </c>
      <c r="L136" s="413">
        <v>4.6969999999999992</v>
      </c>
      <c r="AG136" s="435">
        <v>0.11</v>
      </c>
      <c r="AH136" s="435">
        <v>0.99400000000000011</v>
      </c>
      <c r="AI136" s="435">
        <f t="shared" si="2"/>
        <v>-2.6136156026866416E-3</v>
      </c>
    </row>
    <row r="137" spans="11:35" x14ac:dyDescent="0.25">
      <c r="K137" s="412">
        <v>0.21</v>
      </c>
      <c r="L137" s="413">
        <v>11.872000000000002</v>
      </c>
      <c r="AG137" s="435">
        <v>0.11</v>
      </c>
      <c r="AH137" s="435">
        <v>10.276</v>
      </c>
      <c r="AI137" s="435">
        <f t="shared" si="2"/>
        <v>1.0118240955943085</v>
      </c>
    </row>
    <row r="138" spans="11:35" x14ac:dyDescent="0.25">
      <c r="K138" s="412">
        <v>0.21</v>
      </c>
      <c r="L138" s="413">
        <v>2.6739999999999995</v>
      </c>
      <c r="AG138" s="435">
        <v>0.11</v>
      </c>
      <c r="AH138" s="435">
        <v>0.51100000000000001</v>
      </c>
      <c r="AI138" s="435">
        <f t="shared" si="2"/>
        <v>-0.29157909986528724</v>
      </c>
    </row>
    <row r="139" spans="11:35" x14ac:dyDescent="0.25">
      <c r="K139" s="412">
        <v>0.21</v>
      </c>
      <c r="L139" s="413">
        <v>5.6559999999999997</v>
      </c>
      <c r="AG139" s="435">
        <v>0.11</v>
      </c>
      <c r="AH139" s="435">
        <v>0.88200000000000001</v>
      </c>
      <c r="AI139" s="435">
        <f t="shared" si="2"/>
        <v>-5.4531414868180264E-2</v>
      </c>
    </row>
    <row r="140" spans="11:35" x14ac:dyDescent="0.25">
      <c r="K140" s="412">
        <v>0.21</v>
      </c>
      <c r="L140" s="413">
        <v>10.380999999999998</v>
      </c>
      <c r="AG140" s="435">
        <v>0.11</v>
      </c>
      <c r="AH140" s="435">
        <v>1.022</v>
      </c>
      <c r="AI140" s="435">
        <f t="shared" si="2"/>
        <v>9.4508957986939347E-3</v>
      </c>
    </row>
    <row r="141" spans="11:35" x14ac:dyDescent="0.25">
      <c r="K141" s="412">
        <v>0.21</v>
      </c>
      <c r="L141" s="413">
        <v>2.0930000000000004</v>
      </c>
      <c r="AG141" s="435">
        <v>0.14000000000000001</v>
      </c>
      <c r="AH141" s="435">
        <v>1.4812000000000001</v>
      </c>
      <c r="AI141" s="435">
        <f t="shared" si="2"/>
        <v>0.170613703377405</v>
      </c>
    </row>
    <row r="142" spans="11:35" x14ac:dyDescent="0.25">
      <c r="K142" s="412">
        <v>0.21</v>
      </c>
      <c r="L142" s="413">
        <v>7.3359999999999985</v>
      </c>
      <c r="AG142" s="435">
        <v>0.14000000000000001</v>
      </c>
      <c r="AH142" s="435">
        <v>4.2363999999999997</v>
      </c>
      <c r="AI142" s="435">
        <f t="shared" si="2"/>
        <v>0.62699695936540589</v>
      </c>
    </row>
    <row r="143" spans="11:35" x14ac:dyDescent="0.25">
      <c r="K143" s="412">
        <v>0.21</v>
      </c>
      <c r="L143" s="413">
        <v>7.2940000000000005</v>
      </c>
      <c r="AG143" s="435">
        <v>0.14000000000000001</v>
      </c>
      <c r="AH143" s="435">
        <v>2.0118</v>
      </c>
      <c r="AI143" s="435">
        <f t="shared" si="2"/>
        <v>0.30358480381246367</v>
      </c>
    </row>
    <row r="144" spans="11:35" x14ac:dyDescent="0.25">
      <c r="K144" s="412">
        <v>0.21</v>
      </c>
      <c r="L144" s="413">
        <v>6.0410000000000004</v>
      </c>
      <c r="AG144" s="435">
        <v>0.14000000000000001</v>
      </c>
      <c r="AH144" s="435">
        <v>1.6268</v>
      </c>
      <c r="AI144" s="435">
        <f t="shared" si="2"/>
        <v>0.21133416373254996</v>
      </c>
    </row>
    <row r="145" spans="11:35" x14ac:dyDescent="0.25">
      <c r="K145" s="412">
        <v>0.21</v>
      </c>
      <c r="L145" s="413">
        <v>13.699</v>
      </c>
      <c r="AG145" s="435">
        <v>0.14000000000000001</v>
      </c>
      <c r="AH145" s="435">
        <v>3.1052</v>
      </c>
      <c r="AI145" s="435">
        <f t="shared" si="2"/>
        <v>0.49208957749137927</v>
      </c>
    </row>
    <row r="146" spans="11:35" x14ac:dyDescent="0.25">
      <c r="K146" s="412">
        <v>0.21</v>
      </c>
      <c r="L146" s="413">
        <v>10.549000000000001</v>
      </c>
      <c r="AG146" s="435">
        <v>0.14000000000000001</v>
      </c>
      <c r="AH146" s="435">
        <v>2.3408000000000002</v>
      </c>
      <c r="AI146" s="435">
        <f t="shared" si="2"/>
        <v>0.36936430878123566</v>
      </c>
    </row>
    <row r="147" spans="11:35" x14ac:dyDescent="0.25">
      <c r="K147" s="412">
        <v>0.21</v>
      </c>
      <c r="L147" s="413">
        <v>8.6100000000000012</v>
      </c>
      <c r="AG147" s="435">
        <v>0.14000000000000001</v>
      </c>
      <c r="AH147" s="435">
        <v>2.0118</v>
      </c>
      <c r="AI147" s="435">
        <f t="shared" si="2"/>
        <v>0.30358480381246367</v>
      </c>
    </row>
    <row r="148" spans="11:35" x14ac:dyDescent="0.25">
      <c r="K148" s="412">
        <v>0.21</v>
      </c>
      <c r="L148" s="413">
        <v>16.344999999999999</v>
      </c>
      <c r="AG148" s="435">
        <v>0.14000000000000001</v>
      </c>
      <c r="AH148" s="435">
        <v>1.0318000000000001</v>
      </c>
      <c r="AI148" s="435">
        <f t="shared" si="2"/>
        <v>1.3595523537289522E-2</v>
      </c>
    </row>
    <row r="149" spans="11:35" x14ac:dyDescent="0.25">
      <c r="K149" s="412">
        <v>0.21</v>
      </c>
      <c r="L149" s="413">
        <v>9.1560000000000024</v>
      </c>
      <c r="AG149" s="435">
        <v>0.14000000000000001</v>
      </c>
      <c r="AH149" s="435">
        <v>5.5426000000000002</v>
      </c>
      <c r="AI149" s="435">
        <f t="shared" si="2"/>
        <v>0.74371353743044266</v>
      </c>
    </row>
    <row r="150" spans="11:35" x14ac:dyDescent="0.25">
      <c r="K150" s="412">
        <v>0.21</v>
      </c>
      <c r="L150" s="413">
        <v>24.122</v>
      </c>
      <c r="AG150" s="435">
        <v>0.14000000000000001</v>
      </c>
      <c r="AH150" s="435">
        <v>7.7266000000000004</v>
      </c>
      <c r="AI150" s="435">
        <f t="shared" si="2"/>
        <v>0.88798842974350156</v>
      </c>
    </row>
    <row r="151" spans="11:35" x14ac:dyDescent="0.25">
      <c r="K151" s="412">
        <v>0.21</v>
      </c>
      <c r="L151" s="413">
        <v>17.78</v>
      </c>
      <c r="AG151" s="435">
        <v>0.14000000000000001</v>
      </c>
      <c r="AH151" s="435">
        <v>5.5831999999999997</v>
      </c>
      <c r="AI151" s="435">
        <f t="shared" si="2"/>
        <v>0.74688318531785614</v>
      </c>
    </row>
    <row r="152" spans="11:35" x14ac:dyDescent="0.25">
      <c r="K152" s="412">
        <v>0.21</v>
      </c>
      <c r="L152" s="413">
        <v>8.5679999999999996</v>
      </c>
      <c r="AG152" s="435">
        <v>0.14000000000000001</v>
      </c>
      <c r="AH152" s="435">
        <v>3.1486000000000001</v>
      </c>
      <c r="AI152" s="435">
        <f t="shared" si="2"/>
        <v>0.49811749111387021</v>
      </c>
    </row>
    <row r="153" spans="11:35" x14ac:dyDescent="0.25">
      <c r="K153" s="412">
        <v>0.21</v>
      </c>
      <c r="L153" s="413">
        <v>2.9260000000000002</v>
      </c>
      <c r="AG153" s="435">
        <v>0.14000000000000001</v>
      </c>
      <c r="AH153" s="435">
        <v>1.3355999999999999</v>
      </c>
      <c r="AI153" s="435">
        <f t="shared" si="2"/>
        <v>0.1256764103823331</v>
      </c>
    </row>
    <row r="154" spans="11:35" x14ac:dyDescent="0.25">
      <c r="AG154" s="435">
        <v>0.14000000000000001</v>
      </c>
      <c r="AH154" s="435">
        <v>2.0118</v>
      </c>
      <c r="AI154" s="435">
        <f t="shared" si="2"/>
        <v>0.30358480381246367</v>
      </c>
    </row>
    <row r="155" spans="11:35" x14ac:dyDescent="0.25">
      <c r="AG155" s="435">
        <v>0.14000000000000001</v>
      </c>
      <c r="AH155" s="435">
        <v>3.7646000000000002</v>
      </c>
      <c r="AI155" s="435">
        <f t="shared" si="2"/>
        <v>0.57571883790153966</v>
      </c>
    </row>
    <row r="156" spans="11:35" x14ac:dyDescent="0.25">
      <c r="AG156" s="435">
        <v>0.14000000000000001</v>
      </c>
      <c r="AH156" s="435">
        <v>2.6796000000000002</v>
      </c>
      <c r="AI156" s="435">
        <f t="shared" si="2"/>
        <v>0.42806996911906281</v>
      </c>
    </row>
    <row r="157" spans="11:35" x14ac:dyDescent="0.25">
      <c r="AG157" s="435">
        <v>0.14000000000000001</v>
      </c>
      <c r="AH157" s="435">
        <v>5.7442000000000002</v>
      </c>
      <c r="AI157" s="435">
        <f t="shared" si="2"/>
        <v>0.75922955264515068</v>
      </c>
    </row>
    <row r="158" spans="11:35" x14ac:dyDescent="0.25">
      <c r="AG158" s="435">
        <v>0.14000000000000001</v>
      </c>
      <c r="AH158" s="435">
        <v>4.0823999999999998</v>
      </c>
      <c r="AI158" s="435">
        <f t="shared" si="2"/>
        <v>0.61091555532417507</v>
      </c>
    </row>
    <row r="159" spans="11:35" x14ac:dyDescent="0.25">
      <c r="AG159" s="435">
        <v>0.14000000000000001</v>
      </c>
      <c r="AH159" s="435">
        <v>0.59499999999999997</v>
      </c>
      <c r="AI159" s="435">
        <f t="shared" si="2"/>
        <v>-0.22548303427145044</v>
      </c>
    </row>
    <row r="160" spans="11:35" x14ac:dyDescent="0.25">
      <c r="AG160" s="435">
        <v>0.14000000000000001</v>
      </c>
      <c r="AH160" s="435">
        <v>3.5364</v>
      </c>
      <c r="AI160" s="435">
        <f t="shared" si="2"/>
        <v>0.54856138189754999</v>
      </c>
    </row>
    <row r="161" spans="33:35" x14ac:dyDescent="0.25">
      <c r="AG161" s="435">
        <v>0.14000000000000001</v>
      </c>
      <c r="AH161" s="435">
        <v>3.2143999999999999</v>
      </c>
      <c r="AI161" s="435">
        <f t="shared" si="2"/>
        <v>0.50709991940417387</v>
      </c>
    </row>
    <row r="162" spans="33:35" x14ac:dyDescent="0.25">
      <c r="AG162" s="435">
        <v>0.14000000000000001</v>
      </c>
      <c r="AH162" s="435">
        <v>0.80500000000000005</v>
      </c>
      <c r="AI162" s="435">
        <f t="shared" si="2"/>
        <v>-9.4204119632131461E-2</v>
      </c>
    </row>
    <row r="163" spans="33:35" x14ac:dyDescent="0.25">
      <c r="AG163" s="435">
        <v>0.14000000000000001</v>
      </c>
      <c r="AH163" s="435">
        <v>1.4406000000000001</v>
      </c>
      <c r="AI163" s="435">
        <f t="shared" si="2"/>
        <v>0.158543410440671</v>
      </c>
    </row>
    <row r="164" spans="33:35" x14ac:dyDescent="0.25">
      <c r="AG164" s="435">
        <v>0.14000000000000001</v>
      </c>
      <c r="AH164" s="435">
        <v>5.7050000000000001</v>
      </c>
      <c r="AI164" s="435">
        <f t="shared" si="2"/>
        <v>0.75625564875423346</v>
      </c>
    </row>
    <row r="165" spans="33:35" x14ac:dyDescent="0.25">
      <c r="AG165" s="435">
        <v>0.14000000000000001</v>
      </c>
      <c r="AH165" s="435">
        <v>1.6912</v>
      </c>
      <c r="AI165" s="435">
        <f t="shared" si="2"/>
        <v>0.22819496996335106</v>
      </c>
    </row>
    <row r="166" spans="33:35" x14ac:dyDescent="0.25">
      <c r="AG166" s="435">
        <v>0.14000000000000001</v>
      </c>
      <c r="AH166" s="435">
        <v>5.4621000000000004</v>
      </c>
      <c r="AI166" s="435">
        <f t="shared" si="2"/>
        <v>0.73735964692979206</v>
      </c>
    </row>
    <row r="167" spans="33:35" x14ac:dyDescent="0.25">
      <c r="AG167" s="435">
        <v>0.14000000000000001</v>
      </c>
      <c r="AH167" s="435">
        <v>1.5708</v>
      </c>
      <c r="AI167" s="435">
        <f t="shared" si="2"/>
        <v>0.19612089259838061</v>
      </c>
    </row>
    <row r="168" spans="33:35" x14ac:dyDescent="0.25">
      <c r="AG168" s="435">
        <v>0.14000000000000001</v>
      </c>
      <c r="AH168" s="435">
        <v>13.4008</v>
      </c>
      <c r="AI168" s="435">
        <f t="shared" si="2"/>
        <v>1.1271307256196377</v>
      </c>
    </row>
    <row r="169" spans="33:35" x14ac:dyDescent="0.25">
      <c r="AG169" s="435">
        <v>0.14000000000000001</v>
      </c>
      <c r="AH169" s="435">
        <v>2.6726000000000001</v>
      </c>
      <c r="AI169" s="435">
        <f t="shared" si="2"/>
        <v>0.42693396407190481</v>
      </c>
    </row>
    <row r="170" spans="33:35" x14ac:dyDescent="0.25">
      <c r="AG170" s="435">
        <v>0.14000000000000001</v>
      </c>
      <c r="AH170" s="435">
        <v>1.8662000000000001</v>
      </c>
      <c r="AI170" s="435">
        <f t="shared" si="2"/>
        <v>0.27095818509209724</v>
      </c>
    </row>
    <row r="171" spans="33:35" x14ac:dyDescent="0.25">
      <c r="AG171" s="435">
        <v>0.14000000000000001</v>
      </c>
      <c r="AH171" s="435">
        <v>4.3372000000000002</v>
      </c>
      <c r="AI171" s="435">
        <f t="shared" si="2"/>
        <v>0.6372094491014253</v>
      </c>
    </row>
    <row r="172" spans="33:35" x14ac:dyDescent="0.25">
      <c r="AG172" s="435">
        <v>0.14000000000000001</v>
      </c>
      <c r="AH172" s="435">
        <v>5.117</v>
      </c>
      <c r="AI172" s="435">
        <f t="shared" si="2"/>
        <v>0.70901541697211734</v>
      </c>
    </row>
    <row r="173" spans="33:35" x14ac:dyDescent="0.25">
      <c r="AG173" s="435">
        <v>0.14000000000000001</v>
      </c>
      <c r="AH173" s="435">
        <v>3.0295999999999998</v>
      </c>
      <c r="AI173" s="435">
        <f t="shared" si="2"/>
        <v>0.48138529211276981</v>
      </c>
    </row>
    <row r="174" spans="33:35" x14ac:dyDescent="0.25">
      <c r="AG174" s="435">
        <v>0.14000000000000001</v>
      </c>
      <c r="AH174" s="435">
        <v>10.1486</v>
      </c>
      <c r="AI174" s="435">
        <f t="shared" si="2"/>
        <v>1.006406135430473</v>
      </c>
    </row>
    <row r="175" spans="33:35" x14ac:dyDescent="0.25">
      <c r="AG175" s="435">
        <v>0.14000000000000001</v>
      </c>
      <c r="AH175" s="435">
        <v>6.8865999999999996</v>
      </c>
      <c r="AI175" s="435">
        <f t="shared" si="2"/>
        <v>0.83800485823756932</v>
      </c>
    </row>
    <row r="176" spans="33:35" x14ac:dyDescent="0.25">
      <c r="AG176" s="435">
        <v>0.14000000000000001</v>
      </c>
      <c r="AH176" s="435">
        <v>8.5456000000000003</v>
      </c>
      <c r="AI176" s="435">
        <f t="shared" si="2"/>
        <v>0.93174256062506211</v>
      </c>
    </row>
    <row r="177" spans="33:35" x14ac:dyDescent="0.25">
      <c r="AG177" s="435">
        <v>0.14000000000000001</v>
      </c>
      <c r="AH177" s="435">
        <v>7.5347999999999997</v>
      </c>
      <c r="AI177" s="435">
        <f t="shared" si="2"/>
        <v>0.87707172910597375</v>
      </c>
    </row>
    <row r="178" spans="33:35" x14ac:dyDescent="0.25">
      <c r="AG178" s="435">
        <v>0.14000000000000001</v>
      </c>
      <c r="AH178" s="435">
        <v>3.3586</v>
      </c>
      <c r="AI178" s="435">
        <f t="shared" si="2"/>
        <v>0.52615828364606865</v>
      </c>
    </row>
    <row r="179" spans="33:35" x14ac:dyDescent="0.25">
      <c r="AG179" s="435">
        <v>0.14000000000000001</v>
      </c>
      <c r="AH179" s="435">
        <v>15.9222</v>
      </c>
      <c r="AI179" s="435">
        <f t="shared" si="2"/>
        <v>1.2020030748243351</v>
      </c>
    </row>
    <row r="180" spans="33:35" x14ac:dyDescent="0.25">
      <c r="AG180" s="435">
        <v>0.14000000000000001</v>
      </c>
      <c r="AH180" s="435">
        <v>0.80500000000000005</v>
      </c>
      <c r="AI180" s="435">
        <f t="shared" si="2"/>
        <v>-9.4204119632131461E-2</v>
      </c>
    </row>
    <row r="181" spans="33:35" x14ac:dyDescent="0.25">
      <c r="AG181" s="435">
        <v>0.14000000000000001</v>
      </c>
      <c r="AH181" s="435">
        <v>6.0507999999999997</v>
      </c>
      <c r="AI181" s="435">
        <f t="shared" si="2"/>
        <v>0.78181279822546057</v>
      </c>
    </row>
    <row r="182" spans="33:35" x14ac:dyDescent="0.25">
      <c r="AG182" s="435">
        <v>0.14000000000000001</v>
      </c>
      <c r="AH182" s="435">
        <v>5.7050000000000001</v>
      </c>
      <c r="AI182" s="435">
        <f t="shared" si="2"/>
        <v>0.75625564875423346</v>
      </c>
    </row>
    <row r="183" spans="33:35" x14ac:dyDescent="0.25">
      <c r="AG183" s="435">
        <v>0.14000000000000001</v>
      </c>
      <c r="AH183" s="435">
        <v>5.3872</v>
      </c>
      <c r="AI183" s="435">
        <f t="shared" si="2"/>
        <v>0.73136309904401342</v>
      </c>
    </row>
    <row r="184" spans="33:35" x14ac:dyDescent="0.25">
      <c r="AG184" s="435">
        <v>0.14000000000000001</v>
      </c>
      <c r="AH184" s="435">
        <v>1.5218</v>
      </c>
      <c r="AI184" s="435">
        <f t="shared" si="2"/>
        <v>0.18235757976453257</v>
      </c>
    </row>
    <row r="185" spans="33:35" x14ac:dyDescent="0.25">
      <c r="AG185" s="435">
        <v>0.14000000000000001</v>
      </c>
      <c r="AH185" s="435">
        <v>5.8407999999999998</v>
      </c>
      <c r="AI185" s="435">
        <f t="shared" si="2"/>
        <v>0.7664723354327313</v>
      </c>
    </row>
    <row r="186" spans="33:35" x14ac:dyDescent="0.25">
      <c r="AG186" s="435">
        <v>0.14000000000000001</v>
      </c>
      <c r="AH186" s="435">
        <v>4.9042000000000003</v>
      </c>
      <c r="AI186" s="435">
        <f t="shared" si="2"/>
        <v>0.69056817299593043</v>
      </c>
    </row>
    <row r="187" spans="33:35" x14ac:dyDescent="0.25">
      <c r="AG187" s="435">
        <v>0.14000000000000001</v>
      </c>
      <c r="AH187" s="435">
        <v>1.5666</v>
      </c>
      <c r="AI187" s="435">
        <f t="shared" si="2"/>
        <v>0.19495812220658806</v>
      </c>
    </row>
    <row r="188" spans="33:35" x14ac:dyDescent="0.25">
      <c r="AG188" s="435">
        <v>0.14000000000000001</v>
      </c>
      <c r="AH188" s="435">
        <v>6.9202000000000004</v>
      </c>
      <c r="AI188" s="435">
        <f t="shared" si="2"/>
        <v>0.84011864613901488</v>
      </c>
    </row>
    <row r="189" spans="33:35" x14ac:dyDescent="0.25">
      <c r="AG189" s="435">
        <v>0.14000000000000001</v>
      </c>
      <c r="AH189" s="435">
        <v>6.1417999999999999</v>
      </c>
      <c r="AI189" s="435">
        <f t="shared" si="2"/>
        <v>0.78829567008318313</v>
      </c>
    </row>
    <row r="190" spans="33:35" x14ac:dyDescent="0.25">
      <c r="AG190" s="435">
        <v>0.14000000000000001</v>
      </c>
      <c r="AH190" s="435">
        <v>0.73499999999999999</v>
      </c>
      <c r="AI190" s="435">
        <f t="shared" si="2"/>
        <v>-0.13371266091580511</v>
      </c>
    </row>
    <row r="191" spans="33:35" x14ac:dyDescent="0.25">
      <c r="AG191" s="435">
        <v>0.14000000000000001</v>
      </c>
      <c r="AH191" s="435">
        <v>2.7902</v>
      </c>
      <c r="AI191" s="435">
        <f t="shared" si="2"/>
        <v>0.44563533437872566</v>
      </c>
    </row>
    <row r="192" spans="33:35" x14ac:dyDescent="0.25">
      <c r="AG192" s="435">
        <v>0.14000000000000001</v>
      </c>
      <c r="AH192" s="435">
        <v>6.6997</v>
      </c>
      <c r="AI192" s="435">
        <f t="shared" si="2"/>
        <v>0.82605535624387694</v>
      </c>
    </row>
    <row r="193" spans="33:35" x14ac:dyDescent="0.25">
      <c r="AG193" s="435">
        <v>0.14000000000000001</v>
      </c>
      <c r="AH193" s="435">
        <v>2.6208</v>
      </c>
      <c r="AI193" s="435">
        <f t="shared" si="2"/>
        <v>0.41843388008032445</v>
      </c>
    </row>
    <row r="194" spans="33:35" x14ac:dyDescent="0.25">
      <c r="AG194" s="435">
        <v>0.14000000000000001</v>
      </c>
      <c r="AH194" s="435">
        <v>2.2105999999999999</v>
      </c>
      <c r="AI194" s="435">
        <f t="shared" si="2"/>
        <v>0.34451016568653225</v>
      </c>
    </row>
    <row r="195" spans="33:35" x14ac:dyDescent="0.25">
      <c r="AG195" s="435">
        <v>0.14000000000000001</v>
      </c>
      <c r="AH195" s="435">
        <v>0.88619999999999999</v>
      </c>
      <c r="AI195" s="435">
        <f t="shared" ref="AI195:AI258" si="3">LOG(AH195)</f>
        <v>-5.2468254304406881E-2</v>
      </c>
    </row>
    <row r="196" spans="33:35" x14ac:dyDescent="0.25">
      <c r="AG196" s="435">
        <v>0.14000000000000001</v>
      </c>
      <c r="AH196" s="435">
        <v>2.9777999999999998</v>
      </c>
      <c r="AI196" s="435">
        <f t="shared" si="3"/>
        <v>0.47389552558096698</v>
      </c>
    </row>
    <row r="197" spans="33:35" x14ac:dyDescent="0.25">
      <c r="AG197" s="435">
        <v>0.14000000000000001</v>
      </c>
      <c r="AH197" s="435">
        <v>1.085</v>
      </c>
      <c r="AI197" s="435">
        <f t="shared" si="3"/>
        <v>3.5429738184548303E-2</v>
      </c>
    </row>
    <row r="198" spans="33:35" x14ac:dyDescent="0.25">
      <c r="AG198" s="435">
        <v>0.14000000000000001</v>
      </c>
      <c r="AH198" s="435">
        <v>5.4893999999999998</v>
      </c>
      <c r="AI198" s="435">
        <f t="shared" si="3"/>
        <v>0.73952487797844479</v>
      </c>
    </row>
    <row r="199" spans="33:35" x14ac:dyDescent="0.25">
      <c r="AG199" s="435">
        <v>0.14000000000000001</v>
      </c>
      <c r="AH199" s="435">
        <v>6.9846000000000004</v>
      </c>
      <c r="AI199" s="435">
        <f t="shared" si="3"/>
        <v>0.84414153961741978</v>
      </c>
    </row>
    <row r="200" spans="33:35" x14ac:dyDescent="0.25">
      <c r="AG200" s="435">
        <v>0.14000000000000001</v>
      </c>
      <c r="AH200" s="435">
        <v>11.594799999999999</v>
      </c>
      <c r="AI200" s="435">
        <f t="shared" si="3"/>
        <v>1.0642632618445973</v>
      </c>
    </row>
    <row r="201" spans="33:35" x14ac:dyDescent="0.25">
      <c r="AG201" s="435">
        <v>0.14000000000000001</v>
      </c>
      <c r="AH201" s="435">
        <v>1.0724</v>
      </c>
      <c r="AI201" s="435">
        <f t="shared" si="3"/>
        <v>3.0356805310841971E-2</v>
      </c>
    </row>
    <row r="202" spans="33:35" x14ac:dyDescent="0.25">
      <c r="AG202" s="435">
        <v>0.14000000000000001</v>
      </c>
      <c r="AH202" s="435">
        <v>4.3651999999999997</v>
      </c>
      <c r="AI202" s="435">
        <f t="shared" si="3"/>
        <v>0.64000414653106086</v>
      </c>
    </row>
    <row r="203" spans="33:35" x14ac:dyDescent="0.25">
      <c r="AG203" s="435">
        <v>0.14000000000000001</v>
      </c>
      <c r="AH203" s="435">
        <v>2.4990000000000001</v>
      </c>
      <c r="AI203" s="435">
        <f t="shared" si="3"/>
        <v>0.39776625612645006</v>
      </c>
    </row>
    <row r="204" spans="33:35" x14ac:dyDescent="0.25">
      <c r="AG204" s="435">
        <v>0.14000000000000001</v>
      </c>
      <c r="AH204" s="435">
        <v>6.3882000000000003</v>
      </c>
      <c r="AI204" s="435">
        <f t="shared" si="3"/>
        <v>0.80537850445089887</v>
      </c>
    </row>
    <row r="205" spans="33:35" x14ac:dyDescent="0.25">
      <c r="AG205" s="435">
        <v>0.14000000000000001</v>
      </c>
      <c r="AH205" s="435">
        <v>2.5396000000000001</v>
      </c>
      <c r="AI205" s="435">
        <f t="shared" si="3"/>
        <v>0.4047653184023145</v>
      </c>
    </row>
    <row r="206" spans="33:35" x14ac:dyDescent="0.25">
      <c r="AG206" s="435">
        <v>0.14000000000000001</v>
      </c>
      <c r="AH206" s="435">
        <v>3.8191999999999999</v>
      </c>
      <c r="AI206" s="435">
        <f t="shared" si="3"/>
        <v>0.58197240166267927</v>
      </c>
    </row>
    <row r="207" spans="33:35" x14ac:dyDescent="0.25">
      <c r="AG207" s="435">
        <v>0.14000000000000001</v>
      </c>
      <c r="AH207" s="435">
        <v>6.3209999999999997</v>
      </c>
      <c r="AI207" s="435">
        <f t="shared" si="3"/>
        <v>0.80078579032776265</v>
      </c>
    </row>
    <row r="208" spans="33:35" x14ac:dyDescent="0.25">
      <c r="AG208" s="435">
        <v>0.14000000000000001</v>
      </c>
      <c r="AH208" s="435">
        <v>17.403400000000001</v>
      </c>
      <c r="AI208" s="435">
        <f t="shared" si="3"/>
        <v>1.240634102132693</v>
      </c>
    </row>
    <row r="209" spans="33:35" x14ac:dyDescent="0.25">
      <c r="AG209" s="435">
        <v>0.14000000000000001</v>
      </c>
      <c r="AH209" s="435">
        <v>3.9396</v>
      </c>
      <c r="AI209" s="435">
        <f t="shared" si="3"/>
        <v>0.59545212877696496</v>
      </c>
    </row>
    <row r="210" spans="33:35" x14ac:dyDescent="0.25">
      <c r="AG210" s="435">
        <v>0.14000000000000001</v>
      </c>
      <c r="AH210" s="435">
        <v>2.9232</v>
      </c>
      <c r="AI210" s="435">
        <f t="shared" si="3"/>
        <v>0.46585853000846256</v>
      </c>
    </row>
    <row r="211" spans="33:35" x14ac:dyDescent="0.25">
      <c r="AG211" s="435">
        <v>0.14000000000000001</v>
      </c>
      <c r="AH211" s="435">
        <v>2.2624</v>
      </c>
      <c r="AI211" s="435">
        <f t="shared" si="3"/>
        <v>0.35456939211680538</v>
      </c>
    </row>
    <row r="212" spans="33:35" x14ac:dyDescent="0.25">
      <c r="AG212" s="435">
        <v>0.14000000000000001</v>
      </c>
      <c r="AH212" s="435">
        <v>2.1252</v>
      </c>
      <c r="AI212" s="435">
        <f t="shared" si="3"/>
        <v>0.32739980723769957</v>
      </c>
    </row>
    <row r="213" spans="33:35" x14ac:dyDescent="0.25">
      <c r="AG213" s="435">
        <v>0.14000000000000001</v>
      </c>
      <c r="AH213" s="435">
        <v>3.7898000000000001</v>
      </c>
      <c r="AI213" s="435">
        <f t="shared" si="3"/>
        <v>0.57861629144874449</v>
      </c>
    </row>
    <row r="214" spans="33:35" x14ac:dyDescent="0.25">
      <c r="AG214" s="435">
        <v>0.14000000000000001</v>
      </c>
      <c r="AH214" s="435">
        <v>3.5266000000000002</v>
      </c>
      <c r="AI214" s="435">
        <f t="shared" si="3"/>
        <v>0.54735620317635103</v>
      </c>
    </row>
    <row r="215" spans="33:35" x14ac:dyDescent="0.25">
      <c r="AG215" s="435">
        <v>0.14000000000000001</v>
      </c>
      <c r="AH215" s="435">
        <v>2.8538999999999999</v>
      </c>
      <c r="AI215" s="435">
        <f t="shared" si="3"/>
        <v>0.45543875146641355</v>
      </c>
    </row>
    <row r="216" spans="33:35" x14ac:dyDescent="0.25">
      <c r="AG216" s="435">
        <v>0.14000000000000001</v>
      </c>
      <c r="AH216" s="435">
        <v>7.2408000000000001</v>
      </c>
      <c r="AI216" s="435">
        <f t="shared" si="3"/>
        <v>0.85978655188659447</v>
      </c>
    </row>
    <row r="217" spans="33:35" x14ac:dyDescent="0.25">
      <c r="AG217" s="435">
        <v>0.14000000000000001</v>
      </c>
      <c r="AH217" s="435">
        <v>7.3205999999999998</v>
      </c>
      <c r="AI217" s="435">
        <f t="shared" si="3"/>
        <v>0.8645466775078936</v>
      </c>
    </row>
    <row r="218" spans="33:35" x14ac:dyDescent="0.25">
      <c r="AG218" s="435">
        <v>0.21</v>
      </c>
      <c r="AH218" s="435">
        <v>10.667999999999999</v>
      </c>
      <c r="AI218" s="435">
        <f t="shared" si="3"/>
        <v>1.0280830070178384</v>
      </c>
    </row>
    <row r="219" spans="33:35" x14ac:dyDescent="0.25">
      <c r="AG219" s="435">
        <v>0.21</v>
      </c>
      <c r="AH219" s="435">
        <v>7.9729999999999999</v>
      </c>
      <c r="AI219" s="435">
        <f t="shared" si="3"/>
        <v>0.90162176409335715</v>
      </c>
    </row>
    <row r="220" spans="33:35" x14ac:dyDescent="0.25">
      <c r="AG220" s="435">
        <v>0.21</v>
      </c>
      <c r="AH220" s="435">
        <v>9.7440000000000015</v>
      </c>
      <c r="AI220" s="435">
        <f t="shared" si="3"/>
        <v>0.98873727528880018</v>
      </c>
    </row>
    <row r="221" spans="33:35" x14ac:dyDescent="0.25">
      <c r="AG221" s="435">
        <v>0.21</v>
      </c>
      <c r="AH221" s="435">
        <v>10.857000000000001</v>
      </c>
      <c r="AI221" s="435">
        <f t="shared" si="3"/>
        <v>1.0357098378278617</v>
      </c>
    </row>
    <row r="222" spans="33:35" x14ac:dyDescent="0.25">
      <c r="AG222" s="435">
        <v>0.21</v>
      </c>
      <c r="AH222" s="435">
        <v>15.259999999999998</v>
      </c>
      <c r="AI222" s="435">
        <f t="shared" si="3"/>
        <v>1.1835545336188615</v>
      </c>
    </row>
    <row r="223" spans="33:35" x14ac:dyDescent="0.25">
      <c r="AG223" s="435">
        <v>0.21</v>
      </c>
      <c r="AH223" s="435">
        <v>17.227</v>
      </c>
      <c r="AI223" s="435">
        <f t="shared" si="3"/>
        <v>1.2362096537170593</v>
      </c>
    </row>
    <row r="224" spans="33:35" x14ac:dyDescent="0.25">
      <c r="AG224" s="435">
        <v>0.21</v>
      </c>
      <c r="AH224" s="435">
        <v>6.3070000000000004</v>
      </c>
      <c r="AI224" s="435">
        <f t="shared" si="3"/>
        <v>0.79982283099331986</v>
      </c>
    </row>
    <row r="225" spans="33:35" x14ac:dyDescent="0.25">
      <c r="AG225" s="435">
        <v>0.21</v>
      </c>
      <c r="AH225" s="435">
        <v>9.2609999999999992</v>
      </c>
      <c r="AI225" s="435">
        <f t="shared" si="3"/>
        <v>0.9666578842017578</v>
      </c>
    </row>
    <row r="226" spans="33:35" x14ac:dyDescent="0.25">
      <c r="AG226" s="435">
        <v>0.21</v>
      </c>
      <c r="AH226" s="435">
        <v>10.023999999999999</v>
      </c>
      <c r="AI226" s="435">
        <f t="shared" si="3"/>
        <v>1.0010410579860936</v>
      </c>
    </row>
    <row r="227" spans="33:35" x14ac:dyDescent="0.25">
      <c r="AG227" s="435">
        <v>0.21</v>
      </c>
      <c r="AH227" s="435">
        <v>11.76</v>
      </c>
      <c r="AI227" s="435">
        <f t="shared" si="3"/>
        <v>1.0704073217401198</v>
      </c>
    </row>
    <row r="228" spans="33:35" x14ac:dyDescent="0.25">
      <c r="AG228" s="435">
        <v>0.21</v>
      </c>
      <c r="AH228" s="435">
        <v>16.785999999999998</v>
      </c>
      <c r="AI228" s="435">
        <f t="shared" si="3"/>
        <v>1.2249472187770867</v>
      </c>
    </row>
    <row r="229" spans="33:35" x14ac:dyDescent="0.25">
      <c r="AG229" s="435">
        <v>0.21</v>
      </c>
      <c r="AH229" s="435">
        <v>12.796000000000001</v>
      </c>
      <c r="AI229" s="435">
        <f t="shared" si="3"/>
        <v>1.1070742314120694</v>
      </c>
    </row>
    <row r="230" spans="33:35" x14ac:dyDescent="0.25">
      <c r="AG230" s="435">
        <v>0.21</v>
      </c>
      <c r="AH230" s="435">
        <v>9.0020000000000007</v>
      </c>
      <c r="AI230" s="435">
        <f t="shared" si="3"/>
        <v>0.95433900860246013</v>
      </c>
    </row>
    <row r="231" spans="33:35" x14ac:dyDescent="0.25">
      <c r="AG231" s="435">
        <v>0.21</v>
      </c>
      <c r="AH231" s="435">
        <v>9.4290000000000003</v>
      </c>
      <c r="AI231" s="435">
        <f t="shared" si="3"/>
        <v>0.97446563573724243</v>
      </c>
    </row>
    <row r="232" spans="33:35" x14ac:dyDescent="0.25">
      <c r="AG232" s="435">
        <v>0.21</v>
      </c>
      <c r="AH232" s="435">
        <v>9.3800000000000008</v>
      </c>
      <c r="AI232" s="435">
        <f t="shared" si="3"/>
        <v>0.97220283837906452</v>
      </c>
    </row>
    <row r="233" spans="33:35" x14ac:dyDescent="0.25">
      <c r="AG233" s="435">
        <v>0.21</v>
      </c>
      <c r="AH233" s="435">
        <v>15.33</v>
      </c>
      <c r="AI233" s="435">
        <f t="shared" si="3"/>
        <v>1.1855421548543752</v>
      </c>
    </row>
    <row r="234" spans="33:35" x14ac:dyDescent="0.25">
      <c r="AG234" s="435">
        <v>0.21</v>
      </c>
      <c r="AH234" s="435">
        <v>12.739999999999998</v>
      </c>
      <c r="AI234" s="435">
        <f t="shared" si="3"/>
        <v>1.1051694279993316</v>
      </c>
    </row>
    <row r="235" spans="33:35" x14ac:dyDescent="0.25">
      <c r="AG235" s="435">
        <v>0.21</v>
      </c>
      <c r="AH235" s="435">
        <v>12.096</v>
      </c>
      <c r="AI235" s="435">
        <f t="shared" si="3"/>
        <v>1.0826417781571314</v>
      </c>
    </row>
    <row r="236" spans="33:35" x14ac:dyDescent="0.25">
      <c r="AG236" s="435">
        <v>0.21</v>
      </c>
      <c r="AH236" s="435">
        <v>4.5010000000000003</v>
      </c>
      <c r="AI236" s="435">
        <f t="shared" si="3"/>
        <v>0.65330901293847898</v>
      </c>
    </row>
    <row r="237" spans="33:35" x14ac:dyDescent="0.25">
      <c r="AG237" s="435">
        <v>0.21</v>
      </c>
      <c r="AH237" s="435">
        <v>12.375999999999999</v>
      </c>
      <c r="AI237" s="435">
        <f t="shared" si="3"/>
        <v>1.0925803006913111</v>
      </c>
    </row>
    <row r="238" spans="33:35" x14ac:dyDescent="0.25">
      <c r="AG238" s="435">
        <v>0.21</v>
      </c>
      <c r="AH238" s="435">
        <v>7.7559999999999993</v>
      </c>
      <c r="AI238" s="435">
        <f t="shared" si="3"/>
        <v>0.88963780040666773</v>
      </c>
    </row>
    <row r="239" spans="33:35" x14ac:dyDescent="0.25">
      <c r="AG239" s="435">
        <v>0.21</v>
      </c>
      <c r="AH239" s="435">
        <v>6.048</v>
      </c>
      <c r="AI239" s="435">
        <f t="shared" si="3"/>
        <v>0.78161178249315011</v>
      </c>
    </row>
    <row r="240" spans="33:35" x14ac:dyDescent="0.25">
      <c r="AG240" s="435">
        <v>0.21</v>
      </c>
      <c r="AH240" s="435">
        <v>6.048</v>
      </c>
      <c r="AI240" s="435">
        <f t="shared" si="3"/>
        <v>0.78161178249315011</v>
      </c>
    </row>
    <row r="241" spans="33:35" x14ac:dyDescent="0.25">
      <c r="AG241" s="435">
        <v>0.21</v>
      </c>
      <c r="AH241" s="435">
        <v>5.8659999999999997</v>
      </c>
      <c r="AI241" s="435">
        <f t="shared" si="3"/>
        <v>0.76834205864453331</v>
      </c>
    </row>
    <row r="242" spans="33:35" x14ac:dyDescent="0.25">
      <c r="AG242" s="435">
        <v>0.21</v>
      </c>
      <c r="AH242" s="435">
        <v>2.2959999999999998</v>
      </c>
      <c r="AI242" s="435">
        <f t="shared" si="3"/>
        <v>0.36097188372593586</v>
      </c>
    </row>
    <row r="243" spans="33:35" x14ac:dyDescent="0.25">
      <c r="AG243" s="435">
        <v>0.21</v>
      </c>
      <c r="AH243" s="435">
        <v>6.8320000000000007</v>
      </c>
      <c r="AI243" s="435">
        <f t="shared" si="3"/>
        <v>0.83454785768094875</v>
      </c>
    </row>
    <row r="244" spans="33:35" x14ac:dyDescent="0.25">
      <c r="AG244" s="435">
        <v>0.21</v>
      </c>
      <c r="AH244" s="435">
        <v>4.641</v>
      </c>
      <c r="AI244" s="435">
        <f t="shared" si="3"/>
        <v>0.66661156841903002</v>
      </c>
    </row>
    <row r="245" spans="33:35" x14ac:dyDescent="0.25">
      <c r="AG245" s="435">
        <v>0.21</v>
      </c>
      <c r="AH245" s="435">
        <v>0.434</v>
      </c>
      <c r="AI245" s="435">
        <f t="shared" si="3"/>
        <v>-0.36251027048748929</v>
      </c>
    </row>
    <row r="246" spans="33:35" x14ac:dyDescent="0.25">
      <c r="AG246" s="435">
        <v>0.21</v>
      </c>
      <c r="AH246" s="435">
        <v>9.5969999999999995</v>
      </c>
      <c r="AI246" s="435">
        <f t="shared" si="3"/>
        <v>0.98213549480376949</v>
      </c>
    </row>
    <row r="247" spans="33:35" x14ac:dyDescent="0.25">
      <c r="AG247" s="435">
        <v>0.21</v>
      </c>
      <c r="AH247" s="435">
        <v>4.8020000000000005</v>
      </c>
      <c r="AI247" s="435">
        <f t="shared" si="3"/>
        <v>0.68142215572100862</v>
      </c>
    </row>
    <row r="248" spans="33:35" x14ac:dyDescent="0.25">
      <c r="AG248" s="435">
        <v>0.21</v>
      </c>
      <c r="AH248" s="435">
        <v>3.2130000000000001</v>
      </c>
      <c r="AI248" s="435">
        <f t="shared" si="3"/>
        <v>0.50691072555151806</v>
      </c>
    </row>
    <row r="249" spans="33:35" x14ac:dyDescent="0.25">
      <c r="AG249" s="435">
        <v>0.21</v>
      </c>
      <c r="AH249" s="435">
        <v>1.5959999999999999</v>
      </c>
      <c r="AI249" s="435">
        <f t="shared" si="3"/>
        <v>0.20303288701471059</v>
      </c>
    </row>
    <row r="250" spans="33:35" x14ac:dyDescent="0.25">
      <c r="AG250" s="435">
        <v>0.21</v>
      </c>
      <c r="AH250" s="435">
        <v>10.443999999999999</v>
      </c>
      <c r="AI250" s="435">
        <f t="shared" si="3"/>
        <v>1.0188668631509068</v>
      </c>
    </row>
    <row r="251" spans="33:35" x14ac:dyDescent="0.25">
      <c r="AG251" s="435">
        <v>0.21</v>
      </c>
      <c r="AH251" s="435">
        <v>6.2930000000000001</v>
      </c>
      <c r="AI251" s="435">
        <f t="shared" si="3"/>
        <v>0.79885773174748564</v>
      </c>
    </row>
    <row r="252" spans="33:35" x14ac:dyDescent="0.25">
      <c r="AG252" s="435">
        <v>0.21</v>
      </c>
      <c r="AH252" s="435">
        <v>6.4329999999999998</v>
      </c>
      <c r="AI252" s="435">
        <f t="shared" si="3"/>
        <v>0.80841355140036808</v>
      </c>
    </row>
    <row r="253" spans="33:35" x14ac:dyDescent="0.25">
      <c r="AG253" s="435">
        <v>0.21</v>
      </c>
      <c r="AH253" s="435">
        <v>4.5709999999999997</v>
      </c>
      <c r="AI253" s="435">
        <f t="shared" si="3"/>
        <v>0.66001122128933076</v>
      </c>
    </row>
    <row r="254" spans="33:35" x14ac:dyDescent="0.25">
      <c r="AG254" s="435">
        <v>0.21</v>
      </c>
      <c r="AH254" s="435">
        <v>4.6900000000000004</v>
      </c>
      <c r="AI254" s="435">
        <f t="shared" si="3"/>
        <v>0.67117284271508326</v>
      </c>
    </row>
    <row r="255" spans="33:35" x14ac:dyDescent="0.25">
      <c r="AG255" s="435">
        <v>0.21</v>
      </c>
      <c r="AH255" s="435">
        <v>7.665</v>
      </c>
      <c r="AI255" s="435">
        <f t="shared" si="3"/>
        <v>0.88451215919039394</v>
      </c>
    </row>
    <row r="256" spans="33:35" x14ac:dyDescent="0.25">
      <c r="AG256" s="435">
        <v>0.21</v>
      </c>
      <c r="AH256" s="435">
        <v>6.2089999999999996</v>
      </c>
      <c r="AI256" s="435">
        <f t="shared" si="3"/>
        <v>0.79302165984598316</v>
      </c>
    </row>
    <row r="257" spans="33:35" x14ac:dyDescent="0.25">
      <c r="AG257" s="435">
        <v>0.21</v>
      </c>
      <c r="AH257" s="435">
        <v>9.282</v>
      </c>
      <c r="AI257" s="435">
        <f t="shared" si="3"/>
        <v>0.96764156408301116</v>
      </c>
    </row>
    <row r="258" spans="33:35" x14ac:dyDescent="0.25">
      <c r="AG258" s="435">
        <v>0.21</v>
      </c>
      <c r="AH258" s="435">
        <v>4.641</v>
      </c>
      <c r="AI258" s="435">
        <f t="shared" si="3"/>
        <v>0.66661156841903002</v>
      </c>
    </row>
    <row r="259" spans="33:35" x14ac:dyDescent="0.25">
      <c r="AG259" s="435">
        <v>0.21</v>
      </c>
      <c r="AH259" s="435">
        <v>7.3500000000000005</v>
      </c>
      <c r="AI259" s="435">
        <f t="shared" ref="AI259:AI322" si="4">LOG(AH259)</f>
        <v>0.86628733908419497</v>
      </c>
    </row>
    <row r="260" spans="33:35" x14ac:dyDescent="0.25">
      <c r="AG260" s="435">
        <v>0.21</v>
      </c>
      <c r="AH260" s="435">
        <v>15.469999999999999</v>
      </c>
      <c r="AI260" s="435">
        <f t="shared" si="4"/>
        <v>1.1894903136993675</v>
      </c>
    </row>
    <row r="261" spans="33:35" x14ac:dyDescent="0.25">
      <c r="AG261" s="435">
        <v>0.21</v>
      </c>
      <c r="AH261" s="435">
        <v>6.1879999999999997</v>
      </c>
      <c r="AI261" s="435">
        <f t="shared" si="4"/>
        <v>0.79155030502732993</v>
      </c>
    </row>
    <row r="262" spans="33:35" x14ac:dyDescent="0.25">
      <c r="AG262" s="435">
        <v>0.21</v>
      </c>
      <c r="AH262" s="435">
        <v>7.665</v>
      </c>
      <c r="AI262" s="435">
        <f t="shared" si="4"/>
        <v>0.88451215919039394</v>
      </c>
    </row>
    <row r="263" spans="33:35" x14ac:dyDescent="0.25">
      <c r="AG263" s="435">
        <v>0.21</v>
      </c>
      <c r="AH263" s="435">
        <v>6.3070000000000004</v>
      </c>
      <c r="AI263" s="435">
        <f t="shared" si="4"/>
        <v>0.79982283099331986</v>
      </c>
    </row>
    <row r="264" spans="33:35" x14ac:dyDescent="0.25">
      <c r="AG264" s="435">
        <v>0.21</v>
      </c>
      <c r="AH264" s="435">
        <v>6.3630000000000004</v>
      </c>
      <c r="AI264" s="435">
        <f t="shared" si="4"/>
        <v>0.80366192323622432</v>
      </c>
    </row>
    <row r="265" spans="33:35" x14ac:dyDescent="0.25">
      <c r="AG265" s="435">
        <v>0.21</v>
      </c>
      <c r="AH265" s="435">
        <v>4.641</v>
      </c>
      <c r="AI265" s="435">
        <f t="shared" si="4"/>
        <v>0.66661156841903002</v>
      </c>
    </row>
    <row r="266" spans="33:35" x14ac:dyDescent="0.25">
      <c r="AG266" s="435">
        <v>0.21</v>
      </c>
      <c r="AH266" s="435">
        <v>10.807999999999998</v>
      </c>
      <c r="AI266" s="435">
        <f t="shared" si="4"/>
        <v>1.0337453360139741</v>
      </c>
    </row>
    <row r="267" spans="33:35" x14ac:dyDescent="0.25">
      <c r="AG267" s="435">
        <v>0.21</v>
      </c>
      <c r="AH267" s="435">
        <v>12.523</v>
      </c>
      <c r="AI267" s="435">
        <f t="shared" si="4"/>
        <v>1.0977083805816299</v>
      </c>
    </row>
    <row r="268" spans="33:35" x14ac:dyDescent="0.25">
      <c r="AG268" s="435">
        <v>0.21</v>
      </c>
      <c r="AH268" s="435">
        <v>4.641</v>
      </c>
      <c r="AI268" s="435">
        <f t="shared" si="4"/>
        <v>0.66661156841903002</v>
      </c>
    </row>
    <row r="269" spans="33:35" x14ac:dyDescent="0.25">
      <c r="AG269" s="435">
        <v>0.21</v>
      </c>
      <c r="AH269" s="435">
        <v>6.1180000000000003</v>
      </c>
      <c r="AI269" s="435">
        <f t="shared" si="4"/>
        <v>0.78660947264865988</v>
      </c>
    </row>
    <row r="270" spans="33:35" x14ac:dyDescent="0.25">
      <c r="AG270" s="435">
        <v>0.21</v>
      </c>
      <c r="AH270" s="435">
        <v>10.549000000000001</v>
      </c>
      <c r="AI270" s="435">
        <f t="shared" si="4"/>
        <v>1.0232112923288887</v>
      </c>
    </row>
    <row r="271" spans="33:35" x14ac:dyDescent="0.25">
      <c r="AG271" s="435">
        <v>0.21</v>
      </c>
      <c r="AH271" s="435">
        <v>10.738</v>
      </c>
      <c r="AI271" s="435">
        <f t="shared" si="4"/>
        <v>1.0309233996272189</v>
      </c>
    </row>
    <row r="272" spans="33:35" x14ac:dyDescent="0.25">
      <c r="AG272" s="435">
        <v>0.21</v>
      </c>
      <c r="AH272" s="435">
        <v>13.782999999999999</v>
      </c>
      <c r="AI272" s="435">
        <f t="shared" si="4"/>
        <v>1.1393437561523749</v>
      </c>
    </row>
    <row r="273" spans="33:35" x14ac:dyDescent="0.25">
      <c r="AG273" s="435">
        <v>0.21</v>
      </c>
      <c r="AH273" s="435">
        <v>15.259999999999998</v>
      </c>
      <c r="AI273" s="435">
        <f t="shared" si="4"/>
        <v>1.1835545336188615</v>
      </c>
    </row>
    <row r="274" spans="33:35" x14ac:dyDescent="0.25">
      <c r="AG274" s="435">
        <v>0.21</v>
      </c>
      <c r="AH274" s="435">
        <v>17.584</v>
      </c>
      <c r="AI274" s="435">
        <f t="shared" si="4"/>
        <v>1.2451176750794153</v>
      </c>
    </row>
    <row r="275" spans="33:35" x14ac:dyDescent="0.25">
      <c r="AG275" s="435">
        <v>0.21</v>
      </c>
      <c r="AH275" s="435">
        <v>10.689</v>
      </c>
      <c r="AI275" s="435">
        <f t="shared" si="4"/>
        <v>1.0289370770706781</v>
      </c>
    </row>
    <row r="276" spans="33:35" x14ac:dyDescent="0.25">
      <c r="AG276" s="435">
        <v>0.21</v>
      </c>
      <c r="AH276" s="435">
        <v>3.1150000000000002</v>
      </c>
      <c r="AI276" s="435">
        <f t="shared" si="4"/>
        <v>0.49345805099518847</v>
      </c>
    </row>
    <row r="277" spans="33:35" x14ac:dyDescent="0.25">
      <c r="AG277" s="435">
        <v>0.21</v>
      </c>
      <c r="AH277" s="435">
        <v>9.072000000000001</v>
      </c>
      <c r="AI277" s="435">
        <f t="shared" si="4"/>
        <v>0.95770304154883146</v>
      </c>
    </row>
    <row r="278" spans="33:35" x14ac:dyDescent="0.25">
      <c r="AG278" s="435">
        <v>0.21</v>
      </c>
      <c r="AH278" s="435">
        <v>15.400000000000002</v>
      </c>
      <c r="AI278" s="435">
        <f t="shared" si="4"/>
        <v>1.1875207208364631</v>
      </c>
    </row>
    <row r="279" spans="33:35" x14ac:dyDescent="0.25">
      <c r="AG279" s="435">
        <v>0.21</v>
      </c>
      <c r="AH279" s="435">
        <v>14.847</v>
      </c>
      <c r="AI279" s="435">
        <f t="shared" si="4"/>
        <v>1.1716387085308186</v>
      </c>
    </row>
    <row r="280" spans="33:35" x14ac:dyDescent="0.25">
      <c r="AG280" s="435">
        <v>0.21</v>
      </c>
      <c r="AH280" s="435">
        <v>13.923</v>
      </c>
      <c r="AI280" s="435">
        <f t="shared" si="4"/>
        <v>1.1437328231386925</v>
      </c>
    </row>
    <row r="281" spans="33:35" x14ac:dyDescent="0.25">
      <c r="AG281" s="435">
        <v>0.21</v>
      </c>
      <c r="AH281" s="435">
        <v>16.491999999999997</v>
      </c>
      <c r="AI281" s="435">
        <f t="shared" si="4"/>
        <v>1.2172733261293207</v>
      </c>
    </row>
    <row r="282" spans="33:35" x14ac:dyDescent="0.25">
      <c r="AG282" s="435">
        <v>0.21</v>
      </c>
      <c r="AH282" s="435">
        <v>10.759</v>
      </c>
      <c r="AI282" s="435">
        <f t="shared" si="4"/>
        <v>1.0317719075140019</v>
      </c>
    </row>
    <row r="283" spans="33:35" x14ac:dyDescent="0.25">
      <c r="AG283" s="435">
        <v>0.21</v>
      </c>
      <c r="AH283" s="435">
        <v>9.3729999999999993</v>
      </c>
      <c r="AI283" s="435">
        <f t="shared" si="4"/>
        <v>0.97187861702626577</v>
      </c>
    </row>
    <row r="284" spans="33:35" x14ac:dyDescent="0.25">
      <c r="AG284" s="435">
        <v>0.21</v>
      </c>
      <c r="AH284" s="435">
        <v>7.8539999999999992</v>
      </c>
      <c r="AI284" s="435">
        <f t="shared" si="4"/>
        <v>0.89509089693439936</v>
      </c>
    </row>
    <row r="285" spans="33:35" x14ac:dyDescent="0.25">
      <c r="AG285" s="435">
        <v>0.21</v>
      </c>
      <c r="AH285" s="435">
        <v>4.2839999999999998</v>
      </c>
      <c r="AI285" s="435">
        <f t="shared" si="4"/>
        <v>0.63184946215981797</v>
      </c>
    </row>
    <row r="286" spans="33:35" x14ac:dyDescent="0.25">
      <c r="AG286" s="435">
        <v>0.21</v>
      </c>
      <c r="AH286" s="435">
        <v>4.6900000000000004</v>
      </c>
      <c r="AI286" s="435">
        <f t="shared" si="4"/>
        <v>0.67117284271508326</v>
      </c>
    </row>
    <row r="287" spans="33:35" x14ac:dyDescent="0.25">
      <c r="AG287" s="435">
        <v>0.21</v>
      </c>
      <c r="AH287" s="435">
        <v>3.8080000000000003</v>
      </c>
      <c r="AI287" s="435">
        <f t="shared" si="4"/>
        <v>0.58069693971243674</v>
      </c>
    </row>
    <row r="288" spans="33:35" x14ac:dyDescent="0.25">
      <c r="AG288" s="435">
        <v>0.21</v>
      </c>
      <c r="AH288" s="435">
        <v>6.7130000000000001</v>
      </c>
      <c r="AI288" s="435">
        <f t="shared" si="4"/>
        <v>0.82691664718492042</v>
      </c>
    </row>
    <row r="289" spans="33:35" x14ac:dyDescent="0.25">
      <c r="AG289" s="435">
        <v>0.21</v>
      </c>
      <c r="AH289" s="435">
        <v>4.5010000000000003</v>
      </c>
      <c r="AI289" s="435">
        <f t="shared" si="4"/>
        <v>0.65330901293847898</v>
      </c>
    </row>
    <row r="290" spans="33:35" x14ac:dyDescent="0.25">
      <c r="AG290" s="435">
        <v>0.21</v>
      </c>
      <c r="AH290" s="435">
        <v>6.8319999999999999</v>
      </c>
      <c r="AI290" s="435">
        <f t="shared" si="4"/>
        <v>0.83454785768094863</v>
      </c>
    </row>
    <row r="291" spans="33:35" x14ac:dyDescent="0.25">
      <c r="AG291" s="435">
        <v>0.21</v>
      </c>
      <c r="AH291" s="435">
        <v>3.024</v>
      </c>
      <c r="AI291" s="435">
        <f t="shared" si="4"/>
        <v>0.48058178682916891</v>
      </c>
    </row>
    <row r="292" spans="33:35" x14ac:dyDescent="0.25">
      <c r="AG292" s="435">
        <v>0.21</v>
      </c>
      <c r="AH292" s="435">
        <v>12.285</v>
      </c>
      <c r="AI292" s="435">
        <f t="shared" si="4"/>
        <v>1.0893751608160998</v>
      </c>
    </row>
    <row r="293" spans="33:35" x14ac:dyDescent="0.25">
      <c r="AG293" s="435">
        <v>0.21</v>
      </c>
      <c r="AH293" s="435">
        <v>11.921000000000001</v>
      </c>
      <c r="AI293" s="435">
        <f t="shared" si="4"/>
        <v>1.0763126879768579</v>
      </c>
    </row>
    <row r="294" spans="33:35" x14ac:dyDescent="0.25">
      <c r="AG294" s="435">
        <v>0.21</v>
      </c>
      <c r="AH294" s="435">
        <v>10.983000000000001</v>
      </c>
      <c r="AI294" s="435">
        <f t="shared" si="4"/>
        <v>1.0407209836011935</v>
      </c>
    </row>
    <row r="295" spans="33:35" x14ac:dyDescent="0.25">
      <c r="AG295" s="435">
        <v>0.21</v>
      </c>
      <c r="AH295" s="435">
        <v>12.026</v>
      </c>
      <c r="AI295" s="435">
        <f t="shared" si="4"/>
        <v>1.0801211995094804</v>
      </c>
    </row>
    <row r="296" spans="33:35" x14ac:dyDescent="0.25">
      <c r="AG296" s="435">
        <v>0.21</v>
      </c>
      <c r="AH296" s="435">
        <v>10.549000000000001</v>
      </c>
      <c r="AI296" s="435">
        <f t="shared" si="4"/>
        <v>1.0232112923288887</v>
      </c>
    </row>
    <row r="297" spans="33:35" x14ac:dyDescent="0.25">
      <c r="AG297" s="435">
        <v>0.21</v>
      </c>
      <c r="AH297" s="435">
        <v>7.8890000000000002</v>
      </c>
      <c r="AI297" s="435">
        <f t="shared" si="4"/>
        <v>0.89702195606036339</v>
      </c>
    </row>
    <row r="298" spans="33:35" x14ac:dyDescent="0.25">
      <c r="AG298" s="435">
        <v>0.21</v>
      </c>
      <c r="AH298" s="435">
        <v>15.042999999999999</v>
      </c>
      <c r="AI298" s="435">
        <f t="shared" si="4"/>
        <v>1.1773344555057002</v>
      </c>
    </row>
    <row r="299" spans="33:35" x14ac:dyDescent="0.25">
      <c r="AG299" s="435">
        <v>0.21</v>
      </c>
      <c r="AH299" s="435">
        <v>7.7349999999999994</v>
      </c>
      <c r="AI299" s="435">
        <f t="shared" si="4"/>
        <v>0.88846031803538628</v>
      </c>
    </row>
    <row r="300" spans="33:35" x14ac:dyDescent="0.25">
      <c r="AG300" s="435">
        <v>0.21</v>
      </c>
      <c r="AH300" s="435">
        <v>7.6929999999999996</v>
      </c>
      <c r="AI300" s="435">
        <f t="shared" si="4"/>
        <v>0.88609573243774742</v>
      </c>
    </row>
    <row r="301" spans="33:35" x14ac:dyDescent="0.25">
      <c r="AG301" s="435">
        <v>0.21</v>
      </c>
      <c r="AH301" s="435">
        <v>37.008999999999993</v>
      </c>
      <c r="AI301" s="435">
        <f t="shared" si="4"/>
        <v>1.5683073504193681</v>
      </c>
    </row>
    <row r="302" spans="33:35" x14ac:dyDescent="0.25">
      <c r="AG302" s="435">
        <v>0.21</v>
      </c>
      <c r="AH302" s="435">
        <v>2.7229999999999999</v>
      </c>
      <c r="AI302" s="435">
        <f t="shared" si="4"/>
        <v>0.43504764133996454</v>
      </c>
    </row>
    <row r="303" spans="33:35" x14ac:dyDescent="0.25">
      <c r="AG303" s="435">
        <v>0.21</v>
      </c>
      <c r="AH303" s="435">
        <v>6.181</v>
      </c>
      <c r="AI303" s="435">
        <f t="shared" si="4"/>
        <v>0.79105874359182538</v>
      </c>
    </row>
    <row r="304" spans="33:35" x14ac:dyDescent="0.25">
      <c r="AG304" s="435">
        <v>0.21</v>
      </c>
      <c r="AH304" s="435">
        <v>19.312999999999999</v>
      </c>
      <c r="AI304" s="435">
        <f t="shared" si="4"/>
        <v>1.2858497404934424</v>
      </c>
    </row>
    <row r="305" spans="33:35" x14ac:dyDescent="0.25">
      <c r="AG305" s="435">
        <v>0.21</v>
      </c>
      <c r="AH305" s="435">
        <v>0.54600000000000004</v>
      </c>
      <c r="AI305" s="435">
        <f t="shared" si="4"/>
        <v>-0.26280735729526272</v>
      </c>
    </row>
    <row r="306" spans="33:35" x14ac:dyDescent="0.25">
      <c r="AG306" s="435">
        <v>0.21</v>
      </c>
      <c r="AH306" s="435">
        <v>2.2120000000000002</v>
      </c>
      <c r="AI306" s="435">
        <f t="shared" si="4"/>
        <v>0.3447851226326607</v>
      </c>
    </row>
    <row r="307" spans="33:35" x14ac:dyDescent="0.25">
      <c r="AG307" s="435">
        <v>0.21</v>
      </c>
      <c r="AH307" s="435">
        <v>14.833000000000002</v>
      </c>
      <c r="AI307" s="435">
        <f t="shared" si="4"/>
        <v>1.1712289967250515</v>
      </c>
    </row>
    <row r="308" spans="33:35" x14ac:dyDescent="0.25">
      <c r="AG308" s="435">
        <v>0.21</v>
      </c>
      <c r="AH308" s="435">
        <v>4.3330000000000002</v>
      </c>
      <c r="AI308" s="435">
        <f t="shared" si="4"/>
        <v>0.6367886890343748</v>
      </c>
    </row>
    <row r="309" spans="33:35" x14ac:dyDescent="0.25">
      <c r="AG309" s="435">
        <v>0.21</v>
      </c>
      <c r="AH309" s="435">
        <v>4.8370000000000006</v>
      </c>
      <c r="AI309" s="435">
        <f t="shared" si="4"/>
        <v>0.68457608738845532</v>
      </c>
    </row>
    <row r="310" spans="33:35" x14ac:dyDescent="0.25">
      <c r="AG310" s="435">
        <v>0.21</v>
      </c>
      <c r="AH310" s="435">
        <v>14.370999999999997</v>
      </c>
      <c r="AI310" s="435">
        <f t="shared" si="4"/>
        <v>1.1574869893848485</v>
      </c>
    </row>
    <row r="311" spans="33:35" x14ac:dyDescent="0.25">
      <c r="AG311" s="435">
        <v>0.21</v>
      </c>
      <c r="AH311" s="435">
        <v>2.1280000000000001</v>
      </c>
      <c r="AI311" s="435">
        <f t="shared" si="4"/>
        <v>0.32797162362301058</v>
      </c>
    </row>
    <row r="312" spans="33:35" x14ac:dyDescent="0.25">
      <c r="AG312" s="435">
        <v>0.21</v>
      </c>
      <c r="AH312" s="435">
        <v>8.9530000000000012</v>
      </c>
      <c r="AI312" s="435">
        <f t="shared" si="4"/>
        <v>0.95196858449291077</v>
      </c>
    </row>
    <row r="313" spans="33:35" x14ac:dyDescent="0.25">
      <c r="AG313" s="435">
        <v>0.21</v>
      </c>
      <c r="AH313" s="435">
        <v>7.1049999999999995</v>
      </c>
      <c r="AI313" s="435">
        <f t="shared" si="4"/>
        <v>0.85156408226348856</v>
      </c>
    </row>
    <row r="314" spans="33:35" x14ac:dyDescent="0.25">
      <c r="AG314" s="435">
        <v>0.21</v>
      </c>
      <c r="AH314" s="435">
        <v>5.4530000000000012</v>
      </c>
      <c r="AI314" s="435">
        <f t="shared" si="4"/>
        <v>0.73663549768682135</v>
      </c>
    </row>
    <row r="315" spans="33:35" x14ac:dyDescent="0.25">
      <c r="AG315" s="435">
        <v>0.21</v>
      </c>
      <c r="AH315" s="435">
        <v>36.134</v>
      </c>
      <c r="AI315" s="435">
        <f t="shared" si="4"/>
        <v>1.5579160402221068</v>
      </c>
    </row>
    <row r="316" spans="33:35" x14ac:dyDescent="0.25">
      <c r="AG316" s="435">
        <v>0.21</v>
      </c>
      <c r="AH316" s="435">
        <v>10.227</v>
      </c>
      <c r="AI316" s="435">
        <f t="shared" si="4"/>
        <v>1.0097482559485536</v>
      </c>
    </row>
    <row r="317" spans="33:35" x14ac:dyDescent="0.25">
      <c r="AG317" s="435">
        <v>0.21</v>
      </c>
      <c r="AH317" s="435">
        <v>5.9989999999999997</v>
      </c>
      <c r="AI317" s="435">
        <f t="shared" si="4"/>
        <v>0.77807886193745501</v>
      </c>
    </row>
    <row r="318" spans="33:35" x14ac:dyDescent="0.25">
      <c r="AG318" s="435">
        <v>0.21</v>
      </c>
      <c r="AH318" s="435">
        <v>1.2670000000000001</v>
      </c>
      <c r="AI318" s="435">
        <f t="shared" si="4"/>
        <v>0.10277661488344138</v>
      </c>
    </row>
    <row r="319" spans="33:35" x14ac:dyDescent="0.25">
      <c r="AG319" s="435">
        <v>0.21</v>
      </c>
      <c r="AH319" s="435">
        <v>18.927999999999997</v>
      </c>
      <c r="AI319" s="435">
        <f t="shared" si="4"/>
        <v>1.2771047272838552</v>
      </c>
    </row>
    <row r="320" spans="33:35" x14ac:dyDescent="0.25">
      <c r="AG320" s="435">
        <v>0.21</v>
      </c>
      <c r="AH320" s="435">
        <v>11.592000000000001</v>
      </c>
      <c r="AI320" s="435">
        <f t="shared" si="4"/>
        <v>1.0641583724631183</v>
      </c>
    </row>
    <row r="321" spans="33:35" x14ac:dyDescent="0.25">
      <c r="AG321" s="435">
        <v>0.21</v>
      </c>
      <c r="AH321" s="435">
        <v>5.285000000000001</v>
      </c>
      <c r="AI321" s="435">
        <f t="shared" si="4"/>
        <v>0.72304499164344516</v>
      </c>
    </row>
    <row r="322" spans="33:35" x14ac:dyDescent="0.25">
      <c r="AG322" s="435">
        <v>0.21</v>
      </c>
      <c r="AH322" s="435">
        <v>4.4589999999999996</v>
      </c>
      <c r="AI322" s="435">
        <f t="shared" si="4"/>
        <v>0.64923747234960727</v>
      </c>
    </row>
    <row r="323" spans="33:35" x14ac:dyDescent="0.25">
      <c r="AG323" s="435">
        <v>0.21</v>
      </c>
      <c r="AH323" s="435">
        <v>4.0529999999999999</v>
      </c>
      <c r="AI323" s="435">
        <f t="shared" ref="AI323:AI386" si="5">LOG(AH323)</f>
        <v>0.60777660374169307</v>
      </c>
    </row>
    <row r="324" spans="33:35" x14ac:dyDescent="0.25">
      <c r="AG324" s="435">
        <v>0.21</v>
      </c>
      <c r="AH324" s="435">
        <v>6.1319999999999997</v>
      </c>
      <c r="AI324" s="435">
        <f t="shared" si="5"/>
        <v>0.78760214618233748</v>
      </c>
    </row>
    <row r="325" spans="33:35" x14ac:dyDescent="0.25">
      <c r="AG325" s="435">
        <v>0.21</v>
      </c>
      <c r="AH325" s="435">
        <v>16.821000000000002</v>
      </c>
      <c r="AI325" s="435">
        <f t="shared" si="5"/>
        <v>1.2258518108181569</v>
      </c>
    </row>
    <row r="326" spans="33:35" x14ac:dyDescent="0.25">
      <c r="AG326" s="435">
        <v>0.21</v>
      </c>
      <c r="AH326" s="435">
        <v>1.008</v>
      </c>
      <c r="AI326" s="435">
        <f t="shared" si="5"/>
        <v>3.4605321095064891E-3</v>
      </c>
    </row>
    <row r="327" spans="33:35" x14ac:dyDescent="0.25">
      <c r="AG327" s="435">
        <v>0.21</v>
      </c>
      <c r="AH327" s="435">
        <v>6.8319999999999999</v>
      </c>
      <c r="AI327" s="435">
        <f t="shared" si="5"/>
        <v>0.83454785768094863</v>
      </c>
    </row>
    <row r="328" spans="33:35" x14ac:dyDescent="0.25">
      <c r="AG328" s="435">
        <v>0.21</v>
      </c>
      <c r="AH328" s="435">
        <v>7.1120000000000001</v>
      </c>
      <c r="AI328" s="435">
        <f t="shared" si="5"/>
        <v>0.85199174796215726</v>
      </c>
    </row>
    <row r="329" spans="33:35" x14ac:dyDescent="0.25">
      <c r="AG329" s="435">
        <v>0.21</v>
      </c>
      <c r="AH329" s="435">
        <v>10.528</v>
      </c>
      <c r="AI329" s="435">
        <f t="shared" si="5"/>
        <v>1.0223458762698803</v>
      </c>
    </row>
    <row r="330" spans="33:35" x14ac:dyDescent="0.25">
      <c r="AG330" s="435">
        <v>0.21</v>
      </c>
      <c r="AH330" s="435">
        <v>8.0150000000000006</v>
      </c>
      <c r="AI330" s="435">
        <f t="shared" si="5"/>
        <v>0.90390352669016361</v>
      </c>
    </row>
    <row r="331" spans="33:35" x14ac:dyDescent="0.25">
      <c r="AG331" s="435">
        <v>0.21</v>
      </c>
      <c r="AH331" s="435">
        <v>8.1620000000000008</v>
      </c>
      <c r="AI331" s="435">
        <f t="shared" si="5"/>
        <v>0.91179659043725214</v>
      </c>
    </row>
    <row r="332" spans="33:35" x14ac:dyDescent="0.25">
      <c r="AG332" s="435">
        <v>0.21</v>
      </c>
      <c r="AH332" s="435">
        <v>14.280000000000001</v>
      </c>
      <c r="AI332" s="435">
        <f t="shared" si="5"/>
        <v>1.1547282074401557</v>
      </c>
    </row>
    <row r="333" spans="33:35" x14ac:dyDescent="0.25">
      <c r="AG333" s="435">
        <v>0.21</v>
      </c>
      <c r="AH333" s="435">
        <v>6.1669999999999998</v>
      </c>
      <c r="AI333" s="435">
        <f t="shared" si="5"/>
        <v>0.79007394842630474</v>
      </c>
    </row>
    <row r="334" spans="33:35" x14ac:dyDescent="0.25">
      <c r="AG334" s="435">
        <v>0.21</v>
      </c>
      <c r="AH334" s="435">
        <v>3.0030000000000001</v>
      </c>
      <c r="AI334" s="435">
        <f t="shared" si="5"/>
        <v>0.47755533219898111</v>
      </c>
    </row>
    <row r="335" spans="33:35" x14ac:dyDescent="0.25">
      <c r="AG335" s="435">
        <v>0.21</v>
      </c>
      <c r="AH335" s="435">
        <v>22.946000000000002</v>
      </c>
      <c r="AI335" s="435">
        <f t="shared" si="5"/>
        <v>1.3607069892487371</v>
      </c>
    </row>
    <row r="336" spans="33:35" x14ac:dyDescent="0.25">
      <c r="AG336" s="435">
        <v>0.21</v>
      </c>
      <c r="AH336" s="435">
        <v>3.5419999999999998</v>
      </c>
      <c r="AI336" s="435">
        <f t="shared" si="5"/>
        <v>0.54924855685405594</v>
      </c>
    </row>
    <row r="337" spans="33:35" x14ac:dyDescent="0.25">
      <c r="AG337" s="435">
        <v>0.21</v>
      </c>
      <c r="AH337" s="435">
        <v>4.6550000000000002</v>
      </c>
      <c r="AI337" s="435">
        <f t="shared" si="5"/>
        <v>0.66791968531736146</v>
      </c>
    </row>
    <row r="338" spans="33:35" x14ac:dyDescent="0.25">
      <c r="AG338" s="435">
        <v>0.21</v>
      </c>
      <c r="AH338" s="435">
        <v>3.2550000000000003</v>
      </c>
      <c r="AI338" s="435">
        <f t="shared" si="5"/>
        <v>0.5125509929042108</v>
      </c>
    </row>
    <row r="339" spans="33:35" x14ac:dyDescent="0.25">
      <c r="AG339" s="435">
        <v>0.21</v>
      </c>
      <c r="AH339" s="435">
        <v>2.044</v>
      </c>
      <c r="AI339" s="435">
        <f t="shared" si="5"/>
        <v>0.31048089146267516</v>
      </c>
    </row>
    <row r="340" spans="33:35" x14ac:dyDescent="0.25">
      <c r="AG340" s="435">
        <v>0.21</v>
      </c>
      <c r="AH340" s="435">
        <v>3.0590000000000002</v>
      </c>
      <c r="AI340" s="435">
        <f t="shared" si="5"/>
        <v>0.48557947698467868</v>
      </c>
    </row>
    <row r="341" spans="33:35" x14ac:dyDescent="0.25">
      <c r="AG341" s="435">
        <v>0.21</v>
      </c>
      <c r="AH341" s="435">
        <v>12.25</v>
      </c>
      <c r="AI341" s="435">
        <f t="shared" si="5"/>
        <v>1.0881360887005513</v>
      </c>
    </row>
    <row r="342" spans="33:35" x14ac:dyDescent="0.25">
      <c r="AG342" s="435">
        <v>0.21</v>
      </c>
      <c r="AH342" s="435">
        <v>2.6109999999999998</v>
      </c>
      <c r="AI342" s="435">
        <f t="shared" si="5"/>
        <v>0.4168068718229444</v>
      </c>
    </row>
    <row r="343" spans="33:35" x14ac:dyDescent="0.25">
      <c r="AG343" s="435">
        <v>0.21</v>
      </c>
      <c r="AH343" s="435">
        <v>6.202</v>
      </c>
      <c r="AI343" s="435">
        <f t="shared" si="5"/>
        <v>0.79253176190130759</v>
      </c>
    </row>
    <row r="344" spans="33:35" x14ac:dyDescent="0.25">
      <c r="AG344" s="435">
        <v>0.21</v>
      </c>
      <c r="AH344" s="435">
        <v>7.0909999999999993</v>
      </c>
      <c r="AI344" s="435">
        <f t="shared" si="5"/>
        <v>0.85070748537453722</v>
      </c>
    </row>
    <row r="345" spans="33:35" x14ac:dyDescent="0.25">
      <c r="AG345" s="435">
        <v>0.21</v>
      </c>
      <c r="AH345" s="435">
        <v>1.5959999999999999</v>
      </c>
      <c r="AI345" s="435">
        <f t="shared" si="5"/>
        <v>0.20303288701471059</v>
      </c>
    </row>
    <row r="346" spans="33:35" x14ac:dyDescent="0.25">
      <c r="AG346" s="435">
        <v>0.21</v>
      </c>
      <c r="AH346" s="435">
        <v>12.151999999999999</v>
      </c>
      <c r="AI346" s="435">
        <f t="shared" si="5"/>
        <v>1.0846477608547298</v>
      </c>
    </row>
    <row r="347" spans="33:35" x14ac:dyDescent="0.25">
      <c r="AG347" s="435">
        <v>0.21</v>
      </c>
      <c r="AH347" s="435">
        <v>7.4829999999999997</v>
      </c>
      <c r="AI347" s="435">
        <f t="shared" si="5"/>
        <v>0.87407574522303488</v>
      </c>
    </row>
    <row r="348" spans="33:35" x14ac:dyDescent="0.25">
      <c r="AG348" s="435">
        <v>0.21</v>
      </c>
      <c r="AH348" s="435">
        <v>11.571</v>
      </c>
      <c r="AI348" s="435">
        <f t="shared" si="5"/>
        <v>1.0633708935857042</v>
      </c>
    </row>
    <row r="349" spans="33:35" x14ac:dyDescent="0.25">
      <c r="AG349" s="435">
        <v>0.21</v>
      </c>
      <c r="AH349" s="435">
        <v>5.6769999999999996</v>
      </c>
      <c r="AI349" s="435">
        <f t="shared" si="5"/>
        <v>0.75411889422541278</v>
      </c>
    </row>
    <row r="350" spans="33:35" x14ac:dyDescent="0.25">
      <c r="AG350" s="435">
        <v>0.21</v>
      </c>
      <c r="AH350" s="435">
        <v>22.155000000000005</v>
      </c>
      <c r="AI350" s="435">
        <f t="shared" si="5"/>
        <v>1.3454717543676309</v>
      </c>
    </row>
    <row r="351" spans="33:35" x14ac:dyDescent="0.25">
      <c r="AG351" s="435">
        <v>0.21</v>
      </c>
      <c r="AH351" s="435">
        <v>18.213999999999999</v>
      </c>
      <c r="AI351" s="435">
        <f t="shared" si="5"/>
        <v>1.2604053322398243</v>
      </c>
    </row>
    <row r="352" spans="33:35" x14ac:dyDescent="0.25">
      <c r="AG352" s="435">
        <v>0.21</v>
      </c>
      <c r="AH352" s="435">
        <v>4.6969999999999992</v>
      </c>
      <c r="AI352" s="435">
        <f t="shared" si="5"/>
        <v>0.67182056018324887</v>
      </c>
    </row>
    <row r="353" spans="33:35" x14ac:dyDescent="0.25">
      <c r="AG353" s="435">
        <v>0.21</v>
      </c>
      <c r="AH353" s="435">
        <v>11.872000000000002</v>
      </c>
      <c r="AI353" s="435">
        <f t="shared" si="5"/>
        <v>1.0745238879349519</v>
      </c>
    </row>
    <row r="354" spans="33:35" x14ac:dyDescent="0.25">
      <c r="AG354" s="435">
        <v>0.21</v>
      </c>
      <c r="AH354" s="435">
        <v>2.6739999999999995</v>
      </c>
      <c r="AI354" s="435">
        <f t="shared" si="5"/>
        <v>0.42716140292596549</v>
      </c>
    </row>
    <row r="355" spans="33:35" x14ac:dyDescent="0.25">
      <c r="AG355" s="435">
        <v>0.21</v>
      </c>
      <c r="AH355" s="435">
        <v>5.6559999999999997</v>
      </c>
      <c r="AI355" s="435">
        <f t="shared" si="5"/>
        <v>0.75250940078884299</v>
      </c>
    </row>
    <row r="356" spans="33:35" x14ac:dyDescent="0.25">
      <c r="AG356" s="435">
        <v>0.21</v>
      </c>
      <c r="AH356" s="435">
        <v>10.380999999999998</v>
      </c>
      <c r="AI356" s="435">
        <f t="shared" si="5"/>
        <v>1.0162391910426387</v>
      </c>
    </row>
    <row r="357" spans="33:35" x14ac:dyDescent="0.25">
      <c r="AG357" s="435">
        <v>0.21</v>
      </c>
      <c r="AH357" s="435">
        <v>2.0930000000000004</v>
      </c>
      <c r="AI357" s="435">
        <f t="shared" si="5"/>
        <v>0.32076922833868654</v>
      </c>
    </row>
    <row r="358" spans="33:35" x14ac:dyDescent="0.25">
      <c r="AG358" s="435">
        <v>0.21</v>
      </c>
      <c r="AH358" s="435">
        <v>7.3359999999999985</v>
      </c>
      <c r="AI358" s="435">
        <f t="shared" si="5"/>
        <v>0.86545932266196457</v>
      </c>
    </row>
    <row r="359" spans="33:35" x14ac:dyDescent="0.25">
      <c r="AG359" s="435">
        <v>0.21</v>
      </c>
      <c r="AH359" s="435">
        <v>7.2940000000000005</v>
      </c>
      <c r="AI359" s="435">
        <f t="shared" si="5"/>
        <v>0.86296575897776251</v>
      </c>
    </row>
    <row r="360" spans="33:35" x14ac:dyDescent="0.25">
      <c r="AG360" s="435">
        <v>0.21</v>
      </c>
      <c r="AH360" s="435">
        <v>6.0410000000000004</v>
      </c>
      <c r="AI360" s="435">
        <f t="shared" si="5"/>
        <v>0.78110883572946643</v>
      </c>
    </row>
    <row r="361" spans="33:35" x14ac:dyDescent="0.25">
      <c r="AG361" s="435">
        <v>0.21</v>
      </c>
      <c r="AH361" s="435">
        <v>13.699</v>
      </c>
      <c r="AI361" s="435">
        <f t="shared" si="5"/>
        <v>1.136688865672258</v>
      </c>
    </row>
    <row r="362" spans="33:35" x14ac:dyDescent="0.25">
      <c r="AG362" s="435">
        <v>0.21</v>
      </c>
      <c r="AH362" s="435">
        <v>10.549000000000001</v>
      </c>
      <c r="AI362" s="435">
        <f t="shared" si="5"/>
        <v>1.0232112923288887</v>
      </c>
    </row>
    <row r="363" spans="33:35" x14ac:dyDescent="0.25">
      <c r="AG363" s="435">
        <v>0.21</v>
      </c>
      <c r="AH363" s="435">
        <v>8.6100000000000012</v>
      </c>
      <c r="AI363" s="435">
        <f t="shared" si="5"/>
        <v>0.93500315145365487</v>
      </c>
    </row>
    <row r="364" spans="33:35" x14ac:dyDescent="0.25">
      <c r="AG364" s="435">
        <v>0.21</v>
      </c>
      <c r="AH364" s="435">
        <v>16.344999999999999</v>
      </c>
      <c r="AI364" s="435">
        <f t="shared" si="5"/>
        <v>1.2133849249163877</v>
      </c>
    </row>
    <row r="365" spans="33:35" x14ac:dyDescent="0.25">
      <c r="AG365" s="435">
        <v>0.21</v>
      </c>
      <c r="AH365" s="435">
        <v>9.1560000000000024</v>
      </c>
      <c r="AI365" s="435">
        <f t="shared" si="5"/>
        <v>0.96170578400250539</v>
      </c>
    </row>
    <row r="366" spans="33:35" x14ac:dyDescent="0.25">
      <c r="AG366" s="435">
        <v>0.21</v>
      </c>
      <c r="AH366" s="435">
        <v>24.122</v>
      </c>
      <c r="AI366" s="435">
        <f t="shared" si="5"/>
        <v>1.3824133131262666</v>
      </c>
    </row>
    <row r="367" spans="33:35" x14ac:dyDescent="0.25">
      <c r="AG367" s="435">
        <v>0.21</v>
      </c>
      <c r="AH367" s="435">
        <v>17.78</v>
      </c>
      <c r="AI367" s="435">
        <f t="shared" si="5"/>
        <v>1.249931756634195</v>
      </c>
    </row>
    <row r="368" spans="33:35" x14ac:dyDescent="0.25">
      <c r="AG368" s="435">
        <v>0.21</v>
      </c>
      <c r="AH368" s="435">
        <v>8.5679999999999996</v>
      </c>
      <c r="AI368" s="435">
        <f t="shared" si="5"/>
        <v>0.93287945782379922</v>
      </c>
    </row>
    <row r="369" spans="33:35" x14ac:dyDescent="0.25">
      <c r="AG369" s="435">
        <v>0.21</v>
      </c>
      <c r="AH369" s="435">
        <v>2.9260000000000002</v>
      </c>
      <c r="AI369" s="435">
        <f t="shared" si="5"/>
        <v>0.46627432178929207</v>
      </c>
    </row>
    <row r="370" spans="33:35" x14ac:dyDescent="0.25">
      <c r="AG370" s="435">
        <v>0.25</v>
      </c>
      <c r="AH370" s="435">
        <v>72.253999999999991</v>
      </c>
      <c r="AI370" s="435">
        <f t="shared" si="5"/>
        <v>1.8588618947481899</v>
      </c>
    </row>
    <row r="371" spans="33:35" x14ac:dyDescent="0.25">
      <c r="AG371" s="435">
        <v>0.25</v>
      </c>
      <c r="AH371" s="435">
        <v>22.414000000000001</v>
      </c>
      <c r="AI371" s="435">
        <f t="shared" si="5"/>
        <v>1.3505193675975378</v>
      </c>
    </row>
    <row r="372" spans="33:35" x14ac:dyDescent="0.25">
      <c r="AG372" s="435">
        <v>0.25</v>
      </c>
      <c r="AH372" s="435">
        <v>34.390999999999998</v>
      </c>
      <c r="AI372" s="435">
        <f t="shared" si="5"/>
        <v>1.5364448041490786</v>
      </c>
    </row>
    <row r="373" spans="33:35" x14ac:dyDescent="0.25">
      <c r="AG373" s="435">
        <v>0.25</v>
      </c>
      <c r="AH373" s="435">
        <v>21.217000000000002</v>
      </c>
      <c r="AI373" s="435">
        <f t="shared" si="5"/>
        <v>1.3266839763818792</v>
      </c>
    </row>
    <row r="374" spans="33:35" x14ac:dyDescent="0.25">
      <c r="AG374" s="435">
        <v>0.25</v>
      </c>
      <c r="AH374" s="435">
        <v>18.297999999999998</v>
      </c>
      <c r="AI374" s="435">
        <f t="shared" si="5"/>
        <v>1.2624036232587823</v>
      </c>
    </row>
    <row r="375" spans="33:35" x14ac:dyDescent="0.25">
      <c r="AG375" s="435">
        <v>0.25</v>
      </c>
      <c r="AH375" s="435">
        <v>28.189</v>
      </c>
      <c r="AI375" s="435">
        <f t="shared" si="5"/>
        <v>1.4500796696216884</v>
      </c>
    </row>
    <row r="376" spans="33:35" x14ac:dyDescent="0.25">
      <c r="AG376" s="435">
        <v>0.25</v>
      </c>
      <c r="AH376" s="435">
        <v>59.32500000000001</v>
      </c>
      <c r="AI376" s="435">
        <f t="shared" si="5"/>
        <v>1.7732377468893767</v>
      </c>
    </row>
    <row r="377" spans="33:35" x14ac:dyDescent="0.25">
      <c r="AG377" s="435">
        <v>0.25</v>
      </c>
      <c r="AH377" s="435">
        <v>18.34</v>
      </c>
      <c r="AI377" s="435">
        <f t="shared" si="5"/>
        <v>1.2633993313340022</v>
      </c>
    </row>
    <row r="378" spans="33:35" x14ac:dyDescent="0.25">
      <c r="AG378" s="435">
        <v>0.25</v>
      </c>
      <c r="AH378" s="435">
        <v>24.177999999999997</v>
      </c>
      <c r="AI378" s="435">
        <f t="shared" si="5"/>
        <v>1.3834203732456967</v>
      </c>
    </row>
    <row r="379" spans="33:35" x14ac:dyDescent="0.25">
      <c r="AG379" s="435">
        <v>0.25</v>
      </c>
      <c r="AH379" s="435">
        <v>20.342000000000002</v>
      </c>
      <c r="AI379" s="435">
        <f t="shared" si="5"/>
        <v>1.3083936499762596</v>
      </c>
    </row>
    <row r="380" spans="33:35" x14ac:dyDescent="0.25">
      <c r="AG380" s="435">
        <v>0.25</v>
      </c>
      <c r="AH380" s="435">
        <v>32.878999999999998</v>
      </c>
      <c r="AI380" s="435">
        <f t="shared" si="5"/>
        <v>1.5169186001975057</v>
      </c>
    </row>
    <row r="381" spans="33:35" x14ac:dyDescent="0.25">
      <c r="AG381" s="435">
        <v>0.25</v>
      </c>
      <c r="AH381" s="435">
        <v>30.394000000000005</v>
      </c>
      <c r="AI381" s="435">
        <f t="shared" si="5"/>
        <v>1.4827878591326582</v>
      </c>
    </row>
    <row r="382" spans="33:35" x14ac:dyDescent="0.25">
      <c r="AG382" s="435">
        <v>0.25</v>
      </c>
      <c r="AH382" s="435">
        <v>32.76</v>
      </c>
      <c r="AI382" s="435">
        <f t="shared" si="5"/>
        <v>1.5153438930883809</v>
      </c>
    </row>
    <row r="383" spans="33:35" x14ac:dyDescent="0.25">
      <c r="AG383" s="435">
        <v>0.25</v>
      </c>
      <c r="AH383" s="435">
        <v>40.145000000000003</v>
      </c>
      <c r="AI383" s="435">
        <f t="shared" si="5"/>
        <v>1.6036314622515433</v>
      </c>
    </row>
    <row r="384" spans="33:35" x14ac:dyDescent="0.25">
      <c r="AG384" s="435">
        <v>0.25</v>
      </c>
      <c r="AH384" s="435">
        <v>18.165000000000003</v>
      </c>
      <c r="AI384" s="435">
        <f t="shared" si="5"/>
        <v>1.2592354021987335</v>
      </c>
    </row>
    <row r="385" spans="33:35" x14ac:dyDescent="0.25">
      <c r="AG385" s="435">
        <v>0.25</v>
      </c>
      <c r="AH385" s="435">
        <v>18.55</v>
      </c>
      <c r="AI385" s="435">
        <f t="shared" si="5"/>
        <v>1.2683439139510646</v>
      </c>
    </row>
    <row r="386" spans="33:35" x14ac:dyDescent="0.25">
      <c r="AG386" s="435">
        <v>0.25</v>
      </c>
      <c r="AH386" s="435">
        <v>20.671000000000003</v>
      </c>
      <c r="AI386" s="435">
        <f t="shared" si="5"/>
        <v>1.3153614869793353</v>
      </c>
    </row>
    <row r="387" spans="33:35" x14ac:dyDescent="0.25">
      <c r="AG387" s="435">
        <v>0.25</v>
      </c>
      <c r="AH387" s="435">
        <v>5.383</v>
      </c>
      <c r="AI387" s="435">
        <f t="shared" ref="AI387:AI419" si="6">LOG(AH387)</f>
        <v>0.73102437981568791</v>
      </c>
    </row>
    <row r="388" spans="33:35" x14ac:dyDescent="0.25">
      <c r="AG388" s="435">
        <v>0.25</v>
      </c>
      <c r="AH388" s="435">
        <v>33.53</v>
      </c>
      <c r="AI388" s="435">
        <f t="shared" si="6"/>
        <v>1.5254335534288201</v>
      </c>
    </row>
    <row r="389" spans="33:35" x14ac:dyDescent="0.25">
      <c r="AG389" s="435">
        <v>0.25</v>
      </c>
      <c r="AH389" s="435">
        <v>13.622</v>
      </c>
      <c r="AI389" s="435">
        <f t="shared" si="6"/>
        <v>1.1342408759465898</v>
      </c>
    </row>
    <row r="390" spans="33:35" x14ac:dyDescent="0.25">
      <c r="AG390" s="435">
        <v>0.25</v>
      </c>
      <c r="AH390" s="435">
        <v>21.146999999999998</v>
      </c>
      <c r="AI390" s="435">
        <f t="shared" si="6"/>
        <v>1.3252487652875373</v>
      </c>
    </row>
    <row r="391" spans="33:35" x14ac:dyDescent="0.25">
      <c r="AG391" s="435">
        <v>0.25</v>
      </c>
      <c r="AH391" s="435">
        <v>4.1509999999999998</v>
      </c>
      <c r="AI391" s="435">
        <f t="shared" si="6"/>
        <v>0.61815273337851939</v>
      </c>
    </row>
    <row r="392" spans="33:35" x14ac:dyDescent="0.25">
      <c r="AG392" s="435">
        <v>0.25</v>
      </c>
      <c r="AH392" s="435">
        <v>5.4809999999999999</v>
      </c>
      <c r="AI392" s="435">
        <f t="shared" si="6"/>
        <v>0.73885980207220026</v>
      </c>
    </row>
    <row r="393" spans="33:35" x14ac:dyDescent="0.25">
      <c r="AG393" s="435">
        <v>0.25</v>
      </c>
      <c r="AH393" s="435">
        <v>2.0089999999999999</v>
      </c>
      <c r="AI393" s="435">
        <f t="shared" si="6"/>
        <v>0.30297993674824913</v>
      </c>
    </row>
    <row r="394" spans="33:35" x14ac:dyDescent="0.25">
      <c r="AG394" s="435">
        <v>0.25</v>
      </c>
      <c r="AH394" s="435">
        <v>11.382</v>
      </c>
      <c r="AI394" s="435">
        <f t="shared" si="6"/>
        <v>1.0562185812723062</v>
      </c>
    </row>
    <row r="395" spans="33:35" x14ac:dyDescent="0.25">
      <c r="AG395" s="435">
        <v>0.25</v>
      </c>
      <c r="AH395" s="435">
        <v>4.1230000000000002</v>
      </c>
      <c r="AI395" s="435">
        <f t="shared" si="6"/>
        <v>0.61521333480135854</v>
      </c>
    </row>
    <row r="396" spans="33:35" x14ac:dyDescent="0.25">
      <c r="AG396" s="435">
        <v>0.25</v>
      </c>
      <c r="AH396" s="435">
        <v>53.920999999999992</v>
      </c>
      <c r="AI396" s="435">
        <f t="shared" si="6"/>
        <v>1.7317579378754595</v>
      </c>
    </row>
    <row r="397" spans="33:35" x14ac:dyDescent="0.25">
      <c r="AG397" s="435">
        <v>0.25</v>
      </c>
      <c r="AH397" s="435">
        <v>20.419</v>
      </c>
      <c r="AI397" s="435">
        <f t="shared" si="6"/>
        <v>1.3100344691359895</v>
      </c>
    </row>
    <row r="398" spans="33:35" x14ac:dyDescent="0.25">
      <c r="AG398" s="435">
        <v>0.25</v>
      </c>
      <c r="AH398" s="435">
        <v>6.2440000000000007</v>
      </c>
      <c r="AI398" s="435">
        <f t="shared" si="6"/>
        <v>0.79546289439037998</v>
      </c>
    </row>
    <row r="399" spans="33:35" x14ac:dyDescent="0.25">
      <c r="AG399" s="435">
        <v>0.25</v>
      </c>
      <c r="AH399" s="435">
        <v>22.554000000000002</v>
      </c>
      <c r="AI399" s="435">
        <f t="shared" si="6"/>
        <v>1.353223576097456</v>
      </c>
    </row>
    <row r="400" spans="33:35" x14ac:dyDescent="0.25">
      <c r="AG400" s="435">
        <v>0.25</v>
      </c>
      <c r="AH400" s="435">
        <v>2.52</v>
      </c>
      <c r="AI400" s="435">
        <f t="shared" si="6"/>
        <v>0.40140054078154408</v>
      </c>
    </row>
    <row r="401" spans="33:35" x14ac:dyDescent="0.25">
      <c r="AG401" s="435">
        <v>0.25</v>
      </c>
      <c r="AH401" s="435">
        <v>21.742000000000001</v>
      </c>
      <c r="AI401" s="435">
        <f t="shared" si="6"/>
        <v>1.3372994914067966</v>
      </c>
    </row>
    <row r="402" spans="33:35" x14ac:dyDescent="0.25">
      <c r="AG402" s="435">
        <v>0.25</v>
      </c>
      <c r="AH402" s="435">
        <v>6.9790000000000001</v>
      </c>
      <c r="AI402" s="435">
        <f t="shared" si="6"/>
        <v>0.8437931983259126</v>
      </c>
    </row>
    <row r="403" spans="33:35" x14ac:dyDescent="0.25">
      <c r="AG403" s="435">
        <v>0.25</v>
      </c>
      <c r="AH403" s="435">
        <v>11.06</v>
      </c>
      <c r="AI403" s="435">
        <f t="shared" si="6"/>
        <v>1.0437551269686796</v>
      </c>
    </row>
    <row r="404" spans="33:35" x14ac:dyDescent="0.25">
      <c r="AG404" s="435">
        <v>0.25</v>
      </c>
      <c r="AH404" s="435">
        <v>20.069000000000003</v>
      </c>
      <c r="AI404" s="435">
        <f t="shared" si="6"/>
        <v>1.3025257329607414</v>
      </c>
    </row>
    <row r="405" spans="33:35" x14ac:dyDescent="0.25">
      <c r="AG405" s="435">
        <v>0.25</v>
      </c>
      <c r="AH405" s="435">
        <v>18.641000000000002</v>
      </c>
      <c r="AI405" s="435">
        <f t="shared" si="6"/>
        <v>1.2704692064531982</v>
      </c>
    </row>
    <row r="406" spans="33:35" x14ac:dyDescent="0.25">
      <c r="AG406" s="435">
        <v>0.25</v>
      </c>
      <c r="AH406" s="435">
        <v>19.278000000000002</v>
      </c>
      <c r="AI406" s="435">
        <f t="shared" si="6"/>
        <v>1.2850619759351618</v>
      </c>
    </row>
    <row r="407" spans="33:35" x14ac:dyDescent="0.25">
      <c r="AG407" s="435">
        <v>0.25</v>
      </c>
      <c r="AH407" s="435">
        <v>50.673000000000002</v>
      </c>
      <c r="AI407" s="435">
        <f t="shared" si="6"/>
        <v>1.7047766166427052</v>
      </c>
    </row>
    <row r="408" spans="33:35" x14ac:dyDescent="0.25">
      <c r="AG408" s="435">
        <v>0.25</v>
      </c>
      <c r="AH408" s="435">
        <v>4.1370000000000005</v>
      </c>
      <c r="AI408" s="435">
        <f t="shared" si="6"/>
        <v>0.61668552089551221</v>
      </c>
    </row>
    <row r="409" spans="33:35" x14ac:dyDescent="0.25">
      <c r="AG409" s="435">
        <v>0.25</v>
      </c>
      <c r="AH409" s="435">
        <v>7.0770000000000008</v>
      </c>
      <c r="AI409" s="435">
        <f t="shared" si="6"/>
        <v>0.84984919560525796</v>
      </c>
    </row>
    <row r="410" spans="33:35" x14ac:dyDescent="0.25">
      <c r="AG410" s="435">
        <v>0.25</v>
      </c>
      <c r="AH410" s="435">
        <v>4.431</v>
      </c>
      <c r="AI410" s="435">
        <f t="shared" si="6"/>
        <v>0.64650175003161192</v>
      </c>
    </row>
    <row r="411" spans="33:35" x14ac:dyDescent="0.25">
      <c r="AG411" s="435">
        <v>0.25</v>
      </c>
      <c r="AH411" s="435">
        <v>18.641000000000002</v>
      </c>
      <c r="AI411" s="435">
        <f t="shared" si="6"/>
        <v>1.2704692064531982</v>
      </c>
    </row>
    <row r="412" spans="33:35" x14ac:dyDescent="0.25">
      <c r="AG412" s="435">
        <v>0.25</v>
      </c>
      <c r="AH412" s="435">
        <v>28.035000000000004</v>
      </c>
      <c r="AI412" s="435">
        <f t="shared" si="6"/>
        <v>1.4477005604345135</v>
      </c>
    </row>
    <row r="413" spans="33:35" x14ac:dyDescent="0.25">
      <c r="AG413" s="435">
        <v>0.25</v>
      </c>
      <c r="AH413" s="435">
        <v>4.2839999999999998</v>
      </c>
      <c r="AI413" s="435">
        <f t="shared" si="6"/>
        <v>0.63184946215981797</v>
      </c>
    </row>
    <row r="414" spans="33:35" x14ac:dyDescent="0.25">
      <c r="AG414" s="435">
        <v>0.25</v>
      </c>
      <c r="AH414" s="435">
        <v>6.7479999999999993</v>
      </c>
      <c r="AI414" s="435">
        <f t="shared" si="6"/>
        <v>0.82917507391708756</v>
      </c>
    </row>
    <row r="415" spans="33:35" x14ac:dyDescent="0.25">
      <c r="AG415" s="435">
        <v>0.25</v>
      </c>
      <c r="AH415" s="435">
        <v>6.6080000000000005</v>
      </c>
      <c r="AI415" s="435">
        <f t="shared" si="6"/>
        <v>0.82007003431232584</v>
      </c>
    </row>
    <row r="416" spans="33:35" x14ac:dyDescent="0.25">
      <c r="AG416" s="435">
        <v>0.25</v>
      </c>
      <c r="AH416" s="435">
        <v>4.4240000000000004</v>
      </c>
      <c r="AI416" s="435">
        <f t="shared" si="6"/>
        <v>0.64581511829664184</v>
      </c>
    </row>
    <row r="417" spans="33:35" x14ac:dyDescent="0.25">
      <c r="AG417" s="435">
        <v>0.25</v>
      </c>
      <c r="AH417" s="435">
        <v>6.2160000000000002</v>
      </c>
      <c r="AI417" s="435">
        <f t="shared" si="6"/>
        <v>0.79351100579285783</v>
      </c>
    </row>
    <row r="418" spans="33:35" x14ac:dyDescent="0.25">
      <c r="AG418" s="435">
        <v>0.25</v>
      </c>
      <c r="AH418" s="435">
        <v>7.301000000000001</v>
      </c>
      <c r="AI418" s="435">
        <f t="shared" si="6"/>
        <v>0.86338234844078776</v>
      </c>
    </row>
    <row r="419" spans="33:35" x14ac:dyDescent="0.25">
      <c r="AG419" s="435">
        <v>0.25</v>
      </c>
      <c r="AH419" s="435">
        <v>73.5</v>
      </c>
      <c r="AI419" s="435">
        <f t="shared" si="6"/>
        <v>1.866287339084195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C1" sqref="C1"/>
    </sheetView>
  </sheetViews>
  <sheetFormatPr defaultRowHeight="15" x14ac:dyDescent="0.25"/>
  <cols>
    <col min="1" max="1" width="10.5703125" customWidth="1"/>
    <col min="2" max="2" width="4.42578125" customWidth="1"/>
    <col min="5" max="5" width="10" customWidth="1"/>
    <col min="6" max="6" width="5.140625" customWidth="1"/>
    <col min="8" max="9" width="5.5703125" customWidth="1"/>
    <col min="10" max="10" width="4.28515625" customWidth="1"/>
    <col min="11" max="11" width="4.140625" style="3" customWidth="1"/>
    <col min="12" max="12" width="6.28515625" customWidth="1"/>
    <col min="13" max="13" width="5" customWidth="1"/>
    <col min="14" max="14" width="7.42578125" customWidth="1"/>
    <col min="15" max="15" width="5.7109375" customWidth="1"/>
    <col min="16" max="16" width="6.28515625" customWidth="1"/>
    <col min="17" max="17" width="6.42578125" customWidth="1"/>
    <col min="18" max="18" width="6.140625" customWidth="1"/>
    <col min="19" max="19" width="6.85546875" customWidth="1"/>
    <col min="21" max="21" width="6.140625" customWidth="1"/>
    <col min="22" max="22" width="6.42578125" customWidth="1"/>
  </cols>
  <sheetData>
    <row r="1" spans="1:9" ht="17.25" x14ac:dyDescent="0.25">
      <c r="C1" t="s">
        <v>634</v>
      </c>
      <c r="D1" t="s">
        <v>766</v>
      </c>
      <c r="E1" t="s">
        <v>632</v>
      </c>
      <c r="F1" t="s">
        <v>633</v>
      </c>
      <c r="G1" t="s">
        <v>767</v>
      </c>
      <c r="H1" t="s">
        <v>632</v>
      </c>
    </row>
    <row r="2" spans="1:9" x14ac:dyDescent="0.25">
      <c r="B2" t="s">
        <v>579</v>
      </c>
      <c r="C2">
        <v>72.63</v>
      </c>
      <c r="D2">
        <v>11.30588375</v>
      </c>
      <c r="E2">
        <v>4.14538428303534</v>
      </c>
      <c r="F2" s="37">
        <v>54.5</v>
      </c>
      <c r="G2" s="406">
        <v>0.30649999999999999</v>
      </c>
      <c r="H2" s="405">
        <v>0.17254269657930199</v>
      </c>
      <c r="I2" s="405"/>
    </row>
    <row r="3" spans="1:9" x14ac:dyDescent="0.25">
      <c r="B3" t="s">
        <v>545</v>
      </c>
      <c r="C3">
        <v>74.500029999999995</v>
      </c>
      <c r="D3">
        <v>4.41043974358975</v>
      </c>
      <c r="E3">
        <v>3.2912622725698202</v>
      </c>
      <c r="F3" s="37">
        <v>54.4</v>
      </c>
      <c r="G3" s="406">
        <v>0.86257272727272705</v>
      </c>
      <c r="H3" s="405">
        <v>0.70311529005641205</v>
      </c>
      <c r="I3" s="405"/>
    </row>
    <row r="4" spans="1:9" x14ac:dyDescent="0.25">
      <c r="B4" t="s">
        <v>580</v>
      </c>
      <c r="C4">
        <v>76.500540000000001</v>
      </c>
      <c r="D4">
        <v>3.2313423728813602</v>
      </c>
      <c r="E4">
        <v>3.1737741657595202</v>
      </c>
      <c r="F4" s="37">
        <v>54.3</v>
      </c>
      <c r="G4" s="406">
        <v>1.3035650000000001</v>
      </c>
      <c r="H4" s="405">
        <v>0.92568966918528495</v>
      </c>
      <c r="I4" s="405"/>
    </row>
    <row r="5" spans="1:9" x14ac:dyDescent="0.25">
      <c r="B5" t="s">
        <v>581</v>
      </c>
      <c r="C5">
        <v>78.3</v>
      </c>
      <c r="D5">
        <v>2.9580074999999999</v>
      </c>
      <c r="E5">
        <v>2.2578505661764998</v>
      </c>
      <c r="F5" s="37">
        <v>55</v>
      </c>
      <c r="G5" s="406">
        <v>0.59186249999999896</v>
      </c>
      <c r="H5" s="405">
        <v>1.09112084434754</v>
      </c>
      <c r="I5" s="405"/>
    </row>
    <row r="6" spans="1:9" x14ac:dyDescent="0.25">
      <c r="B6" t="s">
        <v>583</v>
      </c>
      <c r="C6">
        <v>80.114459999999895</v>
      </c>
      <c r="D6">
        <v>20.434799999999999</v>
      </c>
      <c r="E6">
        <v>15.7607549164187</v>
      </c>
      <c r="F6" s="37">
        <v>54.7</v>
      </c>
      <c r="G6" s="406">
        <v>1.2083333333333299</v>
      </c>
      <c r="H6" s="405">
        <v>1.2780584232864101</v>
      </c>
      <c r="I6" s="405"/>
    </row>
    <row r="7" spans="1:9" x14ac:dyDescent="0.25">
      <c r="B7" t="s">
        <v>584</v>
      </c>
      <c r="C7">
        <v>81.301230000000004</v>
      </c>
      <c r="D7">
        <v>9.9645287671232907</v>
      </c>
      <c r="E7">
        <v>7.3283794205676802</v>
      </c>
      <c r="F7" s="37">
        <v>55.2</v>
      </c>
      <c r="G7" s="406">
        <v>0.51200000000000001</v>
      </c>
      <c r="H7" s="405">
        <v>0.10917875251165</v>
      </c>
      <c r="I7" s="405"/>
    </row>
    <row r="8" spans="1:9" x14ac:dyDescent="0.25">
      <c r="F8" s="37">
        <v>54.3</v>
      </c>
      <c r="G8" s="406">
        <v>1.71</v>
      </c>
      <c r="H8" s="405">
        <v>0.55474575901295298</v>
      </c>
      <c r="I8" s="405"/>
    </row>
    <row r="9" spans="1:9" x14ac:dyDescent="0.25">
      <c r="B9" t="s">
        <v>626</v>
      </c>
      <c r="F9" s="37">
        <v>54.2</v>
      </c>
      <c r="G9" s="406">
        <v>0.42671428571428599</v>
      </c>
      <c r="H9" s="405">
        <v>0.137095726028342</v>
      </c>
      <c r="I9" s="405"/>
    </row>
    <row r="10" spans="1:9" x14ac:dyDescent="0.25">
      <c r="A10" t="s">
        <v>643</v>
      </c>
      <c r="F10" s="37">
        <v>53.5</v>
      </c>
      <c r="G10" s="406">
        <v>0.48159999999999997</v>
      </c>
      <c r="H10" s="405">
        <v>0.26621078456400299</v>
      </c>
      <c r="I10" s="405"/>
    </row>
    <row r="11" spans="1:9" x14ac:dyDescent="0.25">
      <c r="A11" t="s">
        <v>649</v>
      </c>
      <c r="F11" s="37">
        <v>55.4</v>
      </c>
      <c r="G11" s="406">
        <v>0.86333333333333295</v>
      </c>
      <c r="H11" s="405">
        <v>0.26</v>
      </c>
      <c r="I11" s="405"/>
    </row>
    <row r="12" spans="1:9" x14ac:dyDescent="0.25">
      <c r="A12" t="s">
        <v>644</v>
      </c>
      <c r="F12" s="403">
        <v>59.8</v>
      </c>
      <c r="G12" s="407">
        <v>8.6489999999999903</v>
      </c>
      <c r="H12" s="405">
        <v>1.3580000000000001</v>
      </c>
      <c r="I12" s="405"/>
    </row>
    <row r="13" spans="1:9" x14ac:dyDescent="0.25">
      <c r="A13" t="s">
        <v>646</v>
      </c>
      <c r="F13" s="403">
        <v>60</v>
      </c>
      <c r="G13" s="407">
        <v>6.0350000000000001</v>
      </c>
      <c r="H13" s="405">
        <v>1.1599999999999999</v>
      </c>
      <c r="I13" s="405"/>
    </row>
    <row r="14" spans="1:9" x14ac:dyDescent="0.25">
      <c r="A14" t="s">
        <v>645</v>
      </c>
      <c r="F14" s="403">
        <v>60.3</v>
      </c>
      <c r="G14" s="403">
        <v>7.4249999999999998</v>
      </c>
      <c r="H14" s="405">
        <v>1.44</v>
      </c>
      <c r="I14" s="405"/>
    </row>
    <row r="15" spans="1:9" x14ac:dyDescent="0.25">
      <c r="F15" s="403">
        <v>60.7</v>
      </c>
      <c r="G15" s="407">
        <v>7.78</v>
      </c>
      <c r="H15" s="405">
        <v>1.53</v>
      </c>
      <c r="I15" s="405"/>
    </row>
    <row r="16" spans="1:9" x14ac:dyDescent="0.25">
      <c r="A16" t="s">
        <v>650</v>
      </c>
      <c r="F16">
        <v>66.2</v>
      </c>
      <c r="G16" s="307">
        <v>4.7880000000000003</v>
      </c>
      <c r="H16" s="405">
        <v>0.95</v>
      </c>
      <c r="I16" s="405"/>
    </row>
    <row r="17" spans="1:9" x14ac:dyDescent="0.25">
      <c r="A17" t="s">
        <v>647</v>
      </c>
      <c r="F17">
        <v>66.400000000000006</v>
      </c>
      <c r="G17">
        <v>4.0044006217616603</v>
      </c>
      <c r="H17" s="405">
        <v>0.77604663212435199</v>
      </c>
      <c r="I17" s="405"/>
    </row>
    <row r="18" spans="1:9" x14ac:dyDescent="0.25">
      <c r="A18" t="s">
        <v>648</v>
      </c>
      <c r="F18">
        <v>67.05</v>
      </c>
      <c r="G18" s="408">
        <v>4.5109599999999999</v>
      </c>
      <c r="H18" s="405">
        <v>0.90400000000000003</v>
      </c>
      <c r="I18" s="405"/>
    </row>
    <row r="19" spans="1:9" x14ac:dyDescent="0.25">
      <c r="F19">
        <v>67.150000000000006</v>
      </c>
      <c r="G19" s="307">
        <v>3.92919999999999</v>
      </c>
      <c r="H19" s="405">
        <v>0.75999999999999901</v>
      </c>
      <c r="I19" s="405"/>
    </row>
    <row r="20" spans="1:9" x14ac:dyDescent="0.25">
      <c r="F20">
        <v>67.55</v>
      </c>
      <c r="G20" s="307">
        <v>3.8546350109409202</v>
      </c>
      <c r="H20" s="405">
        <v>0.767855579868709</v>
      </c>
      <c r="I20" s="405"/>
    </row>
    <row r="21" spans="1:9" x14ac:dyDescent="0.25">
      <c r="F21">
        <v>67.75</v>
      </c>
      <c r="G21" s="307">
        <v>4.7433732317736403</v>
      </c>
      <c r="H21" s="405">
        <v>0.93928182807398897</v>
      </c>
      <c r="I21" s="405"/>
    </row>
    <row r="22" spans="1:9" x14ac:dyDescent="0.25">
      <c r="F22">
        <v>68</v>
      </c>
      <c r="G22" s="307">
        <v>3.46999999999999</v>
      </c>
      <c r="H22" s="405">
        <v>0.69399999999999895</v>
      </c>
      <c r="I22" s="405"/>
    </row>
    <row r="23" spans="1:9" x14ac:dyDescent="0.25">
      <c r="F23" s="40">
        <v>70.040000000000006</v>
      </c>
      <c r="G23" s="409">
        <v>9.0299999999999994</v>
      </c>
      <c r="H23" s="405">
        <v>2.36</v>
      </c>
      <c r="I23" s="405"/>
    </row>
    <row r="24" spans="1:9" x14ac:dyDescent="0.25">
      <c r="F24" s="40">
        <v>71.069999999999894</v>
      </c>
      <c r="G24" s="409">
        <v>8.23</v>
      </c>
      <c r="H24" s="405">
        <v>1.65</v>
      </c>
      <c r="I24" s="405"/>
    </row>
    <row r="25" spans="1:9" x14ac:dyDescent="0.25">
      <c r="F25" s="40">
        <v>72.5</v>
      </c>
      <c r="G25" s="409">
        <v>7.74</v>
      </c>
      <c r="H25" s="405">
        <v>1.78</v>
      </c>
      <c r="I25" s="405"/>
    </row>
    <row r="26" spans="1:9" x14ac:dyDescent="0.25">
      <c r="F26" s="40">
        <v>70.3</v>
      </c>
      <c r="G26" s="409">
        <v>6.92</v>
      </c>
      <c r="H26" s="405">
        <v>1.0900000000000001</v>
      </c>
      <c r="I26" s="405"/>
    </row>
    <row r="27" spans="1:9" x14ac:dyDescent="0.25">
      <c r="F27" s="40">
        <v>72.5</v>
      </c>
      <c r="G27" s="409">
        <v>4.76</v>
      </c>
      <c r="H27" s="405">
        <v>0.94</v>
      </c>
      <c r="I27" s="405"/>
    </row>
    <row r="28" spans="1:9" x14ac:dyDescent="0.25">
      <c r="F28" s="38">
        <v>71.900000000000006</v>
      </c>
      <c r="G28" s="38">
        <v>0.311</v>
      </c>
      <c r="H28" s="405">
        <v>9.5000000000000001E-2</v>
      </c>
      <c r="I28" s="405"/>
    </row>
    <row r="29" spans="1:9" x14ac:dyDescent="0.25">
      <c r="F29" s="38">
        <v>74.400000000000006</v>
      </c>
      <c r="G29" s="410">
        <v>0.38200000000000001</v>
      </c>
      <c r="H29" s="405">
        <v>0.06</v>
      </c>
      <c r="I29" s="405"/>
    </row>
    <row r="30" spans="1:9" x14ac:dyDescent="0.25">
      <c r="F30" s="38">
        <v>73.900000000000006</v>
      </c>
      <c r="G30" s="38">
        <v>0.33500000000000002</v>
      </c>
      <c r="H30" s="405">
        <v>8.4000000000000005E-2</v>
      </c>
      <c r="I30" s="405"/>
    </row>
    <row r="31" spans="1:9" x14ac:dyDescent="0.25">
      <c r="F31" s="38">
        <v>71.3</v>
      </c>
      <c r="G31" s="38">
        <v>0.40200000000000002</v>
      </c>
      <c r="H31" s="405">
        <v>7.0000000000000007E-2</v>
      </c>
      <c r="I31" s="405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Raw data</vt:lpstr>
      <vt:lpstr>carbon content</vt:lpstr>
      <vt:lpstr>Figure 2</vt:lpstr>
      <vt:lpstr>Figure 3</vt:lpstr>
      <vt:lpstr>Figure 4</vt:lpstr>
      <vt:lpstr>Figure 5</vt:lpstr>
      <vt:lpstr>Figure 6</vt:lpstr>
      <vt:lpstr>Figure 7</vt:lpstr>
      <vt:lpstr>Figure 9</vt:lpstr>
      <vt:lpstr>data for Arctic vs Antarctic co</vt:lpstr>
    </vt:vector>
  </TitlesOfParts>
  <Company>Natural Environment Research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2019-05-13T15:51:44Z</dcterms:created>
  <dcterms:modified xsi:type="dcterms:W3CDTF">2020-06-03T09:20:36Z</dcterms:modified>
</cp:coreProperties>
</file>