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Henry\Papers\Applications of novel bioreactor technology to enhance the viability and function of cultured cells and tissues\Final corrections letter and manuscript\Second Revision\"/>
    </mc:Choice>
  </mc:AlternateContent>
  <bookViews>
    <workbookView xWindow="0" yWindow="0" windowWidth="25200" windowHeight="11850" activeTab="5"/>
  </bookViews>
  <sheets>
    <sheet name="Figure 1D" sheetId="1" r:id="rId1"/>
    <sheet name="Figure 2B" sheetId="2" r:id="rId2"/>
    <sheet name="Bradford Assay" sheetId="3" r:id="rId3"/>
    <sheet name="Figure 2C" sheetId="4" r:id="rId4"/>
    <sheet name="Figure 2D" sheetId="5" r:id="rId5"/>
    <sheet name="Figure 4E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6" l="1"/>
  <c r="G19" i="6"/>
  <c r="F19" i="6"/>
  <c r="E19" i="6"/>
  <c r="D19" i="6"/>
  <c r="C19" i="6"/>
  <c r="H17" i="6"/>
  <c r="G17" i="6"/>
  <c r="F17" i="6"/>
  <c r="E17" i="6"/>
  <c r="D17" i="6"/>
  <c r="C17" i="6"/>
  <c r="C14" i="6"/>
  <c r="K32" i="5"/>
  <c r="J32" i="5"/>
  <c r="I32" i="5"/>
  <c r="L32" i="5" s="1"/>
  <c r="E32" i="5"/>
  <c r="D32" i="5"/>
  <c r="F32" i="5" s="1"/>
  <c r="C32" i="5"/>
  <c r="G32" i="5" s="1"/>
  <c r="K30" i="5"/>
  <c r="J30" i="5"/>
  <c r="I30" i="5"/>
  <c r="E30" i="5"/>
  <c r="D30" i="5"/>
  <c r="C30" i="5"/>
  <c r="M28" i="5"/>
  <c r="K28" i="5"/>
  <c r="J28" i="5"/>
  <c r="I28" i="5"/>
  <c r="L28" i="5" s="1"/>
  <c r="E28" i="5"/>
  <c r="D28" i="5"/>
  <c r="C28" i="5"/>
  <c r="G28" i="5" s="1"/>
  <c r="K26" i="5"/>
  <c r="J26" i="5"/>
  <c r="I26" i="5"/>
  <c r="E26" i="5"/>
  <c r="D26" i="5"/>
  <c r="C26" i="5"/>
  <c r="M24" i="5"/>
  <c r="K24" i="5"/>
  <c r="J24" i="5"/>
  <c r="I24" i="5"/>
  <c r="L24" i="5" s="1"/>
  <c r="E24" i="5"/>
  <c r="D24" i="5"/>
  <c r="F24" i="5" s="1"/>
  <c r="C24" i="5"/>
  <c r="K22" i="5"/>
  <c r="J22" i="5"/>
  <c r="I22" i="5"/>
  <c r="E22" i="5"/>
  <c r="D22" i="5"/>
  <c r="C22" i="5"/>
  <c r="K20" i="5"/>
  <c r="J20" i="5"/>
  <c r="I20" i="5"/>
  <c r="L20" i="5" s="1"/>
  <c r="E20" i="5"/>
  <c r="D20" i="5"/>
  <c r="F20" i="5" s="1"/>
  <c r="C20" i="5"/>
  <c r="G20" i="5" s="1"/>
  <c r="S18" i="5"/>
  <c r="K18" i="5"/>
  <c r="J18" i="5"/>
  <c r="I18" i="5"/>
  <c r="E18" i="5"/>
  <c r="D18" i="5"/>
  <c r="C18" i="5"/>
  <c r="S17" i="5"/>
  <c r="S16" i="5"/>
  <c r="S15" i="5"/>
  <c r="S14" i="5"/>
  <c r="S13" i="5"/>
  <c r="S12" i="5"/>
  <c r="S11" i="5"/>
  <c r="E30" i="4"/>
  <c r="D30" i="4"/>
  <c r="C30" i="4"/>
  <c r="C26" i="4"/>
  <c r="K22" i="4"/>
  <c r="K18" i="4"/>
  <c r="J18" i="4"/>
  <c r="I18" i="4"/>
  <c r="C14" i="4"/>
  <c r="J22" i="4" s="1"/>
  <c r="H23" i="3"/>
  <c r="G23" i="3"/>
  <c r="F23" i="3"/>
  <c r="E23" i="3"/>
  <c r="D23" i="3"/>
  <c r="C23" i="3"/>
  <c r="B23" i="3"/>
  <c r="H14" i="3"/>
  <c r="G14" i="3"/>
  <c r="F14" i="3"/>
  <c r="D14" i="3"/>
  <c r="C14" i="3"/>
  <c r="B14" i="3"/>
  <c r="H19" i="2"/>
  <c r="G19" i="2"/>
  <c r="E19" i="2"/>
  <c r="C19" i="2"/>
  <c r="H18" i="2"/>
  <c r="G18" i="2"/>
  <c r="F18" i="2"/>
  <c r="E18" i="2"/>
  <c r="D18" i="2"/>
  <c r="C18" i="2"/>
  <c r="J18" i="2" s="1"/>
  <c r="B16" i="2"/>
  <c r="F19" i="2" s="1"/>
  <c r="G24" i="5" l="1"/>
  <c r="M20" i="5"/>
  <c r="M32" i="5"/>
  <c r="F28" i="5"/>
  <c r="D26" i="4"/>
  <c r="D27" i="4" s="1"/>
  <c r="D28" i="4" s="1"/>
  <c r="C22" i="4"/>
  <c r="J30" i="4"/>
  <c r="I30" i="4"/>
  <c r="I31" i="4" s="1"/>
  <c r="I32" i="4" s="1"/>
  <c r="K30" i="4"/>
  <c r="C18" i="4"/>
  <c r="E22" i="4"/>
  <c r="J26" i="4"/>
  <c r="D22" i="4"/>
  <c r="D18" i="4"/>
  <c r="I22" i="4"/>
  <c r="K26" i="4"/>
  <c r="E26" i="4"/>
  <c r="C15" i="4"/>
  <c r="J23" i="4" s="1"/>
  <c r="J24" i="4" s="1"/>
  <c r="I26" i="4"/>
  <c r="E18" i="4"/>
  <c r="E19" i="4" s="1"/>
  <c r="E20" i="4" s="1"/>
  <c r="I18" i="2"/>
  <c r="D19" i="2"/>
  <c r="J31" i="4" l="1"/>
  <c r="J32" i="4" s="1"/>
  <c r="E27" i="4"/>
  <c r="E28" i="4" s="1"/>
  <c r="E31" i="4"/>
  <c r="E32" i="4" s="1"/>
  <c r="D19" i="4"/>
  <c r="D20" i="4" s="1"/>
  <c r="J27" i="4"/>
  <c r="J28" i="4" s="1"/>
  <c r="I19" i="4"/>
  <c r="I20" i="4" s="1"/>
  <c r="I23" i="4"/>
  <c r="I24" i="4" s="1"/>
  <c r="D23" i="4"/>
  <c r="D24" i="4" s="1"/>
  <c r="K19" i="4"/>
  <c r="K20" i="4" s="1"/>
  <c r="D31" i="4"/>
  <c r="D32" i="4" s="1"/>
  <c r="C19" i="4"/>
  <c r="C20" i="4" s="1"/>
  <c r="K23" i="4"/>
  <c r="K24" i="4" s="1"/>
  <c r="I27" i="4"/>
  <c r="I28" i="4" s="1"/>
  <c r="C23" i="4"/>
  <c r="C24" i="4" s="1"/>
  <c r="K27" i="4"/>
  <c r="K28" i="4" s="1"/>
  <c r="C31" i="4"/>
  <c r="C32" i="4" s="1"/>
  <c r="C27" i="4"/>
  <c r="C28" i="4" s="1"/>
  <c r="E23" i="4"/>
  <c r="E24" i="4" s="1"/>
  <c r="K31" i="4"/>
  <c r="K32" i="4" s="1"/>
  <c r="J19" i="4"/>
  <c r="J20" i="4" s="1"/>
  <c r="L32" i="4"/>
  <c r="M32" i="4"/>
  <c r="J19" i="2"/>
  <c r="I19" i="2"/>
  <c r="M20" i="4" l="1"/>
  <c r="L20" i="4"/>
  <c r="G28" i="4"/>
  <c r="F28" i="4"/>
  <c r="M24" i="4"/>
  <c r="L24" i="4"/>
  <c r="G24" i="4"/>
  <c r="F24" i="4"/>
  <c r="F20" i="4"/>
  <c r="G20" i="4"/>
  <c r="F32" i="4"/>
  <c r="G32" i="4"/>
  <c r="L28" i="4"/>
  <c r="M28" i="4"/>
</calcChain>
</file>

<file path=xl/sharedStrings.xml><?xml version="1.0" encoding="utf-8"?>
<sst xmlns="http://schemas.openxmlformats.org/spreadsheetml/2006/main" count="160" uniqueCount="61">
  <si>
    <t xml:space="preserve"> </t>
  </si>
  <si>
    <t>Shear Stress at Membrane Surface</t>
  </si>
  <si>
    <t>Through-Membrane Velocity</t>
  </si>
  <si>
    <t>All values in dyne / cm2</t>
  </si>
  <si>
    <t>All values in mm / s</t>
  </si>
  <si>
    <t>Scaffold</t>
  </si>
  <si>
    <t>50rpm</t>
  </si>
  <si>
    <t>100rpm</t>
  </si>
  <si>
    <t>150rpm</t>
  </si>
  <si>
    <t>200rpm</t>
  </si>
  <si>
    <t>Mass-weighted average</t>
  </si>
  <si>
    <t>Max</t>
  </si>
  <si>
    <t>Min</t>
  </si>
  <si>
    <t>Strata</t>
  </si>
  <si>
    <t>Polaris</t>
  </si>
  <si>
    <t>MTT of perfused HepG2</t>
  </si>
  <si>
    <t>A</t>
  </si>
  <si>
    <t>B</t>
  </si>
  <si>
    <t>C</t>
  </si>
  <si>
    <t>D</t>
  </si>
  <si>
    <t>E</t>
  </si>
  <si>
    <t>F</t>
  </si>
  <si>
    <t>G</t>
  </si>
  <si>
    <t>H</t>
  </si>
  <si>
    <t>Blank</t>
  </si>
  <si>
    <t>Average</t>
  </si>
  <si>
    <t>Std Error</t>
  </si>
  <si>
    <t>Static</t>
  </si>
  <si>
    <t>Perfused</t>
  </si>
  <si>
    <t>Static 1</t>
  </si>
  <si>
    <t>Static 2</t>
  </si>
  <si>
    <t>Static 3</t>
  </si>
  <si>
    <t>Perfused 1</t>
  </si>
  <si>
    <t>Perfused 2</t>
  </si>
  <si>
    <t>Perfused 3</t>
  </si>
  <si>
    <t>Avg Reading</t>
  </si>
  <si>
    <t xml:space="preserve">mg protein </t>
  </si>
  <si>
    <t>Calculated from extrapolation of 2nd order polynomial fit of standards using Prism</t>
  </si>
  <si>
    <t>Standards</t>
  </si>
  <si>
    <t>Urea Assay</t>
  </si>
  <si>
    <t>Protein</t>
  </si>
  <si>
    <t>5mg/dl</t>
  </si>
  <si>
    <t>Avg</t>
  </si>
  <si>
    <t>Error</t>
  </si>
  <si>
    <t>1d</t>
  </si>
  <si>
    <t>mg Urea</t>
  </si>
  <si>
    <t>per mg protein</t>
  </si>
  <si>
    <t>3d</t>
  </si>
  <si>
    <t>Norm</t>
  </si>
  <si>
    <t>per mg</t>
  </si>
  <si>
    <t>5d</t>
  </si>
  <si>
    <t>norm</t>
  </si>
  <si>
    <t>7d</t>
  </si>
  <si>
    <t>Standard</t>
  </si>
  <si>
    <t>From prism</t>
  </si>
  <si>
    <t>mg Albumin</t>
  </si>
  <si>
    <t>cubic fit</t>
  </si>
  <si>
    <t>Fresh</t>
  </si>
  <si>
    <t>Day 1</t>
  </si>
  <si>
    <t>Day 2</t>
  </si>
  <si>
    <t>Day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</si>
</sst>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10"/>
      <name val="Arial"/>
    </font>
    <font>
      <sz val="10"/>
      <color rgb="FF27413E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2" borderId="1" xfId="0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3" borderId="0" xfId="0" applyFill="1"/>
    <xf numFmtId="0" fontId="0" fillId="5" borderId="0" xfId="0" applyFill="1"/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6" borderId="0" xfId="0" applyFont="1" applyFill="1"/>
    <xf numFmtId="0" fontId="1" fillId="0" borderId="0" xfId="0" applyFont="1" applyFill="1"/>
    <xf numFmtId="0" fontId="9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6" fillId="0" borderId="0" xfId="0" applyFont="1"/>
    <xf numFmtId="0" fontId="10" fillId="2" borderId="0" xfId="0" applyFont="1" applyFill="1" applyBorder="1" applyAlignment="1">
      <alignment horizontal="center" vertical="center" wrapText="1"/>
    </xf>
    <xf numFmtId="0" fontId="0" fillId="10" borderId="0" xfId="0" applyFill="1"/>
    <xf numFmtId="0" fontId="0" fillId="7" borderId="0" xfId="0" applyFill="1"/>
    <xf numFmtId="0" fontId="0" fillId="9" borderId="0" xfId="0" applyFill="1"/>
    <xf numFmtId="0" fontId="11" fillId="0" borderId="0" xfId="0" applyFont="1" applyFill="1"/>
    <xf numFmtId="0" fontId="7" fillId="0" borderId="0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Static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('[1]Figure 2C'!$G$20,'[1]Figure 2C'!$G$24,'[1]Figure 2C'!$G$28,'[1]Figure 2C'!$G$32)</c:f>
                <c:numCache>
                  <c:formatCode>General</c:formatCode>
                  <c:ptCount val="4"/>
                  <c:pt idx="0">
                    <c:v>4.3999233745498398E-2</c:v>
                  </c:pt>
                  <c:pt idx="1">
                    <c:v>4.8423245491026189E-2</c:v>
                  </c:pt>
                  <c:pt idx="2">
                    <c:v>1.9672232603796819E-2</c:v>
                  </c:pt>
                  <c:pt idx="3">
                    <c:v>2.1329281034548436E-2</c:v>
                  </c:pt>
                </c:numCache>
              </c:numRef>
            </c:plus>
            <c:minus>
              <c:numRef>
                <c:f>('[1]Figure 2C'!$G$20,'[1]Figure 2C'!$G$24,'[1]Figure 2C'!$G$28,'[1]Figure 2C'!$G$32)</c:f>
                <c:numCache>
                  <c:formatCode>General</c:formatCode>
                  <c:ptCount val="4"/>
                  <c:pt idx="0">
                    <c:v>4.3999233745498398E-2</c:v>
                  </c:pt>
                  <c:pt idx="1">
                    <c:v>4.8423245491026189E-2</c:v>
                  </c:pt>
                  <c:pt idx="2">
                    <c:v>1.9672232603796819E-2</c:v>
                  </c:pt>
                  <c:pt idx="3">
                    <c:v>2.1329281034548436E-2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('[1]Figure 2C'!$B$18,'[1]Figure 2C'!$B$22,'[1]Figure 2C'!$B$26,'[1]Figure 2C'!$B$30)</c:f>
              <c:strCache>
                <c:ptCount val="4"/>
                <c:pt idx="0">
                  <c:v>1d</c:v>
                </c:pt>
                <c:pt idx="1">
                  <c:v>3d</c:v>
                </c:pt>
                <c:pt idx="2">
                  <c:v>5d</c:v>
                </c:pt>
                <c:pt idx="3">
                  <c:v>7d</c:v>
                </c:pt>
              </c:strCache>
            </c:strRef>
          </c:xVal>
          <c:yVal>
            <c:numRef>
              <c:f>('[1]Figure 2C'!$F$20,'[1]Figure 2C'!$F$24,'[1]Figure 2C'!$F$28,'[1]Figure 2C'!$F$32)</c:f>
              <c:numCache>
                <c:formatCode>General</c:formatCode>
                <c:ptCount val="4"/>
                <c:pt idx="0">
                  <c:v>-1.4758443795019416E-2</c:v>
                </c:pt>
                <c:pt idx="1">
                  <c:v>5.8946159186201129E-2</c:v>
                </c:pt>
                <c:pt idx="2">
                  <c:v>0.14660738402864201</c:v>
                </c:pt>
                <c:pt idx="3">
                  <c:v>0.22448573657552243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B4-4A6B-9496-2B055C5CD11D}"/>
            </c:ext>
          </c:extLst>
        </c:ser>
        <c:ser>
          <c:idx val="1"/>
          <c:order val="1"/>
          <c:tx>
            <c:v>Perfused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('[1]Figure 2C'!$M$20,'[1]Figure 2C'!$M$24,'[1]Figure 2C'!$M$28,'[1]Figure 2C'!$M$32)</c:f>
                <c:numCache>
                  <c:formatCode>General</c:formatCode>
                  <c:ptCount val="4"/>
                  <c:pt idx="0">
                    <c:v>1.7004822144217432E-2</c:v>
                  </c:pt>
                  <c:pt idx="1">
                    <c:v>3.9016360920332283E-2</c:v>
                  </c:pt>
                  <c:pt idx="2">
                    <c:v>2.6874835388633989E-2</c:v>
                  </c:pt>
                  <c:pt idx="3">
                    <c:v>2.7444088462159445E-2</c:v>
                  </c:pt>
                </c:numCache>
              </c:numRef>
            </c:plus>
            <c:minus>
              <c:numRef>
                <c:f>('[1]Figure 2C'!$M$20,'[1]Figure 2C'!$M$24,'[1]Figure 2C'!$M$28,'[1]Figure 2C'!$M$32)</c:f>
                <c:numCache>
                  <c:formatCode>General</c:formatCode>
                  <c:ptCount val="4"/>
                  <c:pt idx="0">
                    <c:v>1.7004822144217432E-2</c:v>
                  </c:pt>
                  <c:pt idx="1">
                    <c:v>3.9016360920332283E-2</c:v>
                  </c:pt>
                  <c:pt idx="2">
                    <c:v>2.6874835388633989E-2</c:v>
                  </c:pt>
                  <c:pt idx="3">
                    <c:v>2.7444088462159445E-2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('[1]Figure 2C'!$B$18,'[1]Figure 2C'!$B$22,'[1]Figure 2C'!$B$26,'[1]Figure 2C'!$B$30)</c:f>
              <c:strCache>
                <c:ptCount val="4"/>
                <c:pt idx="0">
                  <c:v>1d</c:v>
                </c:pt>
                <c:pt idx="1">
                  <c:v>3d</c:v>
                </c:pt>
                <c:pt idx="2">
                  <c:v>5d</c:v>
                </c:pt>
                <c:pt idx="3">
                  <c:v>7d</c:v>
                </c:pt>
              </c:strCache>
            </c:strRef>
          </c:xVal>
          <c:yVal>
            <c:numRef>
              <c:f>('[1]Figure 2C'!$L$20,'[1]Figure 2C'!$L$24,'[1]Figure 2C'!$L$28,'[1]Figure 2C'!$L$32)</c:f>
              <c:numCache>
                <c:formatCode>General</c:formatCode>
                <c:ptCount val="4"/>
                <c:pt idx="0">
                  <c:v>2.6508109666896245E-2</c:v>
                </c:pt>
                <c:pt idx="1">
                  <c:v>0.17554042206265411</c:v>
                </c:pt>
                <c:pt idx="2">
                  <c:v>0.24115644487247326</c:v>
                </c:pt>
                <c:pt idx="3">
                  <c:v>0.36608874780104744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B4-4A6B-9496-2B055C5CD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738144"/>
        <c:axId val="668731256"/>
      </c:scatterChart>
      <c:valAx>
        <c:axId val="66873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731256"/>
        <c:crosses val="autoZero"/>
        <c:crossBetween val="midCat"/>
      </c:valAx>
      <c:valAx>
        <c:axId val="66873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738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Static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('[1]Figure 2D'!$G$20,'[1]Figure 2D'!$G$24,'[1]Figure 2D'!$G$28,'[1]Figure 2D'!$G$32)</c:f>
                <c:numCache>
                  <c:formatCode>General</c:formatCode>
                  <c:ptCount val="4"/>
                  <c:pt idx="0">
                    <c:v>0.20433647494121526</c:v>
                  </c:pt>
                  <c:pt idx="1">
                    <c:v>0.70980718760877481</c:v>
                  </c:pt>
                  <c:pt idx="2">
                    <c:v>0.57639040533679387</c:v>
                  </c:pt>
                  <c:pt idx="3">
                    <c:v>2.3782294554828391</c:v>
                  </c:pt>
                </c:numCache>
              </c:numRef>
            </c:plus>
            <c:minus>
              <c:numRef>
                <c:f>('[1]Figure 2D'!$G$20,'[1]Figure 2D'!$G$24,'[1]Figure 2D'!$G$28,'[1]Figure 2D'!$G$32)</c:f>
                <c:numCache>
                  <c:formatCode>General</c:formatCode>
                  <c:ptCount val="4"/>
                  <c:pt idx="0">
                    <c:v>0.20433647494121526</c:v>
                  </c:pt>
                  <c:pt idx="1">
                    <c:v>0.70980718760877481</c:v>
                  </c:pt>
                  <c:pt idx="2">
                    <c:v>0.57639040533679387</c:v>
                  </c:pt>
                  <c:pt idx="3">
                    <c:v>2.3782294554828391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('[1]Figure 2D'!$F$20,'[1]Figure 2D'!$F$24,'[1]Figure 2D'!$F$28,'[1]Figure 2D'!$F$32)</c:f>
              <c:numCache>
                <c:formatCode>General</c:formatCode>
                <c:ptCount val="4"/>
                <c:pt idx="0">
                  <c:v>1.6498812026751253</c:v>
                </c:pt>
                <c:pt idx="1">
                  <c:v>6.6297162001678922</c:v>
                </c:pt>
                <c:pt idx="2">
                  <c:v>11.426373071415776</c:v>
                </c:pt>
                <c:pt idx="3">
                  <c:v>16.814556214257212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93-4D99-A8FE-3F9B50CA4CB7}"/>
            </c:ext>
          </c:extLst>
        </c:ser>
        <c:ser>
          <c:idx val="1"/>
          <c:order val="1"/>
          <c:tx>
            <c:v>Perfused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('[1]Figure 2D'!$M$20,'[1]Figure 2D'!$M$24,'[1]Figure 2D'!$M$28,'[1]Figure 2D'!$M$32)</c:f>
                <c:numCache>
                  <c:formatCode>General</c:formatCode>
                  <c:ptCount val="4"/>
                  <c:pt idx="0">
                    <c:v>0.25692321611576702</c:v>
                  </c:pt>
                  <c:pt idx="1">
                    <c:v>0.2167844982994386</c:v>
                  </c:pt>
                  <c:pt idx="2">
                    <c:v>0.96999131344290546</c:v>
                  </c:pt>
                  <c:pt idx="3">
                    <c:v>1.8684578709162463</c:v>
                  </c:pt>
                </c:numCache>
              </c:numRef>
            </c:plus>
            <c:minus>
              <c:numRef>
                <c:f>('[1]Figure 2D'!$M$20,'[1]Figure 2D'!$M$24,'[1]Figure 2D'!$M$28,'[1]Figure 2D'!$M$32)</c:f>
                <c:numCache>
                  <c:formatCode>General</c:formatCode>
                  <c:ptCount val="4"/>
                  <c:pt idx="0">
                    <c:v>0.25692321611576702</c:v>
                  </c:pt>
                  <c:pt idx="1">
                    <c:v>0.2167844982994386</c:v>
                  </c:pt>
                  <c:pt idx="2">
                    <c:v>0.96999131344290546</c:v>
                  </c:pt>
                  <c:pt idx="3">
                    <c:v>1.8684578709162463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('[1]Figure 2D'!$L$20,'[1]Figure 2D'!$L$24,'[1]Figure 2D'!$L$28,'[1]Figure 2D'!$L$32)</c:f>
              <c:numCache>
                <c:formatCode>General</c:formatCode>
                <c:ptCount val="4"/>
                <c:pt idx="0">
                  <c:v>1.739961526509948</c:v>
                </c:pt>
                <c:pt idx="1">
                  <c:v>7.7367083007474333</c:v>
                </c:pt>
                <c:pt idx="2">
                  <c:v>14.540065207523229</c:v>
                </c:pt>
                <c:pt idx="3">
                  <c:v>26.297798953767909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93-4D99-A8FE-3F9B50CA4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132232"/>
        <c:axId val="545134200"/>
      </c:scatterChart>
      <c:valAx>
        <c:axId val="545132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34200"/>
        <c:crosses val="autoZero"/>
        <c:crossBetween val="midCat"/>
      </c:valAx>
      <c:valAx>
        <c:axId val="54513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32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78316</xdr:colOff>
      <xdr:row>12</xdr:row>
      <xdr:rowOff>101599</xdr:rowOff>
    </xdr:from>
    <xdr:to>
      <xdr:col>21</xdr:col>
      <xdr:colOff>146049</xdr:colOff>
      <xdr:row>27</xdr:row>
      <xdr:rowOff>114299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660A90-5145-4678-93D2-183B55326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455082</xdr:colOff>
      <xdr:row>20</xdr:row>
      <xdr:rowOff>97365</xdr:rowOff>
    </xdr:from>
    <xdr:to>
      <xdr:col>21</xdr:col>
      <xdr:colOff>522815</xdr:colOff>
      <xdr:row>35</xdr:row>
      <xdr:rowOff>110065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4DE279-3D4C-4E28-84A4-78E001A27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nry/Papers/Applications%20of%20novel%20bioreactor%20technology%20to%20enhance%20the%20viability%20and%20function%20of%20cultured%20cells%20and%20tissues/Graph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D"/>
      <sheetName val="Figure 2B"/>
      <sheetName val="Bradford Assay"/>
      <sheetName val="Figure 2C"/>
      <sheetName val="Figure 2D"/>
      <sheetName val="Figure 4E"/>
    </sheetNames>
    <sheetDataSet>
      <sheetData sheetId="0"/>
      <sheetData sheetId="1"/>
      <sheetData sheetId="2"/>
      <sheetData sheetId="3">
        <row r="18">
          <cell r="B18" t="str">
            <v>1d</v>
          </cell>
        </row>
        <row r="20">
          <cell r="F20">
            <v>-1.4758443795019416E-2</v>
          </cell>
          <cell r="G20">
            <v>4.3999233745498398E-2</v>
          </cell>
          <cell r="L20">
            <v>2.6508109666896245E-2</v>
          </cell>
          <cell r="M20">
            <v>1.7004822144217432E-2</v>
          </cell>
        </row>
        <row r="22">
          <cell r="B22" t="str">
            <v>3d</v>
          </cell>
        </row>
        <row r="24">
          <cell r="F24">
            <v>5.8946159186201129E-2</v>
          </cell>
          <cell r="G24">
            <v>4.8423245491026189E-2</v>
          </cell>
          <cell r="L24">
            <v>0.17554042206265411</v>
          </cell>
          <cell r="M24">
            <v>3.9016360920332283E-2</v>
          </cell>
        </row>
        <row r="26">
          <cell r="B26" t="str">
            <v>5d</v>
          </cell>
        </row>
        <row r="28">
          <cell r="F28">
            <v>0.14660738402864201</v>
          </cell>
          <cell r="G28">
            <v>1.9672232603796819E-2</v>
          </cell>
          <cell r="L28">
            <v>0.24115644487247326</v>
          </cell>
          <cell r="M28">
            <v>2.6874835388633989E-2</v>
          </cell>
        </row>
        <row r="30">
          <cell r="B30" t="str">
            <v>7d</v>
          </cell>
        </row>
        <row r="32">
          <cell r="F32">
            <v>0.22448573657552243</v>
          </cell>
          <cell r="G32">
            <v>2.1329281034548436E-2</v>
          </cell>
          <cell r="L32">
            <v>0.36608874780104744</v>
          </cell>
          <cell r="M32">
            <v>2.7444088462159445E-2</v>
          </cell>
        </row>
      </sheetData>
      <sheetData sheetId="4">
        <row r="20">
          <cell r="F20">
            <v>1.6498812026751253</v>
          </cell>
          <cell r="G20">
            <v>0.20433647494121526</v>
          </cell>
          <cell r="L20">
            <v>1.739961526509948</v>
          </cell>
          <cell r="M20">
            <v>0.25692321611576702</v>
          </cell>
        </row>
        <row r="24">
          <cell r="F24">
            <v>6.6297162001678922</v>
          </cell>
          <cell r="G24">
            <v>0.70980718760877481</v>
          </cell>
          <cell r="L24">
            <v>7.7367083007474333</v>
          </cell>
          <cell r="M24">
            <v>0.2167844982994386</v>
          </cell>
        </row>
        <row r="28">
          <cell r="F28">
            <v>11.426373071415776</v>
          </cell>
          <cell r="G28">
            <v>0.57639040533679387</v>
          </cell>
          <cell r="L28">
            <v>14.540065207523229</v>
          </cell>
          <cell r="M28">
            <v>0.96999131344290546</v>
          </cell>
        </row>
        <row r="32">
          <cell r="F32">
            <v>16.814556214257212</v>
          </cell>
          <cell r="G32">
            <v>2.3782294554828391</v>
          </cell>
          <cell r="L32">
            <v>26.297798953767909</v>
          </cell>
          <cell r="M32">
            <v>1.8684578709162463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E27" sqref="E27"/>
    </sheetView>
  </sheetViews>
  <sheetFormatPr defaultRowHeight="15" x14ac:dyDescent="0.25"/>
  <sheetData>
    <row r="1" spans="1:16" ht="26.25" x14ac:dyDescent="0.4">
      <c r="A1" s="1" t="s">
        <v>0</v>
      </c>
    </row>
    <row r="3" spans="1:16" ht="18.75" x14ac:dyDescent="0.3">
      <c r="A3" s="2" t="s">
        <v>1</v>
      </c>
      <c r="L3" s="2" t="s">
        <v>2</v>
      </c>
    </row>
    <row r="4" spans="1:16" x14ac:dyDescent="0.25">
      <c r="A4" t="s">
        <v>3</v>
      </c>
      <c r="L4" t="s">
        <v>4</v>
      </c>
    </row>
    <row r="6" spans="1:16" x14ac:dyDescent="0.25">
      <c r="A6" s="3" t="s">
        <v>5</v>
      </c>
      <c r="B6" t="s">
        <v>6</v>
      </c>
      <c r="C6" t="s">
        <v>7</v>
      </c>
      <c r="D6" t="s">
        <v>8</v>
      </c>
      <c r="E6" t="s">
        <v>9</v>
      </c>
      <c r="L6" s="3" t="s">
        <v>5</v>
      </c>
      <c r="M6" t="s">
        <v>6</v>
      </c>
      <c r="N6" t="s">
        <v>7</v>
      </c>
      <c r="O6" t="s">
        <v>8</v>
      </c>
      <c r="P6" t="s">
        <v>9</v>
      </c>
    </row>
    <row r="7" spans="1:16" x14ac:dyDescent="0.25">
      <c r="A7" t="s">
        <v>10</v>
      </c>
      <c r="B7">
        <v>7.7018599999999996E-4</v>
      </c>
      <c r="C7">
        <v>5.2502529510961267E-3</v>
      </c>
      <c r="D7">
        <v>1.3345548060708291E-2</v>
      </c>
      <c r="E7">
        <v>2.5962504660033726E-2</v>
      </c>
      <c r="L7" t="s">
        <v>10</v>
      </c>
      <c r="M7">
        <v>0.40499999999999997</v>
      </c>
      <c r="N7">
        <v>1.6611828698828828</v>
      </c>
      <c r="O7">
        <v>2.9099999999999997</v>
      </c>
      <c r="P7">
        <v>4.45</v>
      </c>
    </row>
    <row r="8" spans="1:16" x14ac:dyDescent="0.25">
      <c r="A8" t="s">
        <v>11</v>
      </c>
      <c r="B8">
        <v>1.16E-3</v>
      </c>
      <c r="C8">
        <v>7.7200000000000003E-3</v>
      </c>
      <c r="D8">
        <v>2.0300000000000002E-2</v>
      </c>
      <c r="E8">
        <v>3.9998372099999999E-2</v>
      </c>
    </row>
    <row r="9" spans="1:16" x14ac:dyDescent="0.25">
      <c r="A9" t="s">
        <v>12</v>
      </c>
      <c r="B9">
        <v>2.7700000000000001E-4</v>
      </c>
      <c r="C9">
        <v>2.14E-3</v>
      </c>
      <c r="D9">
        <v>5.6600000000000001E-3</v>
      </c>
      <c r="E9">
        <v>1.1735756400000002E-2</v>
      </c>
      <c r="L9" s="3" t="s">
        <v>13</v>
      </c>
    </row>
    <row r="10" spans="1:16" x14ac:dyDescent="0.25">
      <c r="L10" t="s">
        <v>10</v>
      </c>
      <c r="M10">
        <v>4.6302165893769481E-2</v>
      </c>
      <c r="N10">
        <v>0.193</v>
      </c>
      <c r="O10">
        <v>0.40147637756119631</v>
      </c>
      <c r="P10">
        <v>0.68599999999999994</v>
      </c>
    </row>
    <row r="11" spans="1:16" x14ac:dyDescent="0.25">
      <c r="A11" s="3" t="s">
        <v>13</v>
      </c>
    </row>
    <row r="12" spans="1:16" x14ac:dyDescent="0.25">
      <c r="A12" t="s">
        <v>10</v>
      </c>
      <c r="B12">
        <v>1.2946911637925804E-4</v>
      </c>
      <c r="C12">
        <v>9.1827599999999999E-4</v>
      </c>
      <c r="D12">
        <v>2.7545899999999999E-3</v>
      </c>
      <c r="E12">
        <v>5.8200000000000005E-3</v>
      </c>
      <c r="L12" s="3" t="s">
        <v>14</v>
      </c>
    </row>
    <row r="13" spans="1:16" x14ac:dyDescent="0.25">
      <c r="A13" t="s">
        <v>11</v>
      </c>
      <c r="B13">
        <v>1.8271275600000001E-4</v>
      </c>
      <c r="C13">
        <v>1.34E-3</v>
      </c>
      <c r="D13">
        <v>4.15E-3</v>
      </c>
      <c r="E13">
        <v>8.9099999999999995E-3</v>
      </c>
      <c r="L13" t="s">
        <v>10</v>
      </c>
      <c r="M13">
        <v>2.2800000000000003E-3</v>
      </c>
      <c r="N13">
        <v>9.5899999999999996E-3</v>
      </c>
      <c r="O13">
        <v>1.9899999999999998E-2</v>
      </c>
      <c r="P13">
        <v>3.44E-2</v>
      </c>
    </row>
    <row r="14" spans="1:16" x14ac:dyDescent="0.25">
      <c r="A14" t="s">
        <v>12</v>
      </c>
      <c r="B14">
        <v>7.3892319999999999E-5</v>
      </c>
      <c r="C14">
        <v>5.1999999999999995E-4</v>
      </c>
      <c r="D14">
        <v>1.57E-3</v>
      </c>
      <c r="E14">
        <v>3.32E-3</v>
      </c>
    </row>
    <row r="16" spans="1:16" x14ac:dyDescent="0.25">
      <c r="A16" s="3" t="s">
        <v>14</v>
      </c>
    </row>
    <row r="17" spans="1:5" x14ac:dyDescent="0.25">
      <c r="A17" t="s">
        <v>10</v>
      </c>
      <c r="B17">
        <v>8.3196099999999998E-6</v>
      </c>
      <c r="C17">
        <v>6.1087212583811102E-5</v>
      </c>
      <c r="D17">
        <v>1.8699999999999999E-4</v>
      </c>
      <c r="E17">
        <v>4.0800000000000005E-4</v>
      </c>
    </row>
    <row r="18" spans="1:5" x14ac:dyDescent="0.25">
      <c r="A18" t="s">
        <v>11</v>
      </c>
      <c r="B18">
        <v>1.5099999999999999E-5</v>
      </c>
      <c r="C18">
        <v>1.09377324E-4</v>
      </c>
      <c r="D18">
        <v>3.3500000000000001E-4</v>
      </c>
      <c r="E18">
        <v>7.2499999999999995E-4</v>
      </c>
    </row>
    <row r="19" spans="1:5" x14ac:dyDescent="0.25">
      <c r="A19" t="s">
        <v>12</v>
      </c>
      <c r="B19">
        <v>4.6400000000000005E-6</v>
      </c>
      <c r="C19">
        <v>3.5079549400000002E-5</v>
      </c>
      <c r="D19">
        <v>1.12E-4</v>
      </c>
      <c r="E19">
        <v>2.4600000000000002E-4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workbookViewId="0">
      <selection activeCell="H27" sqref="H27"/>
    </sheetView>
  </sheetViews>
  <sheetFormatPr defaultRowHeight="15" x14ac:dyDescent="0.25"/>
  <sheetData>
    <row r="2" spans="1:14" x14ac:dyDescent="0.25">
      <c r="A2" s="3" t="s">
        <v>15</v>
      </c>
    </row>
    <row r="4" spans="1:14" x14ac:dyDescent="0.25">
      <c r="A4" s="4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4" x14ac:dyDescent="0.25">
      <c r="A5" s="5" t="s">
        <v>16</v>
      </c>
      <c r="B5" s="6">
        <v>0.249</v>
      </c>
      <c r="C5" s="6">
        <v>0.56100000000000005</v>
      </c>
      <c r="D5" s="6">
        <v>0.55800000000000005</v>
      </c>
      <c r="E5" s="6">
        <v>0.52600000000000002</v>
      </c>
      <c r="F5" s="6">
        <v>0.59399999999999997</v>
      </c>
      <c r="G5" s="6">
        <v>0.75800000000000001</v>
      </c>
      <c r="H5" s="7"/>
      <c r="I5" s="7"/>
      <c r="J5" s="7"/>
      <c r="K5" s="7"/>
      <c r="L5" s="7"/>
      <c r="M5" s="7"/>
      <c r="N5" s="8">
        <v>570</v>
      </c>
    </row>
    <row r="6" spans="1:14" x14ac:dyDescent="0.25">
      <c r="A6" s="5" t="s">
        <v>17</v>
      </c>
      <c r="B6" s="6">
        <v>0.245</v>
      </c>
      <c r="C6" s="6">
        <v>0.57699999999999996</v>
      </c>
      <c r="D6" s="6">
        <v>0.56299999999999994</v>
      </c>
      <c r="E6" s="6">
        <v>0.52600000000000002</v>
      </c>
      <c r="F6" s="6">
        <v>0.58799999999999997</v>
      </c>
      <c r="G6" s="6">
        <v>0.76100000000000001</v>
      </c>
      <c r="H6" s="7"/>
      <c r="I6" s="7"/>
      <c r="J6" s="7"/>
      <c r="K6" s="7"/>
      <c r="L6" s="7"/>
      <c r="M6" s="7"/>
      <c r="N6" s="8">
        <v>570</v>
      </c>
    </row>
    <row r="7" spans="1:14" x14ac:dyDescent="0.25">
      <c r="A7" s="5" t="s">
        <v>18</v>
      </c>
      <c r="B7" s="6">
        <v>0.245</v>
      </c>
      <c r="C7" s="6">
        <v>0.57699999999999996</v>
      </c>
      <c r="D7" s="6">
        <v>0.56699999999999995</v>
      </c>
      <c r="E7" s="6">
        <v>0.52800000000000002</v>
      </c>
      <c r="F7" s="6">
        <v>0.60499999999999998</v>
      </c>
      <c r="G7" s="6">
        <v>0.76700000000000002</v>
      </c>
      <c r="H7" s="7"/>
      <c r="I7" s="7"/>
      <c r="J7" s="7"/>
      <c r="K7" s="7"/>
      <c r="L7" s="7"/>
      <c r="M7" s="7"/>
      <c r="N7" s="8">
        <v>570</v>
      </c>
    </row>
    <row r="8" spans="1:14" x14ac:dyDescent="0.25">
      <c r="A8" s="5" t="s">
        <v>19</v>
      </c>
      <c r="B8" s="9">
        <v>3.5999999999999997E-2</v>
      </c>
      <c r="C8" s="9">
        <v>3.5999999999999997E-2</v>
      </c>
      <c r="D8" s="9">
        <v>3.5999999999999997E-2</v>
      </c>
      <c r="E8" s="7"/>
      <c r="F8" s="7"/>
      <c r="G8" s="7"/>
      <c r="H8" s="7"/>
      <c r="I8" s="7"/>
      <c r="J8" s="7"/>
      <c r="K8" s="7"/>
      <c r="L8" s="7"/>
      <c r="M8" s="7"/>
      <c r="N8" s="8">
        <v>570</v>
      </c>
    </row>
    <row r="9" spans="1:14" x14ac:dyDescent="0.25">
      <c r="A9" s="5" t="s">
        <v>20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v>570</v>
      </c>
    </row>
    <row r="10" spans="1:14" x14ac:dyDescent="0.25">
      <c r="A10" s="5" t="s">
        <v>21</v>
      </c>
      <c r="B10" s="10">
        <v>1.153</v>
      </c>
      <c r="C10" s="10">
        <v>1.204</v>
      </c>
      <c r="D10" s="10">
        <v>1.0580000000000001</v>
      </c>
      <c r="E10" s="10">
        <v>1.032</v>
      </c>
      <c r="F10" s="10">
        <v>0.99</v>
      </c>
      <c r="G10" s="10">
        <v>0.98899999999999999</v>
      </c>
      <c r="H10" s="7"/>
      <c r="I10" s="7"/>
      <c r="J10" s="7"/>
      <c r="K10" s="7"/>
      <c r="L10" s="7"/>
      <c r="M10" s="7"/>
      <c r="N10" s="8">
        <v>570</v>
      </c>
    </row>
    <row r="11" spans="1:14" x14ac:dyDescent="0.25">
      <c r="A11" s="5" t="s">
        <v>22</v>
      </c>
      <c r="B11" s="10">
        <v>1.2709999999999999</v>
      </c>
      <c r="C11" s="10">
        <v>1.202</v>
      </c>
      <c r="D11" s="10">
        <v>1.0720000000000001</v>
      </c>
      <c r="E11" s="10">
        <v>1.02</v>
      </c>
      <c r="F11" s="10">
        <v>0.95599999999999996</v>
      </c>
      <c r="G11" s="10">
        <v>0.98899999999999999</v>
      </c>
      <c r="H11" s="7"/>
      <c r="I11" s="7"/>
      <c r="J11" s="7"/>
      <c r="K11" s="7"/>
      <c r="L11" s="7"/>
      <c r="M11" s="7"/>
      <c r="N11" s="8">
        <v>570</v>
      </c>
    </row>
    <row r="12" spans="1:14" x14ac:dyDescent="0.25">
      <c r="A12" s="5" t="s">
        <v>23</v>
      </c>
      <c r="B12" s="10">
        <v>1.266</v>
      </c>
      <c r="C12" s="10">
        <v>1.224</v>
      </c>
      <c r="D12" s="10">
        <v>1.0740000000000001</v>
      </c>
      <c r="E12" s="10">
        <v>1.0509999999999999</v>
      </c>
      <c r="F12" s="10">
        <v>0.95599999999999996</v>
      </c>
      <c r="G12" s="10">
        <v>0.99099999999999999</v>
      </c>
      <c r="H12" s="7"/>
      <c r="I12" s="7"/>
      <c r="J12" s="7"/>
      <c r="K12" s="7"/>
      <c r="L12" s="7"/>
      <c r="M12" s="7"/>
      <c r="N12" s="8">
        <v>570</v>
      </c>
    </row>
    <row r="15" spans="1:14" x14ac:dyDescent="0.25">
      <c r="B15" s="11" t="s">
        <v>24</v>
      </c>
    </row>
    <row r="16" spans="1:14" x14ac:dyDescent="0.25">
      <c r="B16">
        <f>AVERAGE(B8:D8)</f>
        <v>3.5999999999999997E-2</v>
      </c>
    </row>
    <row r="17" spans="2:10" x14ac:dyDescent="0.25">
      <c r="I17" s="3" t="s">
        <v>25</v>
      </c>
      <c r="J17" s="3" t="s">
        <v>26</v>
      </c>
    </row>
    <row r="18" spans="2:10" x14ac:dyDescent="0.25">
      <c r="B18" s="12" t="s">
        <v>27</v>
      </c>
      <c r="C18">
        <f>AVERAGE(B5:B7)-$B$16</f>
        <v>0.21033333333333332</v>
      </c>
      <c r="D18">
        <f t="shared" ref="D18:H18" si="0">AVERAGE(C5:C7)-$B$16</f>
        <v>0.53566666666666662</v>
      </c>
      <c r="E18">
        <f t="shared" si="0"/>
        <v>0.52666666666666662</v>
      </c>
      <c r="F18">
        <f t="shared" si="0"/>
        <v>0.49066666666666675</v>
      </c>
      <c r="G18">
        <f t="shared" si="0"/>
        <v>0.55966666666666665</v>
      </c>
      <c r="H18">
        <f t="shared" si="0"/>
        <v>0.72599999999999998</v>
      </c>
      <c r="I18">
        <f>AVERAGE(C18:H18)</f>
        <v>0.50816666666666666</v>
      </c>
      <c r="J18">
        <f>STDEV(C18:H18)/SQRT(6)</f>
        <v>6.8364965578273457E-2</v>
      </c>
    </row>
    <row r="19" spans="2:10" x14ac:dyDescent="0.25">
      <c r="B19" s="13" t="s">
        <v>28</v>
      </c>
      <c r="C19">
        <f>AVERAGE(B10:B12)-$B$16</f>
        <v>1.194</v>
      </c>
      <c r="D19">
        <f t="shared" ref="D19:H19" si="1">AVERAGE(C10:C12)-$B$16</f>
        <v>1.1739999999999999</v>
      </c>
      <c r="E19">
        <f t="shared" si="1"/>
        <v>1.0319999999999998</v>
      </c>
      <c r="F19">
        <f t="shared" si="1"/>
        <v>0.99833333333333329</v>
      </c>
      <c r="G19">
        <f t="shared" si="1"/>
        <v>0.93133333333333335</v>
      </c>
      <c r="H19">
        <f t="shared" si="1"/>
        <v>0.95366666666666655</v>
      </c>
      <c r="I19">
        <f>AVERAGE(C19:H19)</f>
        <v>1.0472222222222223</v>
      </c>
      <c r="J19">
        <f>STDEV(C19:H19)/SQRT(6)</f>
        <v>4.5614704148639412E-2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G23" sqref="G23"/>
    </sheetView>
  </sheetViews>
  <sheetFormatPr defaultRowHeight="15" x14ac:dyDescent="0.25"/>
  <sheetData>
    <row r="1" spans="1:14" x14ac:dyDescent="0.25">
      <c r="A1" s="4"/>
      <c r="B1" s="5">
        <v>1</v>
      </c>
      <c r="C1" s="5">
        <v>2</v>
      </c>
      <c r="D1" s="5">
        <v>3</v>
      </c>
      <c r="E1" s="5">
        <v>4</v>
      </c>
      <c r="F1" s="5">
        <v>5</v>
      </c>
      <c r="G1" s="14">
        <v>6</v>
      </c>
      <c r="H1" s="14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</row>
    <row r="2" spans="1:14" x14ac:dyDescent="0.25">
      <c r="A2" s="5" t="s">
        <v>16</v>
      </c>
      <c r="B2" s="7">
        <v>1.0620000000000001</v>
      </c>
      <c r="C2" s="7">
        <v>1.208</v>
      </c>
      <c r="D2" s="7">
        <v>1.1739999999999999</v>
      </c>
      <c r="E2" s="7">
        <v>1.2290000000000001</v>
      </c>
      <c r="F2" s="15">
        <v>1.234</v>
      </c>
      <c r="G2" s="16">
        <v>1.264</v>
      </c>
      <c r="H2" s="16"/>
      <c r="I2" s="17"/>
      <c r="J2" s="7"/>
      <c r="K2" s="7"/>
      <c r="L2" s="7"/>
      <c r="M2" s="7"/>
      <c r="N2" s="8">
        <v>600</v>
      </c>
    </row>
    <row r="3" spans="1:14" x14ac:dyDescent="0.25">
      <c r="A3" s="5" t="s">
        <v>17</v>
      </c>
      <c r="B3" s="7">
        <v>1.1040000000000001</v>
      </c>
      <c r="C3" s="7">
        <v>1.29</v>
      </c>
      <c r="D3" s="7">
        <v>1.1759999999999999</v>
      </c>
      <c r="E3" s="7">
        <v>1.3120000000000001</v>
      </c>
      <c r="F3" s="15">
        <v>1.2849999999999999</v>
      </c>
      <c r="G3" s="16">
        <v>1.3069999999999999</v>
      </c>
      <c r="H3" s="16"/>
      <c r="I3" s="17"/>
      <c r="J3" s="7"/>
      <c r="K3" s="7"/>
      <c r="L3" s="7"/>
      <c r="M3" s="7"/>
      <c r="N3" s="8">
        <v>600</v>
      </c>
    </row>
    <row r="4" spans="1:14" x14ac:dyDescent="0.25">
      <c r="A4" s="5" t="s">
        <v>18</v>
      </c>
      <c r="B4" s="7">
        <v>1.1519999999999999</v>
      </c>
      <c r="C4" s="7">
        <v>1.266</v>
      </c>
      <c r="D4" s="7">
        <v>1.1080000000000001</v>
      </c>
      <c r="E4" s="7">
        <v>1.335</v>
      </c>
      <c r="F4" s="15">
        <v>1.302</v>
      </c>
      <c r="G4" s="16">
        <v>1.284</v>
      </c>
      <c r="H4" s="16"/>
      <c r="I4" s="17"/>
      <c r="J4" s="7"/>
      <c r="K4" s="7"/>
      <c r="L4" s="7"/>
      <c r="M4" s="7"/>
      <c r="N4" s="8">
        <v>600</v>
      </c>
    </row>
    <row r="5" spans="1:14" x14ac:dyDescent="0.25">
      <c r="A5" s="5" t="s">
        <v>19</v>
      </c>
      <c r="B5" s="7">
        <v>0.46400000000000002</v>
      </c>
      <c r="C5" s="7">
        <v>0.55300000000000005</v>
      </c>
      <c r="D5" s="7">
        <v>0.79200000000000004</v>
      </c>
      <c r="E5" s="7">
        <v>0.86599999999999999</v>
      </c>
      <c r="F5" s="7">
        <v>1.133</v>
      </c>
      <c r="G5" s="18">
        <v>1.206</v>
      </c>
      <c r="H5" s="18">
        <v>1.3149999999999999</v>
      </c>
      <c r="I5" s="7"/>
      <c r="J5" s="7"/>
      <c r="K5" s="7"/>
      <c r="L5" s="7"/>
      <c r="M5" s="7"/>
      <c r="N5" s="8">
        <v>600</v>
      </c>
    </row>
    <row r="6" spans="1:14" x14ac:dyDescent="0.25">
      <c r="A6" s="5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>
        <v>600</v>
      </c>
    </row>
    <row r="7" spans="1:14" x14ac:dyDescent="0.25">
      <c r="A7" s="5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>
        <v>600</v>
      </c>
    </row>
    <row r="8" spans="1:14" x14ac:dyDescent="0.25">
      <c r="A8" s="5" t="s">
        <v>22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v>600</v>
      </c>
    </row>
    <row r="9" spans="1:14" x14ac:dyDescent="0.25">
      <c r="A9" s="5" t="s">
        <v>23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v>600</v>
      </c>
    </row>
    <row r="13" spans="1:14" x14ac:dyDescent="0.25">
      <c r="B13" t="s">
        <v>29</v>
      </c>
      <c r="C13" t="s">
        <v>30</v>
      </c>
      <c r="D13" t="s">
        <v>31</v>
      </c>
      <c r="F13" t="s">
        <v>32</v>
      </c>
      <c r="G13" t="s">
        <v>33</v>
      </c>
      <c r="H13" t="s">
        <v>34</v>
      </c>
    </row>
    <row r="14" spans="1:14" x14ac:dyDescent="0.25">
      <c r="A14" t="s">
        <v>35</v>
      </c>
      <c r="B14">
        <f>AVERAGE(B2:B4)</f>
        <v>1.1060000000000001</v>
      </c>
      <c r="C14">
        <f>AVERAGE(C2:C4)</f>
        <v>1.2546666666666668</v>
      </c>
      <c r="D14">
        <f t="shared" ref="D14" si="0">AVERAGE(D2:D4)</f>
        <v>1.1526666666666665</v>
      </c>
      <c r="F14">
        <f>AVERAGE(E2:E4)</f>
        <v>1.292</v>
      </c>
      <c r="G14">
        <f>AVERAGE(F2:F4)</f>
        <v>1.2736666666666667</v>
      </c>
      <c r="H14">
        <f>AVERAGE(G2:G4)</f>
        <v>1.2849999999999999</v>
      </c>
    </row>
    <row r="15" spans="1:14" x14ac:dyDescent="0.25">
      <c r="A15" t="s">
        <v>36</v>
      </c>
      <c r="B15" s="19">
        <v>1.093621</v>
      </c>
      <c r="C15" s="19">
        <v>1.548478</v>
      </c>
      <c r="D15" s="19">
        <v>1.2078880000000001</v>
      </c>
      <c r="E15" s="20"/>
      <c r="F15" s="19">
        <v>1.7773600000000001</v>
      </c>
      <c r="G15" s="19">
        <v>1.64615</v>
      </c>
      <c r="H15" s="19">
        <v>1.7200009999999999</v>
      </c>
      <c r="J15" t="s">
        <v>37</v>
      </c>
    </row>
    <row r="16" spans="1:14" x14ac:dyDescent="0.25">
      <c r="B16" s="21"/>
    </row>
    <row r="17" spans="2:8" x14ac:dyDescent="0.25">
      <c r="B17" s="21"/>
      <c r="E17" s="21"/>
    </row>
    <row r="18" spans="2:8" x14ac:dyDescent="0.25">
      <c r="E18" s="21"/>
    </row>
    <row r="19" spans="2:8" x14ac:dyDescent="0.25">
      <c r="E19" s="21"/>
    </row>
    <row r="21" spans="2:8" x14ac:dyDescent="0.25">
      <c r="B21" t="s">
        <v>38</v>
      </c>
    </row>
    <row r="22" spans="2:8" x14ac:dyDescent="0.25">
      <c r="B22">
        <v>0.125</v>
      </c>
      <c r="C22">
        <v>0.25</v>
      </c>
      <c r="D22">
        <v>0.5</v>
      </c>
      <c r="E22">
        <v>0.75</v>
      </c>
      <c r="F22">
        <v>1</v>
      </c>
      <c r="G22">
        <v>1.5</v>
      </c>
      <c r="H22">
        <v>2</v>
      </c>
    </row>
    <row r="23" spans="2:8" x14ac:dyDescent="0.25">
      <c r="B23">
        <f>B5</f>
        <v>0.46400000000000002</v>
      </c>
      <c r="C23">
        <f t="shared" ref="C23:H23" si="1">C5</f>
        <v>0.55300000000000005</v>
      </c>
      <c r="D23">
        <f t="shared" si="1"/>
        <v>0.79200000000000004</v>
      </c>
      <c r="E23">
        <f t="shared" si="1"/>
        <v>0.86599999999999999</v>
      </c>
      <c r="F23">
        <f t="shared" si="1"/>
        <v>1.133</v>
      </c>
      <c r="G23">
        <f t="shared" si="1"/>
        <v>1.206</v>
      </c>
      <c r="H23">
        <f t="shared" si="1"/>
        <v>1.3149999999999999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2"/>
  <sheetViews>
    <sheetView workbookViewId="0">
      <selection activeCell="I14" sqref="I14"/>
    </sheetView>
  </sheetViews>
  <sheetFormatPr defaultRowHeight="15" x14ac:dyDescent="0.25"/>
  <sheetData>
    <row r="2" spans="2:25" x14ac:dyDescent="0.25">
      <c r="B2" t="s">
        <v>39</v>
      </c>
    </row>
    <row r="3" spans="2:25" x14ac:dyDescent="0.25">
      <c r="B3" s="4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</row>
    <row r="4" spans="2:25" x14ac:dyDescent="0.25">
      <c r="B4" s="22" t="s">
        <v>16</v>
      </c>
      <c r="C4" s="23">
        <v>1.1499999999999999</v>
      </c>
      <c r="D4" s="23">
        <v>1.1359999999999999</v>
      </c>
      <c r="E4" s="23">
        <v>1.097</v>
      </c>
      <c r="F4" s="24"/>
      <c r="G4" s="24"/>
      <c r="H4" s="25">
        <v>1.1359999999999999</v>
      </c>
      <c r="I4" s="25">
        <v>1.141</v>
      </c>
      <c r="J4" s="25">
        <v>1.165</v>
      </c>
      <c r="K4" s="24"/>
      <c r="L4" s="24"/>
      <c r="M4" s="24"/>
      <c r="N4" s="24"/>
      <c r="O4" s="8">
        <v>430</v>
      </c>
    </row>
    <row r="5" spans="2:25" x14ac:dyDescent="0.25">
      <c r="B5" s="22" t="s">
        <v>17</v>
      </c>
      <c r="C5" s="23">
        <v>1.121</v>
      </c>
      <c r="D5" s="23">
        <v>1.1879999999999999</v>
      </c>
      <c r="E5" s="23">
        <v>1.17</v>
      </c>
      <c r="F5" s="24"/>
      <c r="G5" s="24"/>
      <c r="H5" s="25">
        <v>1.216</v>
      </c>
      <c r="I5" s="25">
        <v>1.26</v>
      </c>
      <c r="J5" s="25">
        <v>1.198</v>
      </c>
      <c r="K5" s="24"/>
      <c r="L5" s="24"/>
      <c r="M5" s="24"/>
      <c r="N5" s="24"/>
      <c r="O5" s="8">
        <v>430</v>
      </c>
    </row>
    <row r="6" spans="2:25" x14ac:dyDescent="0.25">
      <c r="B6" s="22" t="s">
        <v>18</v>
      </c>
      <c r="C6" s="23">
        <v>1.177</v>
      </c>
      <c r="D6" s="23">
        <v>1.1919999999999999</v>
      </c>
      <c r="E6" s="23">
        <v>1.202</v>
      </c>
      <c r="F6" s="24"/>
      <c r="G6" s="24"/>
      <c r="H6" s="25">
        <v>1.246</v>
      </c>
      <c r="I6" s="25">
        <v>1.2450000000000001</v>
      </c>
      <c r="J6" s="25">
        <v>1.288</v>
      </c>
      <c r="K6" s="24"/>
      <c r="L6" s="24"/>
      <c r="M6" s="24"/>
      <c r="N6" s="24"/>
      <c r="O6" s="8">
        <v>430</v>
      </c>
    </row>
    <row r="7" spans="2:25" x14ac:dyDescent="0.25">
      <c r="B7" s="22" t="s">
        <v>19</v>
      </c>
      <c r="C7" s="23">
        <v>1.2010000000000001</v>
      </c>
      <c r="D7" s="23">
        <v>1.23</v>
      </c>
      <c r="E7" s="23">
        <v>1.232</v>
      </c>
      <c r="F7" s="24"/>
      <c r="G7" s="24"/>
      <c r="H7" s="25">
        <v>1.3029999999999999</v>
      </c>
      <c r="I7" s="25">
        <v>1.3260000000000001</v>
      </c>
      <c r="J7" s="25">
        <v>1.345</v>
      </c>
      <c r="K7" s="24"/>
      <c r="L7" s="24"/>
      <c r="M7" s="24"/>
      <c r="N7" s="24"/>
      <c r="O7" s="8">
        <v>430</v>
      </c>
      <c r="S7" t="s">
        <v>40</v>
      </c>
    </row>
    <row r="8" spans="2:25" x14ac:dyDescent="0.25">
      <c r="B8" s="22" t="s">
        <v>20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8">
        <v>430</v>
      </c>
      <c r="S8" t="s">
        <v>29</v>
      </c>
      <c r="T8" t="s">
        <v>30</v>
      </c>
      <c r="U8" t="s">
        <v>31</v>
      </c>
      <c r="W8" t="s">
        <v>32</v>
      </c>
      <c r="X8" t="s">
        <v>33</v>
      </c>
      <c r="Y8" t="s">
        <v>34</v>
      </c>
    </row>
    <row r="9" spans="2:25" x14ac:dyDescent="0.25">
      <c r="B9" s="22" t="s">
        <v>21</v>
      </c>
      <c r="C9" s="26">
        <v>2.8340000000000001</v>
      </c>
      <c r="D9" s="26">
        <v>2.7909999999999999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8">
        <v>430</v>
      </c>
      <c r="S9" s="19">
        <v>1.093621</v>
      </c>
      <c r="T9" s="19">
        <v>1.548478</v>
      </c>
      <c r="U9" s="19">
        <v>1.2078880000000001</v>
      </c>
      <c r="W9" s="19">
        <v>1.7773600000000001</v>
      </c>
      <c r="X9" s="19">
        <v>1.64615</v>
      </c>
      <c r="Y9" s="19">
        <v>1.7200009999999999</v>
      </c>
    </row>
    <row r="10" spans="2:25" x14ac:dyDescent="0.25">
      <c r="B10" s="22" t="s">
        <v>22</v>
      </c>
      <c r="C10" s="9">
        <v>1.1359999999999999</v>
      </c>
      <c r="D10" s="9">
        <v>1.131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8">
        <v>430</v>
      </c>
      <c r="S10" s="27"/>
      <c r="W10" s="27"/>
    </row>
    <row r="11" spans="2:25" x14ac:dyDescent="0.25">
      <c r="B11" s="22" t="s">
        <v>23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8">
        <v>430</v>
      </c>
      <c r="S11" s="27"/>
      <c r="W11" s="27"/>
    </row>
    <row r="14" spans="2:25" x14ac:dyDescent="0.25">
      <c r="B14" s="28" t="s">
        <v>24</v>
      </c>
      <c r="C14" s="11">
        <f>AVERAGE(C10:D10)</f>
        <v>1.1335</v>
      </c>
    </row>
    <row r="15" spans="2:25" x14ac:dyDescent="0.25">
      <c r="B15" t="s">
        <v>41</v>
      </c>
      <c r="C15" s="29">
        <f>AVERAGE(C9:D9)-C14</f>
        <v>1.679</v>
      </c>
    </row>
    <row r="17" spans="2:13" x14ac:dyDescent="0.25">
      <c r="C17" t="s">
        <v>29</v>
      </c>
      <c r="D17" t="s">
        <v>30</v>
      </c>
      <c r="E17" t="s">
        <v>31</v>
      </c>
      <c r="F17" t="s">
        <v>42</v>
      </c>
      <c r="G17" t="s">
        <v>43</v>
      </c>
      <c r="I17" t="s">
        <v>32</v>
      </c>
      <c r="J17" t="s">
        <v>33</v>
      </c>
      <c r="K17" t="s">
        <v>34</v>
      </c>
      <c r="L17" t="s">
        <v>42</v>
      </c>
      <c r="M17" t="s">
        <v>43</v>
      </c>
    </row>
    <row r="18" spans="2:13" x14ac:dyDescent="0.25">
      <c r="B18" t="s">
        <v>44</v>
      </c>
      <c r="C18" s="30">
        <f>C4-$C$14</f>
        <v>1.6499999999999959E-2</v>
      </c>
      <c r="D18" s="30">
        <f>D4-$C$14</f>
        <v>2.4999999999999467E-3</v>
      </c>
      <c r="E18" s="30">
        <f>E4-$C$14</f>
        <v>-3.6499999999999977E-2</v>
      </c>
      <c r="I18" s="31">
        <f>H4-$C$14</f>
        <v>2.4999999999999467E-3</v>
      </c>
      <c r="J18" s="31">
        <f>I4-$C$14</f>
        <v>7.5000000000000622E-3</v>
      </c>
      <c r="K18" s="31">
        <f>J4-$C$14</f>
        <v>3.1500000000000083E-2</v>
      </c>
    </row>
    <row r="19" spans="2:13" x14ac:dyDescent="0.25">
      <c r="B19" t="s">
        <v>45</v>
      </c>
      <c r="C19">
        <f>C18/$C$15*5</f>
        <v>4.9136390708755084E-2</v>
      </c>
      <c r="D19">
        <f t="shared" ref="D19:E19" si="0">D18/$C$15*5</f>
        <v>7.4449076831445693E-3</v>
      </c>
      <c r="E19">
        <f t="shared" si="0"/>
        <v>-0.10869565217391297</v>
      </c>
      <c r="I19">
        <f>I18/$C$15*5</f>
        <v>7.4449076831445693E-3</v>
      </c>
      <c r="J19">
        <f t="shared" ref="J19:K19" si="1">J18/$C$15*5</f>
        <v>2.2334723049434371E-2</v>
      </c>
      <c r="K19">
        <f t="shared" si="1"/>
        <v>9.3805836807623832E-2</v>
      </c>
    </row>
    <row r="20" spans="2:13" x14ac:dyDescent="0.25">
      <c r="B20" t="s">
        <v>46</v>
      </c>
      <c r="C20">
        <f>C19/S$9*1.1</f>
        <v>4.9422999173964838E-2</v>
      </c>
      <c r="D20">
        <f t="shared" ref="D20:E20" si="2">D19/T$9*1.1</f>
        <v>5.288676010546502E-3</v>
      </c>
      <c r="E20">
        <f t="shared" si="2"/>
        <v>-9.8987006569569588E-2</v>
      </c>
      <c r="F20">
        <f>AVERAGE(C20:E20)</f>
        <v>-1.4758443795019416E-2</v>
      </c>
      <c r="G20">
        <f>STDEV(C20:E20)/SQRT(3)</f>
        <v>4.3999233745498398E-2</v>
      </c>
      <c r="I20">
        <f>I19/W$9*1.1</f>
        <v>4.607619419509287E-3</v>
      </c>
      <c r="J20">
        <f t="shared" ref="J20:K20" si="3">J19/X$9*1.1</f>
        <v>1.4924639525181672E-2</v>
      </c>
      <c r="K20">
        <f t="shared" si="3"/>
        <v>5.9992070055997777E-2</v>
      </c>
      <c r="L20">
        <f>AVERAGE(I20:K20)</f>
        <v>2.6508109666896245E-2</v>
      </c>
      <c r="M20">
        <f>STDEV(I20:K20)/SQRT(3)</f>
        <v>1.7004822144217432E-2</v>
      </c>
    </row>
    <row r="22" spans="2:13" x14ac:dyDescent="0.25">
      <c r="B22" t="s">
        <v>47</v>
      </c>
      <c r="C22" s="30">
        <f>C5-$C$14</f>
        <v>-1.2499999999999956E-2</v>
      </c>
      <c r="D22" s="30">
        <f t="shared" ref="D22:E22" si="4">D5-$C$14</f>
        <v>5.4499999999999993E-2</v>
      </c>
      <c r="E22" s="30">
        <f t="shared" si="4"/>
        <v>3.6499999999999977E-2</v>
      </c>
      <c r="I22" s="31">
        <f>H5-$C$14</f>
        <v>8.2500000000000018E-2</v>
      </c>
      <c r="J22" s="31">
        <f>I5-$C$14</f>
        <v>0.12650000000000006</v>
      </c>
      <c r="K22" s="31">
        <f>J5-$C$14</f>
        <v>6.4500000000000002E-2</v>
      </c>
    </row>
    <row r="23" spans="2:13" x14ac:dyDescent="0.25">
      <c r="B23" t="s">
        <v>48</v>
      </c>
      <c r="C23">
        <f>C22/$C$15*5</f>
        <v>-3.7224538415723513E-2</v>
      </c>
      <c r="D23">
        <f t="shared" ref="D23:E23" si="5">D22/$C$15*5</f>
        <v>0.16229898749255509</v>
      </c>
      <c r="E23">
        <f t="shared" si="5"/>
        <v>0.10869565217391297</v>
      </c>
      <c r="I23">
        <f>I22/$C$15*5</f>
        <v>0.24568195354377612</v>
      </c>
      <c r="J23">
        <f t="shared" ref="J23:K23" si="6">J22/$C$15*5</f>
        <v>0.37671232876712346</v>
      </c>
      <c r="K23">
        <f t="shared" si="6"/>
        <v>0.192078618225134</v>
      </c>
    </row>
    <row r="24" spans="2:13" x14ac:dyDescent="0.25">
      <c r="B24" t="s">
        <v>49</v>
      </c>
      <c r="C24">
        <f>C23/S$9*1.1</f>
        <v>-3.7441666040882414E-2</v>
      </c>
      <c r="D24">
        <f t="shared" ref="D24:E24" si="7">D23/T$9*1.1</f>
        <v>0.11529313702991623</v>
      </c>
      <c r="E24">
        <f t="shared" si="7"/>
        <v>9.8987006569569588E-2</v>
      </c>
      <c r="F24">
        <f>AVERAGE(C24:E24)</f>
        <v>5.8946159186201129E-2</v>
      </c>
      <c r="G24">
        <f>STDEV(C24:E24)/SQRT(3)</f>
        <v>4.8423245491026189E-2</v>
      </c>
      <c r="I24">
        <f>I23/W$9*1.1</f>
        <v>0.15205144084380975</v>
      </c>
      <c r="J24">
        <f t="shared" ref="J24:K24" si="8">J23/X$9*1.1</f>
        <v>0.25172891999139557</v>
      </c>
      <c r="K24">
        <f t="shared" si="8"/>
        <v>0.12284090535275702</v>
      </c>
      <c r="L24">
        <f>AVERAGE(I24:K24)</f>
        <v>0.17554042206265411</v>
      </c>
      <c r="M24">
        <f>STDEV(I24:K24)/SQRT(3)</f>
        <v>3.9016360920332283E-2</v>
      </c>
    </row>
    <row r="26" spans="2:13" x14ac:dyDescent="0.25">
      <c r="B26" t="s">
        <v>50</v>
      </c>
      <c r="C26" s="30">
        <f>C6-$C$14</f>
        <v>4.3500000000000094E-2</v>
      </c>
      <c r="D26" s="30">
        <f t="shared" ref="D26:E26" si="9">D6-$C$14</f>
        <v>5.8499999999999996E-2</v>
      </c>
      <c r="E26" s="30">
        <f t="shared" si="9"/>
        <v>6.8500000000000005E-2</v>
      </c>
      <c r="I26" s="31">
        <f>H6-$C$14</f>
        <v>0.11250000000000004</v>
      </c>
      <c r="J26" s="31">
        <f>I6-$C$14</f>
        <v>0.11150000000000015</v>
      </c>
      <c r="K26" s="31">
        <f>J6-$C$14</f>
        <v>0.15450000000000008</v>
      </c>
    </row>
    <row r="27" spans="2:13" x14ac:dyDescent="0.25">
      <c r="B27" t="s">
        <v>51</v>
      </c>
      <c r="C27">
        <f>C26/$C$15*5</f>
        <v>0.12954139368671858</v>
      </c>
      <c r="D27">
        <f t="shared" ref="D27:E27" si="10">D26/$C$15*5</f>
        <v>0.17421083978558666</v>
      </c>
      <c r="E27">
        <f t="shared" si="10"/>
        <v>0.20399047051816557</v>
      </c>
      <c r="I27">
        <f>I26/$C$15*5</f>
        <v>0.33502084574151292</v>
      </c>
      <c r="J27">
        <f t="shared" ref="J27:K27" si="11">J26/$C$15*5</f>
        <v>0.33204288266825538</v>
      </c>
      <c r="K27">
        <f t="shared" si="11"/>
        <v>0.46009529481834449</v>
      </c>
    </row>
    <row r="28" spans="2:13" x14ac:dyDescent="0.25">
      <c r="B28" t="s">
        <v>49</v>
      </c>
      <c r="C28">
        <f>C27/S$9*1.1</f>
        <v>0.13029699782227155</v>
      </c>
      <c r="D28">
        <f t="shared" ref="D28:E28" si="12">D27/T$9*1.1</f>
        <v>0.12375501864679081</v>
      </c>
      <c r="E28">
        <f t="shared" si="12"/>
        <v>0.18577013561686359</v>
      </c>
      <c r="F28">
        <f>AVERAGE(C28:E28)</f>
        <v>0.14660738402864201</v>
      </c>
      <c r="G28">
        <f>STDEV(C28:E28)/SQRT(3)</f>
        <v>1.9672232603796819E-2</v>
      </c>
      <c r="I28">
        <f>I27/W$9*1.1</f>
        <v>0.20734287387792244</v>
      </c>
      <c r="J28">
        <f t="shared" ref="J28:K28" si="13">J27/X$9*1.1</f>
        <v>0.22187964094103269</v>
      </c>
      <c r="K28">
        <f t="shared" si="13"/>
        <v>0.29424681979846468</v>
      </c>
      <c r="L28">
        <f>AVERAGE(I28:K28)</f>
        <v>0.24115644487247326</v>
      </c>
      <c r="M28">
        <f>STDEV(I28:K28)/SQRT(3)</f>
        <v>2.6874835388633989E-2</v>
      </c>
    </row>
    <row r="30" spans="2:13" x14ac:dyDescent="0.25">
      <c r="B30" t="s">
        <v>52</v>
      </c>
      <c r="C30" s="30">
        <f>C7-$C$14</f>
        <v>6.7500000000000115E-2</v>
      </c>
      <c r="D30" s="30">
        <f t="shared" ref="D30:E30" si="14">D7-$C$14</f>
        <v>9.650000000000003E-2</v>
      </c>
      <c r="E30" s="30">
        <f t="shared" si="14"/>
        <v>9.8500000000000032E-2</v>
      </c>
      <c r="I30" s="31">
        <f>H7-$C$14</f>
        <v>0.16949999999999998</v>
      </c>
      <c r="J30" s="31">
        <f>I7-$C$14</f>
        <v>0.19250000000000012</v>
      </c>
      <c r="K30" s="31">
        <f>J7-$C$14</f>
        <v>0.21150000000000002</v>
      </c>
    </row>
    <row r="31" spans="2:13" x14ac:dyDescent="0.25">
      <c r="B31" t="s">
        <v>51</v>
      </c>
      <c r="C31">
        <f>C30/$C$15*5</f>
        <v>0.20101250744490803</v>
      </c>
      <c r="D31">
        <f t="shared" ref="D31:E31" si="15">D30/$C$15*5</f>
        <v>0.28737343656938663</v>
      </c>
      <c r="E31">
        <f t="shared" si="15"/>
        <v>0.29332936271590238</v>
      </c>
      <c r="I31">
        <f>I30/$C$15*5</f>
        <v>0.50476474091721257</v>
      </c>
      <c r="J31">
        <f t="shared" ref="J31:K31" si="16">J30/$C$15*5</f>
        <v>0.57325789160214446</v>
      </c>
      <c r="K31">
        <f t="shared" si="16"/>
        <v>0.62983918999404409</v>
      </c>
    </row>
    <row r="32" spans="2:13" x14ac:dyDescent="0.25">
      <c r="B32" t="s">
        <v>49</v>
      </c>
      <c r="C32">
        <f>C31/S$9*1.1</f>
        <v>0.20218499662076614</v>
      </c>
      <c r="D32">
        <f t="shared" ref="D32:E32" si="17">D31/T$9*1.1</f>
        <v>0.20414289400709942</v>
      </c>
      <c r="E32">
        <f t="shared" si="17"/>
        <v>0.26712931909870175</v>
      </c>
      <c r="F32">
        <f>AVERAGE(C32:E32)</f>
        <v>0.22448573657552243</v>
      </c>
      <c r="G32">
        <f>STDEV(C32:E32)/SQRT(3)</f>
        <v>2.1329281034548436E-2</v>
      </c>
      <c r="I32">
        <f>I31/W$9*1.1</f>
        <v>0.31239659664273633</v>
      </c>
      <c r="J32">
        <f t="shared" ref="J32:K32" si="18">J31/X$9*1.1</f>
        <v>0.38306574781299335</v>
      </c>
      <c r="K32">
        <f t="shared" si="18"/>
        <v>0.40280389894741259</v>
      </c>
      <c r="L32">
        <f>AVERAGE(I32:K32)</f>
        <v>0.36608874780104744</v>
      </c>
      <c r="M32">
        <f>STDEV(I32:K32)/SQRT(3)</f>
        <v>2.7444088462159445E-2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2"/>
  <sheetViews>
    <sheetView topLeftCell="A4" workbookViewId="0">
      <selection activeCell="G18" sqref="G18"/>
    </sheetView>
  </sheetViews>
  <sheetFormatPr defaultRowHeight="15" x14ac:dyDescent="0.25"/>
  <sheetData>
    <row r="3" spans="2:25" x14ac:dyDescent="0.25">
      <c r="B3" s="4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2:25" x14ac:dyDescent="0.25">
      <c r="B4" s="5" t="s">
        <v>16</v>
      </c>
      <c r="C4" s="7">
        <v>7.0999999999999994E-2</v>
      </c>
      <c r="D4" s="7">
        <v>8.2000000000000003E-2</v>
      </c>
      <c r="E4" s="7">
        <v>6.5000000000000002E-2</v>
      </c>
      <c r="F4" s="7">
        <v>0.64400000000000002</v>
      </c>
      <c r="G4" s="7"/>
      <c r="H4" s="7"/>
      <c r="I4" s="7"/>
      <c r="J4" s="7"/>
      <c r="K4" s="7"/>
      <c r="L4" s="7"/>
      <c r="M4" s="7"/>
      <c r="N4" s="7"/>
      <c r="O4" s="8">
        <v>450</v>
      </c>
    </row>
    <row r="5" spans="2:25" x14ac:dyDescent="0.25">
      <c r="B5" s="5" t="s">
        <v>17</v>
      </c>
      <c r="C5" s="7">
        <v>0.13600000000000001</v>
      </c>
      <c r="D5" s="7">
        <v>0.17699999999999999</v>
      </c>
      <c r="E5" s="7">
        <v>0.121</v>
      </c>
      <c r="F5" s="7">
        <v>0.5</v>
      </c>
      <c r="G5" s="7"/>
      <c r="H5" s="7"/>
      <c r="I5" s="7"/>
      <c r="J5" s="7"/>
      <c r="K5" s="7"/>
      <c r="L5" s="7"/>
      <c r="M5" s="7"/>
      <c r="N5" s="7"/>
      <c r="O5" s="8">
        <v>450</v>
      </c>
    </row>
    <row r="6" spans="2:25" x14ac:dyDescent="0.25">
      <c r="B6" s="5" t="s">
        <v>18</v>
      </c>
      <c r="C6" s="7">
        <v>0.193</v>
      </c>
      <c r="D6" s="7">
        <v>0.23400000000000001</v>
      </c>
      <c r="E6" s="7">
        <v>0.184</v>
      </c>
      <c r="F6" s="7">
        <v>0.41299999999999998</v>
      </c>
      <c r="G6" s="7"/>
      <c r="H6" s="7"/>
      <c r="I6" s="7"/>
      <c r="J6" s="7"/>
      <c r="K6" s="7"/>
      <c r="L6" s="7"/>
      <c r="M6" s="7"/>
      <c r="N6" s="7"/>
      <c r="O6" s="8">
        <v>450</v>
      </c>
    </row>
    <row r="7" spans="2:25" x14ac:dyDescent="0.25">
      <c r="B7" s="5" t="s">
        <v>19</v>
      </c>
      <c r="C7" s="7">
        <v>0.218</v>
      </c>
      <c r="D7" s="7">
        <v>0.33900000000000002</v>
      </c>
      <c r="E7" s="7">
        <v>0.29699999999999999</v>
      </c>
      <c r="F7" s="7">
        <v>0.27900000000000003</v>
      </c>
      <c r="G7" s="7"/>
      <c r="H7" s="7"/>
      <c r="I7" s="7"/>
      <c r="J7" s="7"/>
      <c r="K7" s="7"/>
      <c r="L7" s="7"/>
      <c r="M7" s="7"/>
      <c r="N7" s="7"/>
      <c r="O7" s="8">
        <v>450</v>
      </c>
      <c r="P7" s="20"/>
      <c r="Q7" s="32"/>
      <c r="R7" s="32"/>
      <c r="S7" t="s">
        <v>40</v>
      </c>
    </row>
    <row r="8" spans="2:25" x14ac:dyDescent="0.25">
      <c r="B8" s="5" t="s">
        <v>20</v>
      </c>
      <c r="C8" s="7">
        <v>8.5999999999999993E-2</v>
      </c>
      <c r="D8" s="7">
        <v>8.8999999999999996E-2</v>
      </c>
      <c r="E8" s="7">
        <v>7.2999999999999995E-2</v>
      </c>
      <c r="F8" s="7">
        <v>0.188</v>
      </c>
      <c r="G8" s="7"/>
      <c r="H8" s="7"/>
      <c r="I8" s="7"/>
      <c r="J8" s="7"/>
      <c r="K8" s="7"/>
      <c r="L8" s="7"/>
      <c r="M8" s="7"/>
      <c r="N8" s="7"/>
      <c r="O8" s="8">
        <v>450</v>
      </c>
      <c r="P8" s="20"/>
      <c r="Q8" s="20"/>
      <c r="R8" s="20"/>
      <c r="S8" t="s">
        <v>29</v>
      </c>
      <c r="T8" t="s">
        <v>30</v>
      </c>
      <c r="U8" t="s">
        <v>31</v>
      </c>
      <c r="W8" t="s">
        <v>32</v>
      </c>
      <c r="X8" t="s">
        <v>33</v>
      </c>
      <c r="Y8" t="s">
        <v>34</v>
      </c>
    </row>
    <row r="9" spans="2:25" x14ac:dyDescent="0.25">
      <c r="B9" s="5" t="s">
        <v>21</v>
      </c>
      <c r="C9" s="7">
        <v>0.19400000000000001</v>
      </c>
      <c r="D9" s="7">
        <v>0.193</v>
      </c>
      <c r="E9" s="7">
        <v>0.187</v>
      </c>
      <c r="F9" s="7">
        <v>0.13100000000000001</v>
      </c>
      <c r="G9" s="7"/>
      <c r="H9" s="7"/>
      <c r="I9" s="7"/>
      <c r="J9" s="7"/>
      <c r="K9" s="7"/>
      <c r="L9" s="7"/>
      <c r="M9" s="7"/>
      <c r="N9" s="7"/>
      <c r="O9" s="8">
        <v>450</v>
      </c>
      <c r="S9" s="19">
        <v>1.093621</v>
      </c>
      <c r="T9" s="19">
        <v>1.548478</v>
      </c>
      <c r="U9" s="19">
        <v>1.2078880000000001</v>
      </c>
      <c r="W9" s="19">
        <v>1.7773600000000001</v>
      </c>
      <c r="X9" s="19">
        <v>1.64615</v>
      </c>
      <c r="Y9" s="19">
        <v>1.7200009999999999</v>
      </c>
    </row>
    <row r="10" spans="2:25" x14ac:dyDescent="0.25">
      <c r="B10" s="5" t="s">
        <v>22</v>
      </c>
      <c r="C10" s="7">
        <v>0.27100000000000002</v>
      </c>
      <c r="D10" s="7">
        <v>0.29799999999999999</v>
      </c>
      <c r="E10" s="7">
        <v>0.28799999999999998</v>
      </c>
      <c r="F10" s="7">
        <v>0.08</v>
      </c>
      <c r="G10" s="7"/>
      <c r="H10" s="7"/>
      <c r="I10" s="7"/>
      <c r="J10" s="7"/>
      <c r="K10" s="7"/>
      <c r="L10" s="7"/>
      <c r="M10" s="7"/>
      <c r="N10" s="7"/>
      <c r="O10" s="8">
        <v>450</v>
      </c>
    </row>
    <row r="11" spans="2:25" x14ac:dyDescent="0.25">
      <c r="B11" s="5" t="s">
        <v>23</v>
      </c>
      <c r="C11" s="7">
        <v>0.38</v>
      </c>
      <c r="D11" s="7">
        <v>0.38100000000000001</v>
      </c>
      <c r="E11" s="7">
        <v>0.41499999999999998</v>
      </c>
      <c r="F11" s="7">
        <v>4.2000000000000003E-2</v>
      </c>
      <c r="G11" s="7"/>
      <c r="H11" s="7"/>
      <c r="I11" s="7"/>
      <c r="J11" s="7"/>
      <c r="K11" s="7"/>
      <c r="L11" s="7"/>
      <c r="M11" s="7"/>
      <c r="N11" s="7"/>
      <c r="O11" s="8">
        <v>450</v>
      </c>
      <c r="Q11" t="s">
        <v>53</v>
      </c>
      <c r="R11">
        <v>200</v>
      </c>
      <c r="S11">
        <f>F4</f>
        <v>0.64400000000000002</v>
      </c>
    </row>
    <row r="12" spans="2:25" x14ac:dyDescent="0.25">
      <c r="R12">
        <v>100</v>
      </c>
      <c r="S12">
        <f t="shared" ref="S12:S18" si="0">F5</f>
        <v>0.5</v>
      </c>
    </row>
    <row r="13" spans="2:25" x14ac:dyDescent="0.25">
      <c r="R13">
        <v>50</v>
      </c>
      <c r="S13">
        <f t="shared" si="0"/>
        <v>0.41299999999999998</v>
      </c>
    </row>
    <row r="14" spans="2:25" x14ac:dyDescent="0.25">
      <c r="R14">
        <v>25</v>
      </c>
      <c r="S14">
        <f t="shared" si="0"/>
        <v>0.27900000000000003</v>
      </c>
    </row>
    <row r="15" spans="2:25" x14ac:dyDescent="0.25">
      <c r="R15">
        <v>12.5</v>
      </c>
      <c r="S15">
        <f t="shared" si="0"/>
        <v>0.188</v>
      </c>
    </row>
    <row r="16" spans="2:25" x14ac:dyDescent="0.25">
      <c r="R16">
        <v>6.25</v>
      </c>
      <c r="S16">
        <f t="shared" si="0"/>
        <v>0.13100000000000001</v>
      </c>
    </row>
    <row r="17" spans="1:19" x14ac:dyDescent="0.25">
      <c r="C17" t="s">
        <v>29</v>
      </c>
      <c r="D17" t="s">
        <v>30</v>
      </c>
      <c r="E17" t="s">
        <v>31</v>
      </c>
      <c r="F17" t="s">
        <v>42</v>
      </c>
      <c r="G17" t="s">
        <v>43</v>
      </c>
      <c r="I17" t="s">
        <v>32</v>
      </c>
      <c r="J17" t="s">
        <v>33</v>
      </c>
      <c r="K17" t="s">
        <v>34</v>
      </c>
      <c r="L17" t="s">
        <v>42</v>
      </c>
      <c r="M17" t="s">
        <v>43</v>
      </c>
      <c r="N17" s="33"/>
      <c r="R17">
        <v>3.125</v>
      </c>
      <c r="S17">
        <f t="shared" si="0"/>
        <v>0.08</v>
      </c>
    </row>
    <row r="18" spans="1:19" x14ac:dyDescent="0.25">
      <c r="B18" t="s">
        <v>44</v>
      </c>
      <c r="C18" s="30">
        <f>C4</f>
        <v>7.0999999999999994E-2</v>
      </c>
      <c r="D18" s="30">
        <f t="shared" ref="D18:E18" si="1">D4</f>
        <v>8.2000000000000003E-2</v>
      </c>
      <c r="E18" s="30">
        <f t="shared" si="1"/>
        <v>6.5000000000000002E-2</v>
      </c>
      <c r="I18" s="31">
        <f>C8</f>
        <v>8.5999999999999993E-2</v>
      </c>
      <c r="J18" s="31">
        <f t="shared" ref="J18:K18" si="2">D8</f>
        <v>8.8999999999999996E-2</v>
      </c>
      <c r="K18" s="31">
        <f t="shared" si="2"/>
        <v>7.2999999999999995E-2</v>
      </c>
      <c r="N18" s="33"/>
      <c r="R18">
        <v>0</v>
      </c>
      <c r="S18">
        <f t="shared" si="0"/>
        <v>4.2000000000000003E-2</v>
      </c>
    </row>
    <row r="19" spans="1:19" x14ac:dyDescent="0.25">
      <c r="A19" t="s">
        <v>54</v>
      </c>
      <c r="B19" t="s">
        <v>55</v>
      </c>
      <c r="C19">
        <v>1.99522</v>
      </c>
      <c r="D19">
        <v>2.9152179999999999</v>
      </c>
      <c r="E19">
        <v>1.5009129999999999</v>
      </c>
      <c r="I19">
        <v>3.254318</v>
      </c>
      <c r="J19">
        <v>3.510278</v>
      </c>
      <c r="K19">
        <v>2.1611530000000001</v>
      </c>
      <c r="N19" s="33"/>
    </row>
    <row r="20" spans="1:19" x14ac:dyDescent="0.25">
      <c r="A20" t="s">
        <v>56</v>
      </c>
      <c r="B20" t="s">
        <v>46</v>
      </c>
      <c r="C20">
        <f>C19/S$9</f>
        <v>1.8244163197305101</v>
      </c>
      <c r="D20">
        <f t="shared" ref="D20:E20" si="3">D19/T$9</f>
        <v>1.8826344320035544</v>
      </c>
      <c r="E20">
        <f t="shared" si="3"/>
        <v>1.2425928562913116</v>
      </c>
      <c r="F20">
        <f>AVERAGE(C20:E20)</f>
        <v>1.6498812026751253</v>
      </c>
      <c r="G20">
        <f>STDEV(C20:E20)/SQRT(3)</f>
        <v>0.20433647494121526</v>
      </c>
      <c r="I20">
        <f>I19/W$9</f>
        <v>1.8309841562767251</v>
      </c>
      <c r="J20">
        <f t="shared" ref="J20:K20" si="4">J19/X$9</f>
        <v>2.1324168514412416</v>
      </c>
      <c r="K20">
        <f t="shared" si="4"/>
        <v>1.256483571811877</v>
      </c>
      <c r="L20">
        <f>AVERAGE(I20:K20)</f>
        <v>1.739961526509948</v>
      </c>
      <c r="M20">
        <f>STDEV(I20:K20)/SQRT(3)</f>
        <v>0.25692321611576702</v>
      </c>
    </row>
    <row r="22" spans="1:19" x14ac:dyDescent="0.25">
      <c r="B22" t="s">
        <v>47</v>
      </c>
      <c r="C22" s="30">
        <f>C5</f>
        <v>0.13600000000000001</v>
      </c>
      <c r="D22" s="30">
        <f t="shared" ref="D22:E22" si="5">D5</f>
        <v>0.17699999999999999</v>
      </c>
      <c r="E22" s="30">
        <f t="shared" si="5"/>
        <v>0.121</v>
      </c>
      <c r="I22" s="31">
        <f>C9</f>
        <v>0.19400000000000001</v>
      </c>
      <c r="J22" s="31">
        <f t="shared" ref="J22:K22" si="6">D9</f>
        <v>0.193</v>
      </c>
      <c r="K22" s="31">
        <f t="shared" si="6"/>
        <v>0.187</v>
      </c>
    </row>
    <row r="23" spans="1:19" x14ac:dyDescent="0.25">
      <c r="B23" t="s">
        <v>55</v>
      </c>
      <c r="C23">
        <v>7.7197129999999996</v>
      </c>
      <c r="D23">
        <v>11.748379999999999</v>
      </c>
      <c r="E23">
        <v>6.3332499999999996</v>
      </c>
      <c r="I23">
        <v>13.53614</v>
      </c>
      <c r="J23">
        <v>13.428850000000001</v>
      </c>
      <c r="K23">
        <v>12.79083</v>
      </c>
    </row>
    <row r="24" spans="1:19" x14ac:dyDescent="0.25">
      <c r="B24" t="s">
        <v>49</v>
      </c>
      <c r="C24">
        <f>C23/S$9</f>
        <v>7.0588558559135199</v>
      </c>
      <c r="D24">
        <f t="shared" ref="D24:E24" si="7">D23/T$9</f>
        <v>7.5870499936066249</v>
      </c>
      <c r="E24">
        <f t="shared" si="7"/>
        <v>5.2432427509835344</v>
      </c>
      <c r="F24">
        <f>AVERAGE(C24:E24)</f>
        <v>6.6297162001678922</v>
      </c>
      <c r="G24">
        <f>STDEV(C24:E24)/SQRT(3)</f>
        <v>0.70980718760877481</v>
      </c>
      <c r="I24">
        <f>I23/W$9</f>
        <v>7.6158684790925859</v>
      </c>
      <c r="J24">
        <f t="shared" ref="J24:K24" si="8">J23/X$9</f>
        <v>8.15773167694317</v>
      </c>
      <c r="K24">
        <f t="shared" si="8"/>
        <v>7.4365247462065431</v>
      </c>
      <c r="L24">
        <f>AVERAGE(I24:K24)</f>
        <v>7.7367083007474333</v>
      </c>
      <c r="M24">
        <f>STDEV(I24:K24)/SQRT(3)</f>
        <v>0.2167844982994386</v>
      </c>
    </row>
    <row r="26" spans="1:19" x14ac:dyDescent="0.25">
      <c r="B26" t="s">
        <v>50</v>
      </c>
      <c r="C26" s="30">
        <f>C6</f>
        <v>0.193</v>
      </c>
      <c r="D26" s="30">
        <f t="shared" ref="D26:E26" si="9">D6</f>
        <v>0.23400000000000001</v>
      </c>
      <c r="E26" s="30">
        <f t="shared" si="9"/>
        <v>0.184</v>
      </c>
      <c r="I26" s="31">
        <f>C10</f>
        <v>0.27100000000000002</v>
      </c>
      <c r="J26" s="31">
        <f t="shared" ref="J26:K26" si="10">D10</f>
        <v>0.29799999999999999</v>
      </c>
      <c r="K26" s="31">
        <f t="shared" si="10"/>
        <v>0.28799999999999998</v>
      </c>
    </row>
    <row r="27" spans="1:19" x14ac:dyDescent="0.25">
      <c r="B27" t="s">
        <v>55</v>
      </c>
      <c r="C27">
        <v>13.428850000000001</v>
      </c>
      <c r="D27">
        <v>18.0732</v>
      </c>
      <c r="E27">
        <v>12.4754</v>
      </c>
      <c r="I27">
        <v>22.783259999999999</v>
      </c>
      <c r="J27">
        <v>26.627189999999999</v>
      </c>
      <c r="K27">
        <v>25.157019999999999</v>
      </c>
    </row>
    <row r="28" spans="1:19" x14ac:dyDescent="0.25">
      <c r="B28" t="s">
        <v>49</v>
      </c>
      <c r="C28">
        <f>C27/S$9</f>
        <v>12.279253964581882</v>
      </c>
      <c r="D28">
        <f t="shared" ref="D28:E28" si="11">D27/T$9</f>
        <v>11.671589780416641</v>
      </c>
      <c r="E28">
        <f t="shared" si="11"/>
        <v>10.328275469248805</v>
      </c>
      <c r="F28">
        <f>AVERAGE(C28:E28)</f>
        <v>11.426373071415776</v>
      </c>
      <c r="G28">
        <f>STDEV(C28:E28)/SQRT(3)</f>
        <v>0.57639040533679387</v>
      </c>
      <c r="I28">
        <f>I27/W$9</f>
        <v>12.81859612008822</v>
      </c>
      <c r="J28">
        <f t="shared" ref="J28:K28" si="12">J27/X$9</f>
        <v>16.175433587461651</v>
      </c>
      <c r="K28">
        <f t="shared" si="12"/>
        <v>14.626165915019817</v>
      </c>
      <c r="L28">
        <f>AVERAGE(I28:K28)</f>
        <v>14.540065207523229</v>
      </c>
      <c r="M28">
        <f>STDEV(I28:K28)/SQRT(3)</f>
        <v>0.96999131344290546</v>
      </c>
    </row>
    <row r="30" spans="1:19" x14ac:dyDescent="0.25">
      <c r="B30" t="s">
        <v>52</v>
      </c>
      <c r="C30" s="30">
        <f>C7</f>
        <v>0.218</v>
      </c>
      <c r="D30" s="30">
        <f t="shared" ref="D30:E30" si="13">D7</f>
        <v>0.33900000000000002</v>
      </c>
      <c r="E30" s="30">
        <f t="shared" si="13"/>
        <v>0.29699999999999999</v>
      </c>
      <c r="I30" s="31">
        <f>C11</f>
        <v>0.38</v>
      </c>
      <c r="J30" s="31">
        <f>D11</f>
        <v>0.38100000000000001</v>
      </c>
      <c r="K30" s="31">
        <f>E11</f>
        <v>0.41499999999999998</v>
      </c>
    </row>
    <row r="31" spans="1:19" x14ac:dyDescent="0.25">
      <c r="B31" t="s">
        <v>55</v>
      </c>
      <c r="C31">
        <v>16.19764</v>
      </c>
      <c r="D31">
        <v>33.373220000000003</v>
      </c>
      <c r="E31">
        <v>17.00752</v>
      </c>
      <c r="I31">
        <v>41.792490000000001</v>
      </c>
      <c r="J31">
        <v>42.027850000000001</v>
      </c>
      <c r="K31">
        <v>51.339619999999996</v>
      </c>
    </row>
    <row r="32" spans="1:19" x14ac:dyDescent="0.25">
      <c r="B32" t="s">
        <v>49</v>
      </c>
      <c r="C32">
        <f>C31/S$9</f>
        <v>14.811017710888873</v>
      </c>
      <c r="D32">
        <f t="shared" ref="D32:E32" si="14">D31/T$9</f>
        <v>21.552272618661682</v>
      </c>
      <c r="E32">
        <f t="shared" si="14"/>
        <v>14.080378313221091</v>
      </c>
      <c r="F32">
        <f>AVERAGE(C32:E32)</f>
        <v>16.814556214257212</v>
      </c>
      <c r="G32">
        <f>STDEV(C32:E32)/SQRT(3)</f>
        <v>2.3782294554828391</v>
      </c>
      <c r="I32">
        <f>I31/W$9</f>
        <v>23.513801368321555</v>
      </c>
      <c r="J32">
        <f t="shared" ref="J32:K32" si="15">J31/X$9</f>
        <v>25.530996567748989</v>
      </c>
      <c r="K32">
        <f t="shared" si="15"/>
        <v>29.848598925233183</v>
      </c>
      <c r="L32">
        <f>AVERAGE(I32:K32)</f>
        <v>26.297798953767909</v>
      </c>
      <c r="M32">
        <f>STDEV(I32:K32)/SQRT(3)</f>
        <v>1.8684578709162463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tabSelected="1" workbookViewId="0">
      <selection activeCell="D23" sqref="D23"/>
    </sheetView>
  </sheetViews>
  <sheetFormatPr defaultRowHeight="15" x14ac:dyDescent="0.25"/>
  <sheetData>
    <row r="2" spans="2:15" x14ac:dyDescent="0.25">
      <c r="B2" s="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</row>
    <row r="3" spans="2:15" x14ac:dyDescent="0.25">
      <c r="B3" s="5" t="s">
        <v>16</v>
      </c>
      <c r="C3" s="23">
        <v>0.22900000000000001</v>
      </c>
      <c r="D3" s="23">
        <v>0.122</v>
      </c>
      <c r="E3" s="23">
        <v>0.13400000000000001</v>
      </c>
      <c r="F3" s="7"/>
      <c r="G3" s="23">
        <v>0.223</v>
      </c>
      <c r="H3" s="23">
        <v>0.183</v>
      </c>
      <c r="I3" s="23">
        <v>0.20899999999999999</v>
      </c>
      <c r="J3" s="7"/>
      <c r="K3" s="23">
        <v>8.5000000000000006E-2</v>
      </c>
      <c r="L3" s="23">
        <v>0.14099999999999999</v>
      </c>
      <c r="M3" s="23">
        <v>0.192</v>
      </c>
      <c r="N3" s="7"/>
      <c r="O3" s="8">
        <v>570</v>
      </c>
    </row>
    <row r="4" spans="2:15" x14ac:dyDescent="0.25">
      <c r="B4" s="5" t="s">
        <v>17</v>
      </c>
      <c r="C4" s="23">
        <v>0.186</v>
      </c>
      <c r="D4" s="23">
        <v>0.13200000000000001</v>
      </c>
      <c r="E4" s="23">
        <v>0.14899999999999999</v>
      </c>
      <c r="F4" s="7"/>
      <c r="G4" s="23">
        <v>0.219</v>
      </c>
      <c r="H4" s="23">
        <v>0.182</v>
      </c>
      <c r="I4" s="23">
        <v>0.214</v>
      </c>
      <c r="J4" s="7"/>
      <c r="K4" s="23">
        <v>8.2000000000000003E-2</v>
      </c>
      <c r="L4" s="23">
        <v>0.14199999999999999</v>
      </c>
      <c r="M4" s="23">
        <v>0.19500000000000001</v>
      </c>
      <c r="N4" s="7"/>
      <c r="O4" s="8">
        <v>570</v>
      </c>
    </row>
    <row r="5" spans="2:15" x14ac:dyDescent="0.25">
      <c r="B5" s="5" t="s">
        <v>18</v>
      </c>
      <c r="C5" s="23">
        <v>0.26500000000000001</v>
      </c>
      <c r="D5" s="23">
        <v>0.13200000000000001</v>
      </c>
      <c r="E5" s="23">
        <v>0.1</v>
      </c>
      <c r="F5" s="7"/>
      <c r="G5" s="23">
        <v>0.221</v>
      </c>
      <c r="H5" s="23">
        <v>0.17799999999999999</v>
      </c>
      <c r="I5" s="23">
        <v>0.20599999999999999</v>
      </c>
      <c r="J5" s="7"/>
      <c r="K5" s="23">
        <v>8.1000000000000003E-2</v>
      </c>
      <c r="L5" s="23">
        <v>0.13900000000000001</v>
      </c>
      <c r="M5" s="23">
        <v>0.19600000000000001</v>
      </c>
      <c r="N5" s="7"/>
      <c r="O5" s="8">
        <v>570</v>
      </c>
    </row>
    <row r="6" spans="2:15" x14ac:dyDescent="0.25">
      <c r="B6" s="5" t="s">
        <v>19</v>
      </c>
      <c r="C6" s="34">
        <v>1.6539999999999999</v>
      </c>
      <c r="D6" s="34">
        <v>1.7190000000000001</v>
      </c>
      <c r="E6" s="34">
        <v>1.7410000000000001</v>
      </c>
      <c r="F6" s="34">
        <v>1.052</v>
      </c>
      <c r="G6" s="34">
        <v>1.0580000000000001</v>
      </c>
      <c r="H6" s="34">
        <v>1.028</v>
      </c>
      <c r="I6" s="34">
        <v>1.1970000000000001</v>
      </c>
      <c r="J6" s="34">
        <v>1.25</v>
      </c>
      <c r="K6" s="34">
        <v>1.264</v>
      </c>
      <c r="L6" s="7"/>
      <c r="M6" s="7"/>
      <c r="N6" s="7"/>
      <c r="O6" s="8">
        <v>570</v>
      </c>
    </row>
    <row r="7" spans="2:15" x14ac:dyDescent="0.25">
      <c r="B7" s="5" t="s">
        <v>20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>
        <v>570</v>
      </c>
    </row>
    <row r="8" spans="2:15" x14ac:dyDescent="0.25">
      <c r="B8" s="5" t="s">
        <v>21</v>
      </c>
      <c r="C8" s="10">
        <v>0.48499999999999999</v>
      </c>
      <c r="D8" s="10">
        <v>0.63500000000000001</v>
      </c>
      <c r="E8" s="10">
        <v>0.60499999999999998</v>
      </c>
      <c r="F8" s="7"/>
      <c r="G8" s="10">
        <v>0.49299999999999999</v>
      </c>
      <c r="H8" s="10">
        <v>0.48499999999999999</v>
      </c>
      <c r="I8" s="10">
        <v>0.63500000000000001</v>
      </c>
      <c r="J8" s="7"/>
      <c r="K8" s="10">
        <v>0.40200000000000002</v>
      </c>
      <c r="L8" s="10">
        <v>0.47599999999999998</v>
      </c>
      <c r="M8" s="10">
        <v>0.371</v>
      </c>
      <c r="N8" s="7"/>
      <c r="O8" s="8">
        <v>570</v>
      </c>
    </row>
    <row r="9" spans="2:15" x14ac:dyDescent="0.25">
      <c r="B9" s="5" t="s">
        <v>22</v>
      </c>
      <c r="C9" s="10">
        <v>0.49099999999999999</v>
      </c>
      <c r="D9" s="10">
        <v>0.63400000000000001</v>
      </c>
      <c r="E9" s="10">
        <v>0.58899999999999997</v>
      </c>
      <c r="F9" s="7"/>
      <c r="G9" s="10">
        <v>0.502</v>
      </c>
      <c r="H9" s="10">
        <v>0.49099999999999999</v>
      </c>
      <c r="I9" s="10">
        <v>0.63400000000000001</v>
      </c>
      <c r="J9" s="7"/>
      <c r="K9" s="10">
        <v>0.40300000000000002</v>
      </c>
      <c r="L9" s="10">
        <v>0.48599999999999999</v>
      </c>
      <c r="M9" s="10">
        <v>0.38400000000000001</v>
      </c>
      <c r="N9" s="7"/>
      <c r="O9" s="8">
        <v>570</v>
      </c>
    </row>
    <row r="10" spans="2:15" x14ac:dyDescent="0.25">
      <c r="B10" s="5" t="s">
        <v>23</v>
      </c>
      <c r="C10" s="10">
        <v>0.48899999999999999</v>
      </c>
      <c r="D10" s="10">
        <v>0.61299999999999999</v>
      </c>
      <c r="E10" s="10">
        <v>0.63800000000000001</v>
      </c>
      <c r="F10" s="7"/>
      <c r="G10" s="10">
        <v>0.49199999999999999</v>
      </c>
      <c r="H10" s="10">
        <v>0.48899999999999999</v>
      </c>
      <c r="I10" s="10">
        <v>0.61299999999999999</v>
      </c>
      <c r="J10" s="7"/>
      <c r="K10" s="10">
        <v>0.41499999999999998</v>
      </c>
      <c r="L10" s="10">
        <v>0.46800000000000003</v>
      </c>
      <c r="M10" s="10">
        <v>0.35799999999999998</v>
      </c>
      <c r="N10" s="7"/>
      <c r="O10" s="8">
        <v>570</v>
      </c>
    </row>
    <row r="14" spans="2:15" x14ac:dyDescent="0.25">
      <c r="B14" s="35" t="s">
        <v>57</v>
      </c>
      <c r="C14" s="35">
        <f>AVERAGE(C6:K6)</f>
        <v>1.3292222222222223</v>
      </c>
    </row>
    <row r="16" spans="2:15" x14ac:dyDescent="0.25">
      <c r="B16" s="30" t="s">
        <v>27</v>
      </c>
      <c r="C16" s="30" t="s">
        <v>58</v>
      </c>
      <c r="D16" s="30"/>
      <c r="E16" s="30" t="s">
        <v>59</v>
      </c>
      <c r="F16" s="30"/>
      <c r="G16" s="30" t="s">
        <v>60</v>
      </c>
      <c r="H16" s="30"/>
    </row>
    <row r="17" spans="2:8" x14ac:dyDescent="0.25">
      <c r="B17" s="30"/>
      <c r="C17" s="30">
        <f>AVERAGE(C3:E5)</f>
        <v>0.16100000000000003</v>
      </c>
      <c r="D17" s="30">
        <f>STDEV(C3:E5)/SQRT(3)</f>
        <v>3.1531730050855085E-2</v>
      </c>
      <c r="E17" s="30">
        <f>AVERAGE(G3:I5)</f>
        <v>0.2038888888888889</v>
      </c>
      <c r="F17" s="30">
        <f>STDEV(G3:I5)/SQRT(3)</f>
        <v>1.041811101097685E-2</v>
      </c>
      <c r="G17" s="30">
        <f>AVERAGE(K3:M5)/SQRT(3)</f>
        <v>8.0379987477177894E-2</v>
      </c>
      <c r="H17" s="30">
        <f>STDEV(K3:M5)/SQRT(3)</f>
        <v>2.794008139122273E-2</v>
      </c>
    </row>
    <row r="18" spans="2:8" x14ac:dyDescent="0.25">
      <c r="B18" s="13" t="s">
        <v>28</v>
      </c>
      <c r="C18" s="13" t="s">
        <v>58</v>
      </c>
      <c r="D18" s="13"/>
      <c r="E18" s="13" t="s">
        <v>59</v>
      </c>
      <c r="F18" s="13"/>
      <c r="G18" s="13" t="s">
        <v>60</v>
      </c>
      <c r="H18" s="13"/>
    </row>
    <row r="19" spans="2:8" x14ac:dyDescent="0.25">
      <c r="B19" s="13"/>
      <c r="C19" s="13">
        <f>AVERAGE(C8:E10)</f>
        <v>0.57544444444444443</v>
      </c>
      <c r="D19" s="13">
        <f>STDEV(C8:E10)/SQRT(3)</f>
        <v>3.8805187702066125E-2</v>
      </c>
      <c r="E19" s="13">
        <f>AVERAGE(G8:I10)</f>
        <v>0.53711111111111109</v>
      </c>
      <c r="F19" s="13">
        <f>STDEV(G8:I10)/SQRT(3)</f>
        <v>3.9316498280455275E-2</v>
      </c>
      <c r="G19" s="13">
        <f>AVERAGE(K8:M10)</f>
        <v>0.4181111111111111</v>
      </c>
      <c r="H19" s="13">
        <f>STDEV(K8:M10)/SQRT(3)</f>
        <v>2.7342647464544793E-2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1D</vt:lpstr>
      <vt:lpstr>Figure 2B</vt:lpstr>
      <vt:lpstr>Bradford Assay</vt:lpstr>
      <vt:lpstr>Figure 2C</vt:lpstr>
      <vt:lpstr>Figure 2D</vt:lpstr>
      <vt:lpstr>Figure 4E</vt:lpstr>
    </vt:vector>
  </TitlesOfParts>
  <Company>Durham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Supplementary Material - Graph Data</dc:title>
  <dc:creator>Henry Hoyle</dc:creator>
  <cp:lastModifiedBy>wcwx59</cp:lastModifiedBy>
  <dcterms:created xsi:type="dcterms:W3CDTF">2019-08-08T08:35:26Z</dcterms:created>
  <dcterms:modified xsi:type="dcterms:W3CDTF">2019-12-19T12:53:01Z</dcterms:modified>
</cp:coreProperties>
</file>