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susana/Dropbox/PhD Bristol_MESOZOIC MARINE REPTILES/Ichthyosaur hydrodynamics_paper/Proceedings B/Supplementary_RESSUBMISSION/"/>
    </mc:Choice>
  </mc:AlternateContent>
  <xr:revisionPtr revIDLastSave="0" documentId="13_ncr:1_{1180842D-BDC3-4446-A0C6-B9DBB8491E63}" xr6:coauthVersionLast="36" xr6:coauthVersionMax="36" xr10:uidLastSave="{00000000-0000-0000-0000-000000000000}"/>
  <bookViews>
    <workbookView xWindow="-3840" yWindow="-21140" windowWidth="31560" windowHeight="20100" tabRatio="500" activeTab="2" xr2:uid="{00000000-000D-0000-FFFF-FFFF00000000}"/>
  </bookViews>
  <sheets>
    <sheet name="Dynamic similarity" sheetId="36" r:id="rId1"/>
    <sheet name="Same volume" sheetId="37" r:id="rId2"/>
    <sheet name="Life-size dimensions" sheetId="33" r:id="rId3"/>
  </sheets>
  <definedNames>
    <definedName name="_xlnm.Print_Area" localSheetId="2">'Life-size dimensions'!#REF!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33" l="1"/>
  <c r="G27" i="33"/>
  <c r="G24" i="33"/>
  <c r="G25" i="33"/>
  <c r="G26" i="33"/>
  <c r="G28" i="33"/>
  <c r="G29" i="33"/>
  <c r="G30" i="33"/>
  <c r="G32" i="33"/>
  <c r="L9" i="33"/>
  <c r="I9" i="33"/>
  <c r="G18" i="33"/>
  <c r="G17" i="33"/>
  <c r="G16" i="33"/>
  <c r="G15" i="33"/>
  <c r="G14" i="33"/>
  <c r="G13" i="33"/>
  <c r="G12" i="33"/>
  <c r="G11" i="33"/>
  <c r="G10" i="33"/>
  <c r="C9" i="33"/>
  <c r="G8" i="33"/>
  <c r="O29" i="37"/>
  <c r="O30" i="37"/>
  <c r="O31" i="37"/>
  <c r="O32" i="37"/>
  <c r="O33" i="37"/>
  <c r="O34" i="37"/>
  <c r="O35" i="37"/>
  <c r="O36" i="37"/>
  <c r="O28" i="37"/>
  <c r="O26" i="37"/>
  <c r="O25" i="37"/>
  <c r="Q29" i="37"/>
  <c r="Q30" i="37"/>
  <c r="Q31" i="37"/>
  <c r="Q32" i="37"/>
  <c r="Q33" i="37"/>
  <c r="Q34" i="37"/>
  <c r="Q35" i="37"/>
  <c r="Q36" i="37"/>
  <c r="Q28" i="37"/>
  <c r="Q26" i="37"/>
  <c r="Q25" i="37"/>
  <c r="P36" i="37"/>
  <c r="N36" i="37"/>
  <c r="L36" i="37" s="1"/>
  <c r="P35" i="37"/>
  <c r="N35" i="37"/>
  <c r="L35" i="37"/>
  <c r="P34" i="37"/>
  <c r="N34" i="37"/>
  <c r="L34" i="37" s="1"/>
  <c r="P33" i="37"/>
  <c r="N33" i="37"/>
  <c r="L33" i="37"/>
  <c r="P32" i="37"/>
  <c r="N32" i="37"/>
  <c r="L32" i="37" s="1"/>
  <c r="P31" i="37"/>
  <c r="N31" i="37"/>
  <c r="L31" i="37"/>
  <c r="P30" i="37"/>
  <c r="N30" i="37"/>
  <c r="L30" i="37" s="1"/>
  <c r="P29" i="37"/>
  <c r="N29" i="37"/>
  <c r="M29" i="37" s="1"/>
  <c r="L29" i="37"/>
  <c r="P28" i="37"/>
  <c r="N28" i="37"/>
  <c r="L28" i="37" s="1"/>
  <c r="P26" i="37"/>
  <c r="N26" i="37"/>
  <c r="L26" i="37" s="1"/>
  <c r="P25" i="37"/>
  <c r="N25" i="37"/>
  <c r="L25" i="37"/>
  <c r="Q11" i="37"/>
  <c r="Q12" i="37"/>
  <c r="Q13" i="37"/>
  <c r="Q14" i="37"/>
  <c r="Q15" i="37"/>
  <c r="Q16" i="37"/>
  <c r="Q17" i="37"/>
  <c r="Q18" i="37"/>
  <c r="Q10" i="37"/>
  <c r="Q8" i="37"/>
  <c r="Q7" i="37"/>
  <c r="N7" i="37"/>
  <c r="O11" i="37"/>
  <c r="O12" i="37"/>
  <c r="O13" i="37"/>
  <c r="O14" i="37"/>
  <c r="O15" i="37"/>
  <c r="O16" i="37"/>
  <c r="O17" i="37"/>
  <c r="O18" i="37"/>
  <c r="O10" i="37"/>
  <c r="O8" i="37"/>
  <c r="O7" i="37"/>
  <c r="Z7" i="36"/>
  <c r="X7" i="36"/>
  <c r="L7" i="37"/>
  <c r="P18" i="37"/>
  <c r="N18" i="37"/>
  <c r="P17" i="37"/>
  <c r="N17" i="37"/>
  <c r="L17" i="37"/>
  <c r="P16" i="37"/>
  <c r="N16" i="37"/>
  <c r="L16" i="37" s="1"/>
  <c r="P15" i="37"/>
  <c r="N15" i="37"/>
  <c r="L15" i="37"/>
  <c r="P14" i="37"/>
  <c r="N14" i="37"/>
  <c r="P13" i="37"/>
  <c r="N13" i="37"/>
  <c r="P12" i="37"/>
  <c r="N12" i="37"/>
  <c r="P11" i="37"/>
  <c r="N11" i="37"/>
  <c r="L11" i="37"/>
  <c r="P10" i="37"/>
  <c r="N10" i="37"/>
  <c r="P8" i="37"/>
  <c r="N8" i="37"/>
  <c r="P7" i="37"/>
  <c r="Q9" i="37" s="1"/>
  <c r="I25" i="37"/>
  <c r="K26" i="37"/>
  <c r="K27" i="37"/>
  <c r="K28" i="37"/>
  <c r="K29" i="37"/>
  <c r="K30" i="37"/>
  <c r="K31" i="37"/>
  <c r="K32" i="37"/>
  <c r="K33" i="37"/>
  <c r="K34" i="37"/>
  <c r="K35" i="37"/>
  <c r="K36" i="37"/>
  <c r="K25" i="37"/>
  <c r="J7" i="37"/>
  <c r="J25" i="37"/>
  <c r="J36" i="37"/>
  <c r="I36" i="37"/>
  <c r="H36" i="37"/>
  <c r="J35" i="37"/>
  <c r="I35" i="37"/>
  <c r="H35" i="37"/>
  <c r="J34" i="37"/>
  <c r="I34" i="37"/>
  <c r="H34" i="37"/>
  <c r="J33" i="37"/>
  <c r="I33" i="37"/>
  <c r="H33" i="37"/>
  <c r="J32" i="37"/>
  <c r="I32" i="37"/>
  <c r="H32" i="37"/>
  <c r="J31" i="37"/>
  <c r="I31" i="37"/>
  <c r="H31" i="37"/>
  <c r="J30" i="37"/>
  <c r="I30" i="37"/>
  <c r="H30" i="37"/>
  <c r="J29" i="37"/>
  <c r="I29" i="37"/>
  <c r="H29" i="37"/>
  <c r="J28" i="37"/>
  <c r="I28" i="37"/>
  <c r="H28" i="37"/>
  <c r="J27" i="37"/>
  <c r="I27" i="37"/>
  <c r="J26" i="37"/>
  <c r="I26" i="37"/>
  <c r="H26" i="37"/>
  <c r="H25" i="37"/>
  <c r="H27" i="37" s="1"/>
  <c r="G27" i="37"/>
  <c r="F36" i="37"/>
  <c r="F35" i="37"/>
  <c r="F34" i="37"/>
  <c r="F33" i="37"/>
  <c r="F32" i="37"/>
  <c r="F31" i="37"/>
  <c r="F30" i="37"/>
  <c r="F29" i="37"/>
  <c r="F28" i="37"/>
  <c r="F27" i="37"/>
  <c r="E27" i="37"/>
  <c r="F26" i="37"/>
  <c r="F25" i="37"/>
  <c r="K7" i="37"/>
  <c r="J13" i="37"/>
  <c r="J17" i="37"/>
  <c r="I8" i="37"/>
  <c r="I10" i="37"/>
  <c r="I11" i="37"/>
  <c r="I12" i="37"/>
  <c r="I13" i="37"/>
  <c r="I14" i="37"/>
  <c r="I15" i="37"/>
  <c r="I16" i="37"/>
  <c r="I17" i="37"/>
  <c r="I18" i="37"/>
  <c r="K18" i="37" s="1"/>
  <c r="G9" i="37"/>
  <c r="I7" i="37"/>
  <c r="I9" i="37" s="1"/>
  <c r="H11" i="37"/>
  <c r="H12" i="37"/>
  <c r="H13" i="37"/>
  <c r="H14" i="37"/>
  <c r="H15" i="37"/>
  <c r="H16" i="37"/>
  <c r="H17" i="37"/>
  <c r="H18" i="37"/>
  <c r="H10" i="37"/>
  <c r="H8" i="37"/>
  <c r="H7" i="37"/>
  <c r="H9" i="37" s="1"/>
  <c r="F7" i="37"/>
  <c r="F18" i="37"/>
  <c r="J18" i="37" s="1"/>
  <c r="F17" i="37"/>
  <c r="F16" i="37"/>
  <c r="J16" i="37" s="1"/>
  <c r="F15" i="37"/>
  <c r="J15" i="37" s="1"/>
  <c r="F14" i="37"/>
  <c r="J14" i="37" s="1"/>
  <c r="F13" i="37"/>
  <c r="F12" i="37"/>
  <c r="J12" i="37" s="1"/>
  <c r="F11" i="37"/>
  <c r="J11" i="37" s="1"/>
  <c r="F10" i="37"/>
  <c r="J10" i="37" s="1"/>
  <c r="F8" i="37"/>
  <c r="J8" i="37" s="1"/>
  <c r="G7" i="33" l="1"/>
  <c r="G9" i="33" s="1"/>
  <c r="M35" i="37"/>
  <c r="M31" i="37"/>
  <c r="L27" i="37"/>
  <c r="M25" i="37"/>
  <c r="Q27" i="37"/>
  <c r="M33" i="37"/>
  <c r="P27" i="37"/>
  <c r="M26" i="37"/>
  <c r="M28" i="37"/>
  <c r="M30" i="37"/>
  <c r="M32" i="37"/>
  <c r="M34" i="37"/>
  <c r="M36" i="37"/>
  <c r="N27" i="37"/>
  <c r="P9" i="37"/>
  <c r="L13" i="37"/>
  <c r="L8" i="37"/>
  <c r="L9" i="37" s="1"/>
  <c r="N9" i="37"/>
  <c r="L10" i="37"/>
  <c r="L12" i="37"/>
  <c r="L14" i="37"/>
  <c r="L18" i="37"/>
  <c r="K14" i="37"/>
  <c r="K10" i="37"/>
  <c r="K17" i="37"/>
  <c r="K13" i="37"/>
  <c r="K8" i="37"/>
  <c r="K9" i="37"/>
  <c r="K16" i="37"/>
  <c r="K12" i="37"/>
  <c r="K11" i="37"/>
  <c r="F9" i="37"/>
  <c r="J9" i="37" s="1"/>
  <c r="K15" i="37"/>
  <c r="O27" i="37" l="1"/>
  <c r="M27" i="37"/>
  <c r="G45" i="36" l="1"/>
  <c r="E45" i="36"/>
  <c r="D45" i="36"/>
  <c r="Q9" i="36" l="1"/>
  <c r="R8" i="36"/>
  <c r="R7" i="36"/>
  <c r="G27" i="36"/>
  <c r="R9" i="36" l="1"/>
  <c r="G46" i="33"/>
  <c r="G45" i="33"/>
  <c r="G44" i="33"/>
  <c r="G43" i="33"/>
  <c r="G42" i="33"/>
  <c r="G41" i="33"/>
  <c r="G40" i="33"/>
  <c r="G39" i="33"/>
  <c r="G38" i="33"/>
  <c r="H9" i="33" l="1"/>
  <c r="D27" i="36" l="1"/>
  <c r="C29" i="33"/>
  <c r="C28" i="33"/>
  <c r="C27" i="33"/>
  <c r="C26" i="33"/>
  <c r="K38" i="33"/>
  <c r="J7" i="33"/>
  <c r="J24" i="33" l="1"/>
  <c r="J38" i="33"/>
  <c r="H39" i="33" l="1"/>
  <c r="H25" i="33"/>
  <c r="H18" i="33"/>
  <c r="H17" i="33"/>
  <c r="H16" i="33"/>
  <c r="H15" i="33"/>
  <c r="H14" i="33"/>
  <c r="H13" i="33"/>
  <c r="H12" i="33"/>
  <c r="H11" i="33"/>
  <c r="H10" i="33"/>
  <c r="H8" i="33"/>
  <c r="H7" i="33"/>
  <c r="AB40" i="36"/>
  <c r="R40" i="36"/>
  <c r="H40" i="36"/>
  <c r="H22" i="36"/>
  <c r="R22" i="36"/>
  <c r="AB22" i="36"/>
  <c r="R4" i="36"/>
  <c r="H4" i="36"/>
  <c r="D9" i="36" l="1"/>
  <c r="R25" i="36" l="1"/>
  <c r="H25" i="36"/>
  <c r="R10" i="36"/>
  <c r="E27" i="36"/>
  <c r="H43" i="36"/>
  <c r="H54" i="36"/>
  <c r="H53" i="36"/>
  <c r="H52" i="36"/>
  <c r="H51" i="36"/>
  <c r="H50" i="36"/>
  <c r="H49" i="36"/>
  <c r="H48" i="36"/>
  <c r="H47" i="36"/>
  <c r="H46" i="36"/>
  <c r="H44" i="36"/>
  <c r="H45" i="36" s="1"/>
  <c r="H36" i="36"/>
  <c r="H35" i="36"/>
  <c r="H34" i="36"/>
  <c r="H33" i="36"/>
  <c r="H32" i="36"/>
  <c r="H31" i="36"/>
  <c r="H30" i="36"/>
  <c r="H29" i="36"/>
  <c r="H28" i="36"/>
  <c r="H26" i="36"/>
  <c r="H27" i="36" l="1"/>
  <c r="R18" i="36"/>
  <c r="R17" i="36"/>
  <c r="R16" i="36"/>
  <c r="R15" i="36"/>
  <c r="R14" i="36"/>
  <c r="R13" i="36"/>
  <c r="R12" i="36"/>
  <c r="R11" i="36"/>
  <c r="E9" i="36"/>
  <c r="G9" i="36"/>
  <c r="H40" i="33" l="1"/>
  <c r="H44" i="33"/>
  <c r="J39" i="33"/>
  <c r="C30" i="33"/>
  <c r="H30" i="33" s="1"/>
  <c r="C31" i="33"/>
  <c r="H31" i="33" s="1"/>
  <c r="C32" i="33"/>
  <c r="H32" i="33" s="1"/>
  <c r="H29" i="33"/>
  <c r="H28" i="33"/>
  <c r="H27" i="33"/>
  <c r="H26" i="33"/>
  <c r="H43" i="33" l="1"/>
  <c r="H46" i="33"/>
  <c r="H45" i="33"/>
  <c r="H41" i="33"/>
  <c r="H42" i="33"/>
  <c r="H38" i="33"/>
  <c r="K46" i="33"/>
  <c r="H24" i="33"/>
  <c r="K40" i="33"/>
  <c r="K44" i="33"/>
  <c r="J45" i="33"/>
  <c r="K45" i="33"/>
  <c r="K42" i="33"/>
  <c r="J42" i="33"/>
  <c r="K39" i="33"/>
  <c r="K43" i="33"/>
  <c r="J43" i="33"/>
  <c r="M44" i="33" l="1"/>
  <c r="M46" i="33"/>
  <c r="M43" i="33"/>
  <c r="M42" i="33"/>
  <c r="M45" i="33"/>
  <c r="M40" i="33"/>
  <c r="J46" i="33"/>
  <c r="M39" i="33"/>
  <c r="J40" i="33"/>
  <c r="J44" i="33"/>
  <c r="J41" i="33"/>
  <c r="K41" i="33"/>
  <c r="M41" i="33" l="1"/>
  <c r="M38" i="33"/>
  <c r="K32" i="33"/>
  <c r="K30" i="33"/>
  <c r="J29" i="33"/>
  <c r="J27" i="33"/>
  <c r="M30" i="33" l="1"/>
  <c r="M32" i="33"/>
  <c r="J31" i="33"/>
  <c r="J26" i="33"/>
  <c r="K31" i="33"/>
  <c r="K26" i="33"/>
  <c r="J30" i="33"/>
  <c r="J32" i="33"/>
  <c r="J25" i="33"/>
  <c r="K25" i="33"/>
  <c r="K29" i="33"/>
  <c r="K28" i="33"/>
  <c r="J28" i="33"/>
  <c r="K27" i="33"/>
  <c r="R36" i="36"/>
  <c r="M31" i="33" l="1"/>
  <c r="M29" i="33"/>
  <c r="M25" i="33"/>
  <c r="M26" i="33"/>
  <c r="M27" i="33"/>
  <c r="M28" i="33"/>
  <c r="K24" i="33"/>
  <c r="K14" i="33"/>
  <c r="M14" i="33" s="1"/>
  <c r="J13" i="33"/>
  <c r="K10" i="33"/>
  <c r="M10" i="33" s="1"/>
  <c r="J8" i="33"/>
  <c r="M24" i="33" l="1"/>
  <c r="J10" i="33"/>
  <c r="K13" i="33"/>
  <c r="M13" i="33" s="1"/>
  <c r="J15" i="33"/>
  <c r="K15" i="33"/>
  <c r="M15" i="33" s="1"/>
  <c r="J14" i="33"/>
  <c r="J12" i="33"/>
  <c r="K12" i="33"/>
  <c r="M12" i="33" s="1"/>
  <c r="J11" i="33"/>
  <c r="K11" i="33"/>
  <c r="M11" i="33" s="1"/>
  <c r="K16" i="33"/>
  <c r="M16" i="33" s="1"/>
  <c r="J16" i="33"/>
  <c r="K17" i="33"/>
  <c r="M17" i="33" s="1"/>
  <c r="J17" i="33"/>
  <c r="K18" i="33"/>
  <c r="L24" i="33" s="1"/>
  <c r="J18" i="33"/>
  <c r="J9" i="33"/>
  <c r="K8" i="33"/>
  <c r="M8" i="33" l="1"/>
  <c r="L8" i="33"/>
  <c r="M18" i="33"/>
  <c r="L38" i="33"/>
  <c r="L40" i="33"/>
  <c r="L39" i="33"/>
  <c r="L42" i="33"/>
  <c r="L46" i="33"/>
  <c r="L43" i="33"/>
  <c r="L45" i="33"/>
  <c r="L44" i="33"/>
  <c r="L41" i="33"/>
  <c r="L30" i="33"/>
  <c r="L32" i="33"/>
  <c r="L26" i="33"/>
  <c r="L31" i="33"/>
  <c r="L25" i="33"/>
  <c r="L27" i="33"/>
  <c r="L28" i="33"/>
  <c r="L29" i="33"/>
  <c r="L16" i="33"/>
  <c r="L17" i="33"/>
  <c r="L18" i="33"/>
  <c r="L15" i="33"/>
  <c r="L11" i="33"/>
  <c r="L12" i="33"/>
  <c r="L13" i="33"/>
  <c r="L14" i="33"/>
  <c r="L10" i="33"/>
  <c r="K7" i="33"/>
  <c r="K9" i="33" s="1"/>
  <c r="M7" i="33" l="1"/>
  <c r="N7" i="33" s="1"/>
  <c r="L7" i="33"/>
  <c r="N8" i="33"/>
  <c r="N45" i="33"/>
  <c r="N46" i="33"/>
  <c r="N44" i="33"/>
  <c r="N39" i="33"/>
  <c r="N42" i="33"/>
  <c r="N43" i="33"/>
  <c r="N40" i="33"/>
  <c r="N38" i="33"/>
  <c r="N41" i="33"/>
  <c r="N12" i="33"/>
  <c r="N32" i="33"/>
  <c r="N30" i="33"/>
  <c r="N26" i="33"/>
  <c r="N31" i="33"/>
  <c r="N29" i="33"/>
  <c r="N27" i="33"/>
  <c r="N25" i="33"/>
  <c r="N28" i="33"/>
  <c r="N24" i="33"/>
  <c r="N18" i="33"/>
  <c r="N16" i="33"/>
  <c r="N14" i="33"/>
  <c r="N11" i="33"/>
  <c r="N17" i="33"/>
  <c r="N10" i="33"/>
  <c r="N15" i="33"/>
  <c r="N13" i="33"/>
  <c r="N9" i="33" l="1"/>
  <c r="M9" i="33"/>
  <c r="F44" i="36" l="1"/>
  <c r="F46" i="36"/>
  <c r="F47" i="36"/>
  <c r="F48" i="36"/>
  <c r="F49" i="36"/>
  <c r="F50" i="36"/>
  <c r="F51" i="36"/>
  <c r="F52" i="36"/>
  <c r="F53" i="36"/>
  <c r="F54" i="36"/>
  <c r="F43" i="36"/>
  <c r="F45" i="36" s="1"/>
  <c r="F8" i="36"/>
  <c r="F10" i="36"/>
  <c r="F11" i="36"/>
  <c r="F12" i="36"/>
  <c r="F13" i="36"/>
  <c r="F14" i="36"/>
  <c r="F15" i="36"/>
  <c r="F16" i="36"/>
  <c r="F17" i="36"/>
  <c r="F18" i="36"/>
  <c r="F7" i="36"/>
  <c r="I7" i="36" s="1"/>
  <c r="O7" i="36" s="1"/>
  <c r="AB54" i="36"/>
  <c r="R54" i="36"/>
  <c r="AB53" i="36"/>
  <c r="R53" i="36"/>
  <c r="AB52" i="36"/>
  <c r="R52" i="36"/>
  <c r="AB51" i="36"/>
  <c r="R51" i="36"/>
  <c r="AB50" i="36"/>
  <c r="R50" i="36"/>
  <c r="AB49" i="36"/>
  <c r="R49" i="36"/>
  <c r="AB48" i="36"/>
  <c r="R48" i="36"/>
  <c r="AB47" i="36"/>
  <c r="R47" i="36"/>
  <c r="AB46" i="36"/>
  <c r="R46" i="36"/>
  <c r="AA45" i="36"/>
  <c r="Q45" i="36"/>
  <c r="AB44" i="36"/>
  <c r="AB45" i="36" s="1"/>
  <c r="R44" i="36"/>
  <c r="AB43" i="36"/>
  <c r="R43" i="36"/>
  <c r="AB36" i="36"/>
  <c r="F36" i="36"/>
  <c r="AC36" i="36" s="1"/>
  <c r="AB35" i="36"/>
  <c r="R35" i="36"/>
  <c r="F35" i="36"/>
  <c r="AB34" i="36"/>
  <c r="R34" i="36"/>
  <c r="F34" i="36"/>
  <c r="AB33" i="36"/>
  <c r="R33" i="36"/>
  <c r="F33" i="36"/>
  <c r="AB32" i="36"/>
  <c r="R32" i="36"/>
  <c r="F32" i="36"/>
  <c r="AB31" i="36"/>
  <c r="R31" i="36"/>
  <c r="F31" i="36"/>
  <c r="AB30" i="36"/>
  <c r="R30" i="36"/>
  <c r="F30" i="36"/>
  <c r="AB29" i="36"/>
  <c r="R29" i="36"/>
  <c r="F29" i="36"/>
  <c r="AB28" i="36"/>
  <c r="R28" i="36"/>
  <c r="F28" i="36"/>
  <c r="I28" i="36" s="1"/>
  <c r="O28" i="36" s="1"/>
  <c r="AA27" i="36"/>
  <c r="Q27" i="36"/>
  <c r="AB26" i="36"/>
  <c r="R26" i="36"/>
  <c r="R27" i="36" s="1"/>
  <c r="F26" i="36"/>
  <c r="AB25" i="36"/>
  <c r="F25" i="36"/>
  <c r="H18" i="36"/>
  <c r="H17" i="36"/>
  <c r="H16" i="36"/>
  <c r="H15" i="36"/>
  <c r="H14" i="36"/>
  <c r="H13" i="36"/>
  <c r="H12" i="36"/>
  <c r="H11" i="36"/>
  <c r="H10" i="36"/>
  <c r="H8" i="36"/>
  <c r="H7" i="36"/>
  <c r="AB27" i="36" l="1"/>
  <c r="H9" i="36"/>
  <c r="R45" i="36"/>
  <c r="F27" i="36"/>
  <c r="S25" i="36"/>
  <c r="Y25" i="36" s="1"/>
  <c r="I25" i="36"/>
  <c r="AE36" i="36"/>
  <c r="AI36" i="36"/>
  <c r="AD36" i="36"/>
  <c r="S7" i="36"/>
  <c r="S49" i="36"/>
  <c r="I49" i="36"/>
  <c r="S52" i="36"/>
  <c r="I52" i="36"/>
  <c r="S48" i="36"/>
  <c r="I48" i="36"/>
  <c r="S43" i="36"/>
  <c r="I43" i="36"/>
  <c r="AC51" i="36"/>
  <c r="I51" i="36"/>
  <c r="AC47" i="36"/>
  <c r="I47" i="36"/>
  <c r="S53" i="36"/>
  <c r="I53" i="36"/>
  <c r="S44" i="36"/>
  <c r="S45" i="36" s="1"/>
  <c r="I44" i="36"/>
  <c r="I45" i="36" s="1"/>
  <c r="AC54" i="36"/>
  <c r="I54" i="36"/>
  <c r="AC50" i="36"/>
  <c r="I50" i="36"/>
  <c r="AC46" i="36"/>
  <c r="I46" i="36"/>
  <c r="I18" i="36"/>
  <c r="O18" i="36" s="1"/>
  <c r="S18" i="36"/>
  <c r="S14" i="36"/>
  <c r="S10" i="36"/>
  <c r="AC28" i="36"/>
  <c r="S29" i="36"/>
  <c r="I29" i="36"/>
  <c r="O29" i="36" s="1"/>
  <c r="AC30" i="36"/>
  <c r="I30" i="36"/>
  <c r="O30" i="36" s="1"/>
  <c r="AC31" i="36"/>
  <c r="I31" i="36"/>
  <c r="O31" i="36" s="1"/>
  <c r="AC32" i="36"/>
  <c r="I32" i="36"/>
  <c r="O32" i="36" s="1"/>
  <c r="S33" i="36"/>
  <c r="I33" i="36"/>
  <c r="O33" i="36" s="1"/>
  <c r="AC34" i="36"/>
  <c r="I34" i="36"/>
  <c r="O34" i="36" s="1"/>
  <c r="AC35" i="36"/>
  <c r="I35" i="36"/>
  <c r="O35" i="36" s="1"/>
  <c r="I36" i="36"/>
  <c r="O36" i="36" s="1"/>
  <c r="S17" i="36"/>
  <c r="S13" i="36"/>
  <c r="I8" i="36"/>
  <c r="I9" i="36" s="1"/>
  <c r="S8" i="36"/>
  <c r="I16" i="36"/>
  <c r="O16" i="36" s="1"/>
  <c r="S16" i="36"/>
  <c r="I12" i="36"/>
  <c r="S12" i="36"/>
  <c r="AC25" i="36"/>
  <c r="AC26" i="36"/>
  <c r="AC27" i="36" s="1"/>
  <c r="I26" i="36"/>
  <c r="I15" i="36"/>
  <c r="O15" i="36" s="1"/>
  <c r="S15" i="36"/>
  <c r="I11" i="36"/>
  <c r="S11" i="36"/>
  <c r="F9" i="36"/>
  <c r="I14" i="36"/>
  <c r="I17" i="36"/>
  <c r="O17" i="36" s="1"/>
  <c r="AC44" i="36"/>
  <c r="S54" i="36"/>
  <c r="AC49" i="36"/>
  <c r="S46" i="36"/>
  <c r="I10" i="36"/>
  <c r="AC53" i="36"/>
  <c r="S50" i="36"/>
  <c r="I13" i="36"/>
  <c r="AC43" i="36"/>
  <c r="S30" i="36"/>
  <c r="S34" i="36"/>
  <c r="AC29" i="36"/>
  <c r="AC33" i="36"/>
  <c r="AC48" i="36"/>
  <c r="AC52" i="36"/>
  <c r="S26" i="36"/>
  <c r="S27" i="36" s="1"/>
  <c r="S31" i="36"/>
  <c r="S35" i="36"/>
  <c r="S47" i="36"/>
  <c r="S51" i="36"/>
  <c r="S28" i="36"/>
  <c r="S32" i="36"/>
  <c r="S36" i="36"/>
  <c r="T25" i="36" s="1"/>
  <c r="AC45" i="36" l="1"/>
  <c r="O26" i="36"/>
  <c r="I27" i="36"/>
  <c r="S9" i="36"/>
  <c r="J43" i="36"/>
  <c r="W25" i="36"/>
  <c r="U25" i="36" s="1"/>
  <c r="M25" i="36"/>
  <c r="O25" i="36"/>
  <c r="AD49" i="36"/>
  <c r="AE49" i="36"/>
  <c r="AI49" i="36"/>
  <c r="AE54" i="36"/>
  <c r="AI54" i="36"/>
  <c r="AD54" i="36"/>
  <c r="AD51" i="36"/>
  <c r="AE51" i="36"/>
  <c r="AI51" i="36"/>
  <c r="AD53" i="36"/>
  <c r="AE53" i="36"/>
  <c r="AI53" i="36"/>
  <c r="AE46" i="36"/>
  <c r="AI46" i="36"/>
  <c r="AD46" i="36"/>
  <c r="AE52" i="36"/>
  <c r="AD52" i="36"/>
  <c r="AI52" i="36"/>
  <c r="AD43" i="36"/>
  <c r="AE43" i="36"/>
  <c r="AI43" i="36"/>
  <c r="AE44" i="36"/>
  <c r="AD44" i="36"/>
  <c r="AD45" i="36" s="1"/>
  <c r="AI44" i="36"/>
  <c r="AE50" i="36"/>
  <c r="AI50" i="36"/>
  <c r="AD50" i="36"/>
  <c r="AD47" i="36"/>
  <c r="AE47" i="36"/>
  <c r="AI47" i="36"/>
  <c r="AE48" i="36"/>
  <c r="AD48" i="36"/>
  <c r="AI48" i="36"/>
  <c r="Y44" i="36"/>
  <c r="T44" i="36"/>
  <c r="W44" i="36"/>
  <c r="T43" i="36"/>
  <c r="Y43" i="36"/>
  <c r="W43" i="36"/>
  <c r="T47" i="36"/>
  <c r="Y47" i="36"/>
  <c r="W47" i="36"/>
  <c r="Y46" i="36"/>
  <c r="W46" i="36"/>
  <c r="T46" i="36"/>
  <c r="Y52" i="36"/>
  <c r="T52" i="36"/>
  <c r="W52" i="36"/>
  <c r="Y50" i="36"/>
  <c r="W50" i="36"/>
  <c r="T50" i="36"/>
  <c r="T53" i="36"/>
  <c r="Y53" i="36"/>
  <c r="W53" i="36"/>
  <c r="Y48" i="36"/>
  <c r="T48" i="36"/>
  <c r="W48" i="36"/>
  <c r="T49" i="36"/>
  <c r="Y49" i="36"/>
  <c r="W49" i="36"/>
  <c r="T51" i="36"/>
  <c r="Y51" i="36"/>
  <c r="W51" i="36"/>
  <c r="Y54" i="36"/>
  <c r="W54" i="36"/>
  <c r="T54" i="36"/>
  <c r="M46" i="36"/>
  <c r="J46" i="36"/>
  <c r="O46" i="36"/>
  <c r="O54" i="36"/>
  <c r="J54" i="36"/>
  <c r="M54" i="36"/>
  <c r="O53" i="36"/>
  <c r="J53" i="36"/>
  <c r="M53" i="36"/>
  <c r="J51" i="36"/>
  <c r="O51" i="36"/>
  <c r="M51" i="36"/>
  <c r="M48" i="36"/>
  <c r="J48" i="36"/>
  <c r="O48" i="36"/>
  <c r="O49" i="36"/>
  <c r="M49" i="36"/>
  <c r="J49" i="36"/>
  <c r="O50" i="36"/>
  <c r="J50" i="36"/>
  <c r="M50" i="36"/>
  <c r="M44" i="36"/>
  <c r="O44" i="36"/>
  <c r="J44" i="36"/>
  <c r="J45" i="36" s="1"/>
  <c r="J47" i="36"/>
  <c r="O47" i="36"/>
  <c r="M47" i="36"/>
  <c r="O43" i="36"/>
  <c r="M43" i="36"/>
  <c r="O52" i="36"/>
  <c r="M52" i="36"/>
  <c r="J52" i="36"/>
  <c r="W35" i="36"/>
  <c r="T35" i="36"/>
  <c r="Y35" i="36"/>
  <c r="AE33" i="36"/>
  <c r="AI33" i="36"/>
  <c r="AD33" i="36"/>
  <c r="AE25" i="36"/>
  <c r="AI25" i="36"/>
  <c r="AD25" i="36"/>
  <c r="AD34" i="36"/>
  <c r="AI34" i="36"/>
  <c r="AE34" i="36"/>
  <c r="AI32" i="36"/>
  <c r="AD32" i="36"/>
  <c r="AE32" i="36"/>
  <c r="AD30" i="36"/>
  <c r="AI30" i="36"/>
  <c r="AE30" i="36"/>
  <c r="AI28" i="36"/>
  <c r="AD28" i="36"/>
  <c r="AE28" i="36"/>
  <c r="Y36" i="36"/>
  <c r="T36" i="36"/>
  <c r="W36" i="36"/>
  <c r="Y31" i="36"/>
  <c r="T31" i="36"/>
  <c r="W31" i="36"/>
  <c r="AE29" i="36"/>
  <c r="AI29" i="36"/>
  <c r="AD29" i="36"/>
  <c r="T34" i="36"/>
  <c r="Y34" i="36"/>
  <c r="W34" i="36"/>
  <c r="W28" i="36"/>
  <c r="T28" i="36"/>
  <c r="Y28" i="36"/>
  <c r="W32" i="36"/>
  <c r="T32" i="36"/>
  <c r="Y32" i="36"/>
  <c r="T26" i="36"/>
  <c r="T27" i="36" s="1"/>
  <c r="Y26" i="36"/>
  <c r="Y27" i="36" s="1"/>
  <c r="W26" i="36"/>
  <c r="W27" i="36" s="1"/>
  <c r="T30" i="36"/>
  <c r="Y30" i="36"/>
  <c r="W30" i="36"/>
  <c r="AD26" i="36"/>
  <c r="AD27" i="36" s="1"/>
  <c r="AI26" i="36"/>
  <c r="AE26" i="36"/>
  <c r="AD35" i="36"/>
  <c r="AE35" i="36"/>
  <c r="AI35" i="36"/>
  <c r="Y33" i="36"/>
  <c r="T33" i="36"/>
  <c r="W33" i="36"/>
  <c r="AD31" i="36"/>
  <c r="AE31" i="36"/>
  <c r="AI31" i="36"/>
  <c r="Y29" i="36"/>
  <c r="T29" i="36"/>
  <c r="W29" i="36"/>
  <c r="AG36" i="36"/>
  <c r="AF36" i="36" s="1"/>
  <c r="J35" i="36"/>
  <c r="M35" i="36"/>
  <c r="J25" i="36"/>
  <c r="J31" i="36"/>
  <c r="M31" i="36"/>
  <c r="M36" i="36"/>
  <c r="J36" i="36"/>
  <c r="J34" i="36"/>
  <c r="M34" i="36"/>
  <c r="J32" i="36"/>
  <c r="M32" i="36"/>
  <c r="J30" i="36"/>
  <c r="M30" i="36"/>
  <c r="J28" i="36"/>
  <c r="M28" i="36"/>
  <c r="M33" i="36"/>
  <c r="J33" i="36"/>
  <c r="M29" i="36"/>
  <c r="J29" i="36"/>
  <c r="J26" i="36"/>
  <c r="M26" i="36"/>
  <c r="M27" i="36" s="1"/>
  <c r="Y13" i="36"/>
  <c r="T13" i="36"/>
  <c r="W13" i="36"/>
  <c r="Y18" i="36"/>
  <c r="W18" i="36"/>
  <c r="T18" i="36"/>
  <c r="T15" i="36"/>
  <c r="Y15" i="36"/>
  <c r="W15" i="36"/>
  <c r="W12" i="36"/>
  <c r="T12" i="36"/>
  <c r="Y12" i="36"/>
  <c r="Y17" i="36"/>
  <c r="W17" i="36"/>
  <c r="T17" i="36"/>
  <c r="Y8" i="36"/>
  <c r="T8" i="36"/>
  <c r="W8" i="36"/>
  <c r="W10" i="36"/>
  <c r="Y10" i="36"/>
  <c r="T10" i="36"/>
  <c r="T11" i="36"/>
  <c r="Y11" i="36"/>
  <c r="W11" i="36"/>
  <c r="W16" i="36"/>
  <c r="Y16" i="36"/>
  <c r="T16" i="36"/>
  <c r="W14" i="36"/>
  <c r="T14" i="36"/>
  <c r="Y14" i="36"/>
  <c r="T7" i="36"/>
  <c r="Y7" i="36"/>
  <c r="Y9" i="36" s="1"/>
  <c r="W7" i="36"/>
  <c r="J10" i="36"/>
  <c r="M10" i="36"/>
  <c r="O10" i="36"/>
  <c r="O11" i="36"/>
  <c r="J11" i="36"/>
  <c r="M11" i="36"/>
  <c r="M12" i="36"/>
  <c r="O12" i="36"/>
  <c r="J12" i="36"/>
  <c r="M13" i="36"/>
  <c r="O13" i="36"/>
  <c r="J13" i="36"/>
  <c r="M17" i="36"/>
  <c r="J17" i="36"/>
  <c r="M8" i="36"/>
  <c r="M9" i="36" s="1"/>
  <c r="O8" i="36"/>
  <c r="O9" i="36" s="1"/>
  <c r="J8" i="36"/>
  <c r="M15" i="36"/>
  <c r="J15" i="36"/>
  <c r="M16" i="36"/>
  <c r="J16" i="36"/>
  <c r="J14" i="36"/>
  <c r="M14" i="36"/>
  <c r="O14" i="36"/>
  <c r="J7" i="36"/>
  <c r="M7" i="36"/>
  <c r="M18" i="36"/>
  <c r="J18" i="36"/>
  <c r="AI27" i="36" l="1"/>
  <c r="M45" i="36"/>
  <c r="W45" i="36"/>
  <c r="K7" i="36"/>
  <c r="J27" i="36"/>
  <c r="T9" i="36"/>
  <c r="O45" i="36"/>
  <c r="U7" i="36"/>
  <c r="W9" i="36"/>
  <c r="AI45" i="36"/>
  <c r="T45" i="36"/>
  <c r="U8" i="36"/>
  <c r="AE27" i="36"/>
  <c r="Y45" i="36"/>
  <c r="AE45" i="36"/>
  <c r="O27" i="36"/>
  <c r="J9" i="36"/>
  <c r="AF31" i="36"/>
  <c r="AF26" i="36"/>
  <c r="AF30" i="36"/>
  <c r="AJ35" i="36"/>
  <c r="AJ26" i="36"/>
  <c r="AJ29" i="36"/>
  <c r="AF28" i="36"/>
  <c r="AJ30" i="36"/>
  <c r="AJ32" i="36"/>
  <c r="AJ33" i="36"/>
  <c r="AF35" i="36"/>
  <c r="AF29" i="36"/>
  <c r="AF34" i="36"/>
  <c r="AJ25" i="36"/>
  <c r="AF33" i="36"/>
  <c r="AJ36" i="36"/>
  <c r="AH36" i="36" s="1"/>
  <c r="AJ31" i="36"/>
  <c r="AH31" i="36" s="1"/>
  <c r="AJ28" i="36"/>
  <c r="AF32" i="36"/>
  <c r="AJ34" i="36"/>
  <c r="AF25" i="36"/>
  <c r="K25" i="36"/>
  <c r="AG48" i="36"/>
  <c r="AG44" i="36"/>
  <c r="AG52" i="36"/>
  <c r="AG49" i="36"/>
  <c r="AG43" i="36"/>
  <c r="AG46" i="36"/>
  <c r="AG47" i="36"/>
  <c r="AG50" i="36"/>
  <c r="AG53" i="36"/>
  <c r="AG51" i="36"/>
  <c r="AG54" i="36"/>
  <c r="AJ44" i="36" s="1"/>
  <c r="U54" i="36"/>
  <c r="Z49" i="36" s="1"/>
  <c r="V49" i="36" s="1"/>
  <c r="U48" i="36"/>
  <c r="U49" i="36"/>
  <c r="U52" i="36"/>
  <c r="U46" i="36"/>
  <c r="U51" i="36"/>
  <c r="U43" i="36"/>
  <c r="U53" i="36"/>
  <c r="U50" i="36"/>
  <c r="U47" i="36"/>
  <c r="U44" i="36"/>
  <c r="U45" i="36" s="1"/>
  <c r="K47" i="36"/>
  <c r="K43" i="36"/>
  <c r="K44" i="36"/>
  <c r="K54" i="36"/>
  <c r="N48" i="36" s="1"/>
  <c r="K52" i="36"/>
  <c r="K51" i="36"/>
  <c r="K50" i="36"/>
  <c r="K49" i="36"/>
  <c r="K48" i="36"/>
  <c r="K53" i="36"/>
  <c r="K46" i="36"/>
  <c r="AG31" i="36"/>
  <c r="U26" i="36"/>
  <c r="U27" i="36" s="1"/>
  <c r="U28" i="36"/>
  <c r="U36" i="36"/>
  <c r="Z26" i="36" s="1"/>
  <c r="AG25" i="36"/>
  <c r="U29" i="36"/>
  <c r="U30" i="36"/>
  <c r="U32" i="36"/>
  <c r="U31" i="36"/>
  <c r="AG28" i="36"/>
  <c r="AG34" i="36"/>
  <c r="AG35" i="36"/>
  <c r="AG26" i="36"/>
  <c r="AG27" i="36" s="1"/>
  <c r="U33" i="36"/>
  <c r="U34" i="36"/>
  <c r="AG29" i="36"/>
  <c r="AG30" i="36"/>
  <c r="AG32" i="36"/>
  <c r="AG33" i="36"/>
  <c r="U35" i="36"/>
  <c r="K28" i="36"/>
  <c r="K31" i="36"/>
  <c r="K34" i="36"/>
  <c r="K36" i="36"/>
  <c r="P36" i="36" s="1"/>
  <c r="K35" i="36"/>
  <c r="K32" i="36"/>
  <c r="K26" i="36"/>
  <c r="K27" i="36" s="1"/>
  <c r="K29" i="36"/>
  <c r="K33" i="36"/>
  <c r="K30" i="36"/>
  <c r="U16" i="36"/>
  <c r="U10" i="36"/>
  <c r="U13" i="36"/>
  <c r="U14" i="36"/>
  <c r="U17" i="36"/>
  <c r="U12" i="36"/>
  <c r="U11" i="36"/>
  <c r="U15" i="36"/>
  <c r="U18" i="36"/>
  <c r="X15" i="36" s="1"/>
  <c r="K15" i="36"/>
  <c r="K8" i="36"/>
  <c r="K18" i="36"/>
  <c r="N11" i="36" s="1"/>
  <c r="K12" i="36"/>
  <c r="K14" i="36"/>
  <c r="K16" i="36"/>
  <c r="K13" i="36"/>
  <c r="K11" i="36"/>
  <c r="K10" i="36"/>
  <c r="K17" i="36"/>
  <c r="K9" i="36" l="1"/>
  <c r="N7" i="36"/>
  <c r="AG45" i="36"/>
  <c r="AH25" i="36"/>
  <c r="AF27" i="36"/>
  <c r="AJ27" i="36"/>
  <c r="V26" i="36"/>
  <c r="K45" i="36"/>
  <c r="U9" i="36"/>
  <c r="AH29" i="36"/>
  <c r="AH34" i="36"/>
  <c r="AH26" i="36"/>
  <c r="AH27" i="36" s="1"/>
  <c r="AJ52" i="36"/>
  <c r="AH32" i="36"/>
  <c r="AH33" i="36"/>
  <c r="AH28" i="36"/>
  <c r="AH30" i="36"/>
  <c r="AH35" i="36"/>
  <c r="X28" i="36"/>
  <c r="AF54" i="36"/>
  <c r="X30" i="36"/>
  <c r="AJ48" i="36"/>
  <c r="Z34" i="36"/>
  <c r="V34" i="36" s="1"/>
  <c r="X49" i="36"/>
  <c r="Z31" i="36"/>
  <c r="V31" i="36" s="1"/>
  <c r="N10" i="36"/>
  <c r="P47" i="36"/>
  <c r="AJ51" i="36"/>
  <c r="AJ50" i="36"/>
  <c r="Z53" i="36"/>
  <c r="V53" i="36" s="1"/>
  <c r="P53" i="36"/>
  <c r="P44" i="36"/>
  <c r="AF49" i="36"/>
  <c r="Z44" i="36"/>
  <c r="X50" i="36"/>
  <c r="N51" i="36"/>
  <c r="AJ49" i="36"/>
  <c r="AH49" i="36" s="1"/>
  <c r="X43" i="36"/>
  <c r="X51" i="36"/>
  <c r="N49" i="36"/>
  <c r="AF51" i="36"/>
  <c r="AJ43" i="36"/>
  <c r="AJ45" i="36" s="1"/>
  <c r="X44" i="36"/>
  <c r="Z54" i="36"/>
  <c r="V54" i="36" s="1"/>
  <c r="N43" i="36"/>
  <c r="X26" i="36"/>
  <c r="AJ47" i="36"/>
  <c r="X48" i="36"/>
  <c r="P51" i="36"/>
  <c r="N47" i="36"/>
  <c r="Z32" i="36"/>
  <c r="V32" i="36" s="1"/>
  <c r="AJ53" i="36"/>
  <c r="Z43" i="36"/>
  <c r="V43" i="36" s="1"/>
  <c r="X53" i="36"/>
  <c r="P49" i="36"/>
  <c r="X34" i="36"/>
  <c r="AF46" i="36"/>
  <c r="Z46" i="36"/>
  <c r="V46" i="36" s="1"/>
  <c r="N46" i="36"/>
  <c r="N50" i="36"/>
  <c r="X32" i="36"/>
  <c r="Z33" i="36"/>
  <c r="V33" i="36" s="1"/>
  <c r="N26" i="36"/>
  <c r="N36" i="36"/>
  <c r="L36" i="36" s="1"/>
  <c r="AF50" i="36"/>
  <c r="X46" i="36"/>
  <c r="N54" i="36"/>
  <c r="Z35" i="36"/>
  <c r="V35" i="36" s="1"/>
  <c r="AF53" i="36"/>
  <c r="Z47" i="36"/>
  <c r="V47" i="36" s="1"/>
  <c r="X54" i="36"/>
  <c r="P48" i="36"/>
  <c r="L48" i="36" s="1"/>
  <c r="P52" i="36"/>
  <c r="X33" i="36"/>
  <c r="AF52" i="36"/>
  <c r="X47" i="36"/>
  <c r="Z51" i="36"/>
  <c r="V51" i="36" s="1"/>
  <c r="N52" i="36"/>
  <c r="Z28" i="36"/>
  <c r="V28" i="36" s="1"/>
  <c r="AF43" i="36"/>
  <c r="Z48" i="36"/>
  <c r="V48" i="36" s="1"/>
  <c r="N53" i="36"/>
  <c r="P43" i="36"/>
  <c r="X25" i="36"/>
  <c r="Z25" i="36"/>
  <c r="V25" i="36" s="1"/>
  <c r="N16" i="36"/>
  <c r="N29" i="36"/>
  <c r="AJ46" i="36"/>
  <c r="AF47" i="36"/>
  <c r="X52" i="36"/>
  <c r="N44" i="36"/>
  <c r="X31" i="36"/>
  <c r="AJ54" i="36"/>
  <c r="AF44" i="36"/>
  <c r="Z50" i="36"/>
  <c r="V50" i="36" s="1"/>
  <c r="P46" i="36"/>
  <c r="P50" i="36"/>
  <c r="X36" i="36"/>
  <c r="Z29" i="36"/>
  <c r="V29" i="36" s="1"/>
  <c r="AF48" i="36"/>
  <c r="Z52" i="36"/>
  <c r="V52" i="36" s="1"/>
  <c r="P54" i="36"/>
  <c r="X35" i="36"/>
  <c r="Z30" i="36"/>
  <c r="V30" i="36" s="1"/>
  <c r="Z36" i="36"/>
  <c r="V36" i="36" s="1"/>
  <c r="X29" i="36"/>
  <c r="N14" i="36"/>
  <c r="P7" i="36"/>
  <c r="N17" i="36"/>
  <c r="N13" i="36"/>
  <c r="N12" i="36"/>
  <c r="N8" i="36"/>
  <c r="N9" i="36" s="1"/>
  <c r="N15" i="36"/>
  <c r="N18" i="36"/>
  <c r="P29" i="36"/>
  <c r="P34" i="36"/>
  <c r="N31" i="36"/>
  <c r="P35" i="36"/>
  <c r="N33" i="36"/>
  <c r="P31" i="36"/>
  <c r="P33" i="36"/>
  <c r="N30" i="36"/>
  <c r="N35" i="36"/>
  <c r="P30" i="36"/>
  <c r="N34" i="36"/>
  <c r="P26" i="36"/>
  <c r="P32" i="36"/>
  <c r="P25" i="36"/>
  <c r="P28" i="36"/>
  <c r="N32" i="36"/>
  <c r="N25" i="36"/>
  <c r="N28" i="36"/>
  <c r="X18" i="36"/>
  <c r="P14" i="36"/>
  <c r="Z18" i="36"/>
  <c r="Z10" i="36"/>
  <c r="X11" i="36"/>
  <c r="X17" i="36"/>
  <c r="X13" i="36"/>
  <c r="Z17" i="36"/>
  <c r="X8" i="36"/>
  <c r="Z15" i="36"/>
  <c r="V15" i="36" s="1"/>
  <c r="Z11" i="36"/>
  <c r="P18" i="36"/>
  <c r="X14" i="36"/>
  <c r="X10" i="36"/>
  <c r="P8" i="36"/>
  <c r="P10" i="36"/>
  <c r="Z12" i="36"/>
  <c r="Z16" i="36"/>
  <c r="X12" i="36"/>
  <c r="Z13" i="36"/>
  <c r="P12" i="36"/>
  <c r="X16" i="36"/>
  <c r="P15" i="36"/>
  <c r="Z8" i="36"/>
  <c r="Z14" i="36"/>
  <c r="P17" i="36"/>
  <c r="P11" i="36"/>
  <c r="L11" i="36" s="1"/>
  <c r="P13" i="36"/>
  <c r="P16" i="36"/>
  <c r="X9" i="36" l="1"/>
  <c r="X27" i="36"/>
  <c r="P9" i="36"/>
  <c r="V44" i="36"/>
  <c r="V45" i="36" s="1"/>
  <c r="Z45" i="36"/>
  <c r="V27" i="36"/>
  <c r="AH44" i="36"/>
  <c r="AF45" i="36"/>
  <c r="P45" i="36"/>
  <c r="Z9" i="36"/>
  <c r="P27" i="36"/>
  <c r="N45" i="36"/>
  <c r="N27" i="36"/>
  <c r="X45" i="36"/>
  <c r="Z27" i="36"/>
  <c r="L52" i="36"/>
  <c r="L43" i="36"/>
  <c r="L16" i="36"/>
  <c r="L14" i="36"/>
  <c r="L29" i="36"/>
  <c r="AH52" i="36"/>
  <c r="L10" i="36"/>
  <c r="AH54" i="36"/>
  <c r="L26" i="36"/>
  <c r="L54" i="36"/>
  <c r="AH48" i="36"/>
  <c r="V18" i="36"/>
  <c r="V12" i="36"/>
  <c r="L49" i="36"/>
  <c r="AH51" i="36"/>
  <c r="L28" i="36"/>
  <c r="L7" i="36"/>
  <c r="L44" i="36"/>
  <c r="L45" i="36" s="1"/>
  <c r="L53" i="36"/>
  <c r="V16" i="36"/>
  <c r="L18" i="36"/>
  <c r="AH46" i="36"/>
  <c r="AH43" i="36"/>
  <c r="L51" i="36"/>
  <c r="V13" i="36"/>
  <c r="L50" i="36"/>
  <c r="AH53" i="36"/>
  <c r="L47" i="36"/>
  <c r="L46" i="36"/>
  <c r="L8" i="36"/>
  <c r="L12" i="36"/>
  <c r="AH47" i="36"/>
  <c r="V7" i="36"/>
  <c r="V17" i="36"/>
  <c r="AH50" i="36"/>
  <c r="L30" i="36"/>
  <c r="L31" i="36"/>
  <c r="V10" i="36"/>
  <c r="L25" i="36"/>
  <c r="L35" i="36"/>
  <c r="L33" i="36"/>
  <c r="L32" i="36"/>
  <c r="L34" i="36"/>
  <c r="V14" i="36"/>
  <c r="V8" i="36"/>
  <c r="L13" i="36"/>
  <c r="L17" i="36"/>
  <c r="L15" i="36"/>
  <c r="V11" i="36"/>
  <c r="AH45" i="36" l="1"/>
  <c r="V9" i="36"/>
  <c r="L27" i="36"/>
  <c r="L9" i="36"/>
  <c r="M14" i="37"/>
  <c r="M8" i="37"/>
  <c r="M13" i="37"/>
  <c r="M12" i="37"/>
  <c r="M18" i="37"/>
  <c r="M17" i="37" s="1"/>
  <c r="M15" i="37" l="1"/>
  <c r="M16" i="37"/>
  <c r="M11" i="37"/>
  <c r="M10" i="37"/>
  <c r="O9" i="37" l="1"/>
  <c r="M7" i="37"/>
  <c r="M9" i="37" s="1"/>
</calcChain>
</file>

<file path=xl/sharedStrings.xml><?xml version="1.0" encoding="utf-8"?>
<sst xmlns="http://schemas.openxmlformats.org/spreadsheetml/2006/main" count="350" uniqueCount="55">
  <si>
    <t>Length (m)</t>
  </si>
  <si>
    <t>Volume (m^3)</t>
  </si>
  <si>
    <t>Mass (kg)</t>
  </si>
  <si>
    <t>Re</t>
  </si>
  <si>
    <t>NA</t>
  </si>
  <si>
    <t>Cartorhynchus</t>
  </si>
  <si>
    <t>Chaohusaurus</t>
  </si>
  <si>
    <t>Utatsusaurus</t>
  </si>
  <si>
    <t>Mixosaurus</t>
  </si>
  <si>
    <t>Guizhouichthyosaurus</t>
  </si>
  <si>
    <t>Shonisaurus</t>
  </si>
  <si>
    <t>Temnodontosaurus</t>
  </si>
  <si>
    <t>Ophthalmosaurus</t>
  </si>
  <si>
    <t>Cartorhynchus short</t>
  </si>
  <si>
    <t>Cartorhynchus long</t>
  </si>
  <si>
    <t>Stenopteryigius</t>
  </si>
  <si>
    <t>Tursiops</t>
  </si>
  <si>
    <t>COTdrag (J/kg m)</t>
  </si>
  <si>
    <t xml:space="preserve">Drag (N) </t>
  </si>
  <si>
    <t>Absolute</t>
  </si>
  <si>
    <t>Relative</t>
  </si>
  <si>
    <t>BODY LENGTH = 1 m</t>
  </si>
  <si>
    <t>Drag (N)</t>
  </si>
  <si>
    <t>BODY LENGTH = 2 m</t>
  </si>
  <si>
    <t>BODY LENGTH = 10 m</t>
  </si>
  <si>
    <t>Wetted area (m^2)</t>
  </si>
  <si>
    <t>D/V</t>
  </si>
  <si>
    <t>Re =</t>
  </si>
  <si>
    <t xml:space="preserve">Velocity = </t>
  </si>
  <si>
    <t>2 m/s</t>
  </si>
  <si>
    <t>Velocity =</t>
  </si>
  <si>
    <t xml:space="preserve"> 1 m/s</t>
  </si>
  <si>
    <t>2.5 m/s</t>
  </si>
  <si>
    <t>5 m/s</t>
  </si>
  <si>
    <t>St.Dev. of length in sample</t>
  </si>
  <si>
    <t>Reference</t>
  </si>
  <si>
    <t>Upper limit calculation</t>
  </si>
  <si>
    <t>Lower limit calculation</t>
  </si>
  <si>
    <t>DYNAMIC SIMILARITY (SAME TOTAL LENGTH, SAME VELOCITY). FULL MODELS</t>
  </si>
  <si>
    <t>SAME BODY VOLUME, SAME VELOCITY. FULL MODELS</t>
  </si>
  <si>
    <t>1 m/s</t>
  </si>
  <si>
    <t>Variable</t>
  </si>
  <si>
    <r>
      <t>BODY VOLUME = 0.1 m</t>
    </r>
    <r>
      <rPr>
        <b/>
        <vertAlign val="superscript"/>
        <sz val="11"/>
        <color theme="1"/>
        <rFont val="Calibri (Body)"/>
      </rPr>
      <t>3</t>
    </r>
  </si>
  <si>
    <r>
      <t>BODY VOLUME = 0.5 m</t>
    </r>
    <r>
      <rPr>
        <b/>
        <vertAlign val="superscript"/>
        <sz val="11"/>
        <color theme="1"/>
        <rFont val="Calibri (Body)"/>
      </rPr>
      <t>3</t>
    </r>
  </si>
  <si>
    <t>COTdrag</t>
  </si>
  <si>
    <t>Absolute  (J/kg m)</t>
  </si>
  <si>
    <t>COTnet (upper limit)</t>
  </si>
  <si>
    <t>COTnet (lower limit)</t>
  </si>
  <si>
    <t>COTnet (mean)</t>
  </si>
  <si>
    <t>COTnet</t>
  </si>
  <si>
    <t xml:space="preserve">Absolute  (J/kg m) </t>
  </si>
  <si>
    <t xml:space="preserve">COTdrag </t>
  </si>
  <si>
    <t>Absolute (J/kg m)</t>
  </si>
  <si>
    <t>LIFE-SIZE DIMENSIONS SAME SPEED, SAME VELOCITY. FULL MODELS</t>
  </si>
  <si>
    <t>BODY LENGTH = Life-size dimensions (from Data S3)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</si>
</sst>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"/>
    <numFmt numFmtId="165" formatCode="0.00000"/>
    <numFmt numFmtId="166" formatCode="0.0"/>
    <numFmt numFmtId="167" formatCode="0.000"/>
    <numFmt numFmtId="168" formatCode="0.0000000"/>
    <numFmt numFmtId="169" formatCode="0.00000000"/>
    <numFmt numFmtId="170" formatCode="0.0E+00"/>
  </numFmts>
  <fonts count="32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 (Body)_x0000_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70C0"/>
      <name val="Calibri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vertAlign val="superscript"/>
      <sz val="11"/>
      <color theme="1"/>
      <name val="Calibri (Body)"/>
    </font>
    <font>
      <b/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4"/>
      <name val="Calibri (Body)_x0000_"/>
    </font>
    <font>
      <b/>
      <sz val="11"/>
      <color theme="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4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ill="1"/>
    <xf numFmtId="164" fontId="1" fillId="0" borderId="0" xfId="0" applyNumberFormat="1" applyFont="1"/>
    <xf numFmtId="164" fontId="1" fillId="0" borderId="0" xfId="0" applyNumberFormat="1" applyFont="1" applyFill="1"/>
    <xf numFmtId="0" fontId="7" fillId="0" borderId="0" xfId="0" applyFont="1"/>
    <xf numFmtId="0" fontId="3" fillId="0" borderId="0" xfId="0" applyFont="1" applyFill="1"/>
    <xf numFmtId="0" fontId="8" fillId="0" borderId="0" xfId="0" applyFont="1" applyFill="1" applyAlignment="1">
      <alignment horizontal="right"/>
    </xf>
    <xf numFmtId="0" fontId="7" fillId="0" borderId="0" xfId="0" applyFont="1" applyFill="1" applyAlignment="1"/>
    <xf numFmtId="167" fontId="8" fillId="0" borderId="0" xfId="0" applyNumberFormat="1" applyFont="1" applyFill="1" applyAlignment="1"/>
    <xf numFmtId="168" fontId="8" fillId="0" borderId="0" xfId="0" applyNumberFormat="1" applyFont="1" applyFill="1" applyAlignment="1">
      <alignment horizontal="right"/>
    </xf>
    <xf numFmtId="169" fontId="9" fillId="0" borderId="0" xfId="0" applyNumberFormat="1" applyFont="1" applyFill="1" applyAlignment="1"/>
    <xf numFmtId="167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/>
    <xf numFmtId="0" fontId="10" fillId="0" borderId="0" xfId="0" applyFont="1"/>
    <xf numFmtId="0" fontId="10" fillId="2" borderId="0" xfId="0" applyFont="1" applyFill="1"/>
    <xf numFmtId="0" fontId="10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horizontal="right"/>
    </xf>
    <xf numFmtId="2" fontId="12" fillId="0" borderId="0" xfId="0" applyNumberFormat="1" applyFont="1"/>
    <xf numFmtId="166" fontId="3" fillId="0" borderId="0" xfId="0" applyNumberFormat="1" applyFont="1"/>
    <xf numFmtId="166" fontId="3" fillId="2" borderId="0" xfId="0" applyNumberFormat="1" applyFont="1" applyFill="1"/>
    <xf numFmtId="167" fontId="3" fillId="2" borderId="0" xfId="0" applyNumberFormat="1" applyFont="1" applyFill="1"/>
    <xf numFmtId="2" fontId="3" fillId="0" borderId="0" xfId="0" applyNumberFormat="1" applyFont="1" applyFill="1"/>
    <xf numFmtId="2" fontId="3" fillId="0" borderId="0" xfId="0" applyNumberFormat="1" applyFont="1"/>
    <xf numFmtId="167" fontId="3" fillId="0" borderId="0" xfId="0" applyNumberFormat="1" applyFont="1"/>
    <xf numFmtId="0" fontId="14" fillId="0" borderId="0" xfId="0" applyFont="1"/>
    <xf numFmtId="167" fontId="3" fillId="0" borderId="0" xfId="0" applyNumberFormat="1" applyFont="1" applyFill="1"/>
    <xf numFmtId="0" fontId="11" fillId="0" borderId="0" xfId="0" applyFont="1"/>
    <xf numFmtId="0" fontId="15" fillId="0" borderId="0" xfId="0" applyFont="1"/>
    <xf numFmtId="166" fontId="3" fillId="2" borderId="0" xfId="0" applyNumberFormat="1" applyFont="1" applyFill="1" applyAlignment="1">
      <alignment wrapText="1"/>
    </xf>
    <xf numFmtId="167" fontId="9" fillId="0" borderId="0" xfId="0" applyNumberFormat="1" applyFont="1"/>
    <xf numFmtId="166" fontId="3" fillId="0" borderId="0" xfId="0" applyNumberFormat="1" applyFont="1" applyFill="1"/>
    <xf numFmtId="2" fontId="15" fillId="0" borderId="0" xfId="0" applyNumberFormat="1" applyFont="1"/>
    <xf numFmtId="2" fontId="15" fillId="0" borderId="0" xfId="0" applyNumberFormat="1" applyFont="1" applyFill="1"/>
    <xf numFmtId="0" fontId="3" fillId="0" borderId="0" xfId="0" applyFont="1" applyAlignment="1">
      <alignment horizontal="right"/>
    </xf>
    <xf numFmtId="165" fontId="3" fillId="0" borderId="0" xfId="0" applyNumberFormat="1" applyFont="1" applyFill="1"/>
    <xf numFmtId="0" fontId="10" fillId="3" borderId="0" xfId="0" applyFont="1" applyFill="1" applyAlignment="1">
      <alignment wrapText="1"/>
    </xf>
    <xf numFmtId="164" fontId="2" fillId="0" borderId="0" xfId="0" applyNumberFormat="1" applyFont="1"/>
    <xf numFmtId="167" fontId="3" fillId="3" borderId="0" xfId="0" applyNumberFormat="1" applyFont="1" applyFill="1"/>
    <xf numFmtId="165" fontId="6" fillId="0" borderId="0" xfId="0" applyNumberFormat="1" applyFont="1" applyFill="1"/>
    <xf numFmtId="2" fontId="6" fillId="0" borderId="0" xfId="0" applyNumberFormat="1" applyFont="1" applyFill="1"/>
    <xf numFmtId="164" fontId="2" fillId="0" borderId="0" xfId="0" applyNumberFormat="1" applyFont="1" applyFill="1"/>
    <xf numFmtId="0" fontId="11" fillId="0" borderId="0" xfId="0" applyFont="1" applyFill="1"/>
    <xf numFmtId="2" fontId="3" fillId="2" borderId="0" xfId="0" applyNumberFormat="1" applyFont="1" applyFill="1"/>
    <xf numFmtId="167" fontId="15" fillId="0" borderId="0" xfId="0" applyNumberFormat="1" applyFont="1"/>
    <xf numFmtId="167" fontId="15" fillId="0" borderId="0" xfId="0" applyNumberFormat="1" applyFont="1" applyFill="1"/>
    <xf numFmtId="2" fontId="15" fillId="0" borderId="0" xfId="0" applyNumberFormat="1" applyFont="1" applyFill="1" applyAlignment="1"/>
    <xf numFmtId="0" fontId="15" fillId="0" borderId="0" xfId="0" applyFont="1" applyFill="1"/>
    <xf numFmtId="0" fontId="17" fillId="0" borderId="0" xfId="0" applyFont="1"/>
    <xf numFmtId="170" fontId="15" fillId="0" borderId="0" xfId="0" applyNumberFormat="1" applyFont="1" applyFill="1" applyAlignment="1">
      <alignment horizontal="right"/>
    </xf>
    <xf numFmtId="0" fontId="13" fillId="0" borderId="0" xfId="0" applyFont="1"/>
    <xf numFmtId="167" fontId="15" fillId="0" borderId="0" xfId="0" applyNumberFormat="1" applyFont="1" applyAlignment="1">
      <alignment horizontal="right"/>
    </xf>
    <xf numFmtId="0" fontId="18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horizontal="right"/>
    </xf>
    <xf numFmtId="165" fontId="15" fillId="0" borderId="0" xfId="0" applyNumberFormat="1" applyFont="1"/>
    <xf numFmtId="166" fontId="15" fillId="0" borderId="0" xfId="0" applyNumberFormat="1" applyFont="1"/>
    <xf numFmtId="166" fontId="15" fillId="0" borderId="0" xfId="0" applyNumberFormat="1" applyFont="1" applyFill="1"/>
    <xf numFmtId="165" fontId="15" fillId="0" borderId="0" xfId="0" applyNumberFormat="1" applyFont="1" applyAlignment="1">
      <alignment horizontal="right"/>
    </xf>
    <xf numFmtId="2" fontId="17" fillId="0" borderId="0" xfId="0" applyNumberFormat="1" applyFont="1"/>
    <xf numFmtId="164" fontId="15" fillId="0" borderId="0" xfId="0" applyNumberFormat="1" applyFont="1" applyFill="1"/>
    <xf numFmtId="0" fontId="12" fillId="0" borderId="0" xfId="0" applyFont="1"/>
    <xf numFmtId="166" fontId="19" fillId="0" borderId="0" xfId="0" applyNumberFormat="1" applyFont="1"/>
    <xf numFmtId="0" fontId="17" fillId="0" borderId="0" xfId="0" applyFont="1" applyFill="1" applyAlignment="1">
      <alignment wrapText="1"/>
    </xf>
    <xf numFmtId="166" fontId="15" fillId="2" borderId="0" xfId="0" applyNumberFormat="1" applyFont="1" applyFill="1"/>
    <xf numFmtId="167" fontId="15" fillId="2" borderId="0" xfId="0" applyNumberFormat="1" applyFont="1" applyFill="1"/>
    <xf numFmtId="2" fontId="17" fillId="2" borderId="0" xfId="0" applyNumberFormat="1" applyFont="1" applyFill="1"/>
    <xf numFmtId="167" fontId="15" fillId="3" borderId="0" xfId="0" applyNumberFormat="1" applyFont="1" applyFill="1"/>
    <xf numFmtId="2" fontId="17" fillId="3" borderId="0" xfId="0" applyNumberFormat="1" applyFont="1" applyFill="1"/>
    <xf numFmtId="2" fontId="12" fillId="0" borderId="0" xfId="0" applyNumberFormat="1" applyFont="1" applyFill="1"/>
    <xf numFmtId="0" fontId="17" fillId="0" borderId="0" xfId="0" applyFont="1" applyFill="1"/>
    <xf numFmtId="2" fontId="17" fillId="0" borderId="0" xfId="0" applyNumberFormat="1" applyFont="1" applyFill="1"/>
    <xf numFmtId="0" fontId="12" fillId="0" borderId="0" xfId="0" applyFont="1" applyFill="1"/>
    <xf numFmtId="0" fontId="10" fillId="0" borderId="0" xfId="0" applyFont="1" applyAlignment="1">
      <alignment wrapText="1"/>
    </xf>
    <xf numFmtId="2" fontId="16" fillId="0" borderId="0" xfId="0" applyNumberFormat="1" applyFont="1"/>
    <xf numFmtId="2" fontId="16" fillId="0" borderId="0" xfId="0" applyNumberFormat="1" applyFont="1" applyFill="1"/>
    <xf numFmtId="0" fontId="10" fillId="2" borderId="0" xfId="0" applyFont="1" applyFill="1" applyAlignment="1">
      <alignment wrapText="1"/>
    </xf>
    <xf numFmtId="2" fontId="20" fillId="0" borderId="0" xfId="0" applyNumberFormat="1" applyFont="1"/>
    <xf numFmtId="2" fontId="20" fillId="0" borderId="0" xfId="0" applyNumberFormat="1" applyFont="1" applyFill="1"/>
    <xf numFmtId="2" fontId="8" fillId="0" borderId="0" xfId="0" applyNumberFormat="1" applyFont="1"/>
    <xf numFmtId="2" fontId="8" fillId="0" borderId="0" xfId="0" applyNumberFormat="1" applyFont="1" applyFill="1"/>
    <xf numFmtId="2" fontId="21" fillId="0" borderId="0" xfId="0" applyNumberFormat="1" applyFont="1"/>
    <xf numFmtId="166" fontId="22" fillId="0" borderId="0" xfId="0" applyNumberFormat="1" applyFont="1"/>
    <xf numFmtId="166" fontId="8" fillId="0" borderId="0" xfId="0" applyNumberFormat="1" applyFont="1"/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24" fillId="0" borderId="0" xfId="0" applyFont="1" applyAlignment="1">
      <alignment horizontal="center" vertical="center" wrapText="1"/>
    </xf>
    <xf numFmtId="2" fontId="0" fillId="0" borderId="0" xfId="0" applyNumberFormat="1" applyFont="1"/>
    <xf numFmtId="167" fontId="25" fillId="0" borderId="0" xfId="0" applyNumberFormat="1" applyFont="1"/>
    <xf numFmtId="2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/>
    <xf numFmtId="170" fontId="0" fillId="0" borderId="0" xfId="0" applyNumberFormat="1"/>
    <xf numFmtId="0" fontId="0" fillId="4" borderId="0" xfId="0" applyFill="1"/>
    <xf numFmtId="0" fontId="24" fillId="4" borderId="0" xfId="0" applyFont="1" applyFill="1"/>
    <xf numFmtId="0" fontId="10" fillId="4" borderId="0" xfId="0" applyFont="1" applyFill="1" applyAlignment="1">
      <alignment wrapText="1"/>
    </xf>
    <xf numFmtId="2" fontId="0" fillId="4" borderId="0" xfId="0" applyNumberFormat="1" applyFill="1"/>
    <xf numFmtId="167" fontId="0" fillId="4" borderId="0" xfId="0" applyNumberFormat="1" applyFill="1"/>
    <xf numFmtId="167" fontId="0" fillId="4" borderId="0" xfId="0" applyNumberFormat="1" applyFont="1" applyFill="1"/>
    <xf numFmtId="2" fontId="26" fillId="0" borderId="0" xfId="0" applyNumberFormat="1" applyFont="1"/>
    <xf numFmtId="0" fontId="10" fillId="4" borderId="0" xfId="0" applyFont="1" applyFill="1" applyAlignment="1">
      <alignment horizontal="center" wrapText="1"/>
    </xf>
    <xf numFmtId="0" fontId="28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3" fillId="0" borderId="0" xfId="0" applyFont="1"/>
    <xf numFmtId="2" fontId="0" fillId="4" borderId="0" xfId="0" applyNumberFormat="1" applyFont="1" applyFill="1"/>
    <xf numFmtId="0" fontId="29" fillId="0" borderId="0" xfId="0" applyFont="1"/>
    <xf numFmtId="0" fontId="30" fillId="0" borderId="0" xfId="0" applyFont="1" applyAlignment="1">
      <alignment horizontal="right"/>
    </xf>
    <xf numFmtId="0" fontId="31" fillId="0" borderId="0" xfId="0" applyFont="1"/>
    <xf numFmtId="170" fontId="30" fillId="0" borderId="0" xfId="0" applyNumberFormat="1" applyFont="1" applyFill="1" applyAlignment="1">
      <alignment horizontal="right"/>
    </xf>
    <xf numFmtId="0" fontId="29" fillId="0" borderId="0" xfId="0" applyFont="1" applyAlignment="1">
      <alignment horizontal="right"/>
    </xf>
    <xf numFmtId="170" fontId="29" fillId="0" borderId="0" xfId="0" applyNumberFormat="1" applyFont="1" applyFill="1" applyAlignment="1">
      <alignment horizontal="right"/>
    </xf>
    <xf numFmtId="0" fontId="30" fillId="0" borderId="0" xfId="0" applyFont="1"/>
    <xf numFmtId="167" fontId="15" fillId="0" borderId="0" xfId="0" applyNumberFormat="1" applyFont="1" applyAlignment="1">
      <alignment wrapText="1"/>
    </xf>
    <xf numFmtId="2" fontId="15" fillId="0" borderId="0" xfId="0" applyNumberFormat="1" applyFont="1" applyAlignment="1">
      <alignment wrapText="1"/>
    </xf>
    <xf numFmtId="167" fontId="21" fillId="0" borderId="0" xfId="0" applyNumberFormat="1" applyFont="1" applyAlignment="1">
      <alignment horizontal="right"/>
    </xf>
    <xf numFmtId="167" fontId="22" fillId="0" borderId="0" xfId="0" applyNumberFormat="1" applyFont="1"/>
    <xf numFmtId="167" fontId="20" fillId="0" borderId="0" xfId="0" applyNumberFormat="1" applyFont="1"/>
    <xf numFmtId="0" fontId="20" fillId="0" borderId="0" xfId="0" applyFont="1"/>
  </cellXfs>
  <cellStyles count="2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4635D-5D23-5A4B-855D-5B3DFFCC988D}">
  <sheetPr>
    <pageSetUpPr fitToPage="1"/>
  </sheetPr>
  <dimension ref="A1:BK55"/>
  <sheetViews>
    <sheetView zoomScale="97" zoomScaleNormal="97" workbookViewId="0">
      <selection activeCell="G3" sqref="G3:H4"/>
    </sheetView>
  </sheetViews>
  <sheetFormatPr baseColWidth="10" defaultRowHeight="16"/>
  <cols>
    <col min="1" max="2" width="10.83203125" style="1"/>
    <col min="3" max="3" width="6.6640625" style="1" customWidth="1"/>
    <col min="4" max="4" width="8.6640625" style="1" customWidth="1"/>
    <col min="5" max="5" width="7.6640625" style="1" customWidth="1"/>
    <col min="6" max="6" width="7.5" style="1" customWidth="1"/>
    <col min="7" max="18" width="8" style="1" customWidth="1"/>
    <col min="19" max="26" width="10.83203125" style="1"/>
    <col min="27" max="27" width="8.1640625" style="1" customWidth="1"/>
    <col min="28" max="36" width="10.83203125" style="1"/>
  </cols>
  <sheetData>
    <row r="1" spans="1:57">
      <c r="A1" s="6" t="s">
        <v>38</v>
      </c>
      <c r="B1" s="7"/>
      <c r="C1" s="8"/>
      <c r="D1" s="9"/>
      <c r="E1" s="10"/>
      <c r="F1" s="10"/>
      <c r="G1" s="11"/>
      <c r="H1" s="12"/>
      <c r="I1" s="13"/>
      <c r="J1" s="13"/>
      <c r="K1" s="13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>
      <c r="B2" s="7"/>
      <c r="C2" s="8"/>
      <c r="D2" s="14"/>
      <c r="E2" s="13"/>
      <c r="F2" s="15"/>
      <c r="G2" s="12"/>
      <c r="I2" s="13"/>
      <c r="J2" s="13"/>
      <c r="K2" s="13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>
      <c r="A3" s="16" t="s">
        <v>21</v>
      </c>
      <c r="G3" s="120" t="s">
        <v>30</v>
      </c>
      <c r="H3" s="115" t="s">
        <v>31</v>
      </c>
      <c r="L3" s="37"/>
      <c r="Q3" s="120" t="s">
        <v>28</v>
      </c>
      <c r="R3" s="115" t="s">
        <v>29</v>
      </c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>
      <c r="G4" s="120" t="s">
        <v>27</v>
      </c>
      <c r="H4" s="117">
        <f>C7*998.2*1/0.0010016</f>
        <v>996605.43130990409</v>
      </c>
      <c r="I4" s="51"/>
      <c r="J4" s="31"/>
      <c r="K4" s="31"/>
      <c r="L4" s="52"/>
      <c r="Q4" s="120" t="s">
        <v>27</v>
      </c>
      <c r="R4" s="117">
        <f>C7*998.2*2/0.0010016</f>
        <v>1993210.8626198082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6" customHeight="1">
      <c r="C5" s="16"/>
      <c r="H5" s="17"/>
      <c r="I5" s="90" t="s">
        <v>44</v>
      </c>
      <c r="J5" s="91"/>
      <c r="K5" s="108" t="s">
        <v>48</v>
      </c>
      <c r="L5" s="108"/>
      <c r="M5" s="108" t="s">
        <v>46</v>
      </c>
      <c r="N5" s="108"/>
      <c r="O5" s="108" t="s">
        <v>47</v>
      </c>
      <c r="P5" s="108"/>
      <c r="R5" s="17"/>
      <c r="S5" s="90" t="s">
        <v>44</v>
      </c>
      <c r="T5" s="91"/>
      <c r="U5" s="108" t="s">
        <v>48</v>
      </c>
      <c r="V5" s="108"/>
      <c r="W5" s="108" t="s">
        <v>46</v>
      </c>
      <c r="X5" s="108"/>
      <c r="Y5" s="108" t="s">
        <v>47</v>
      </c>
      <c r="Z5" s="108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48">
      <c r="A6" s="30"/>
      <c r="C6" s="76" t="s">
        <v>0</v>
      </c>
      <c r="D6" s="76" t="s">
        <v>25</v>
      </c>
      <c r="E6" s="76" t="s">
        <v>1</v>
      </c>
      <c r="F6" s="76" t="s">
        <v>2</v>
      </c>
      <c r="G6" s="76" t="s">
        <v>22</v>
      </c>
      <c r="H6" s="79" t="s">
        <v>26</v>
      </c>
      <c r="I6" s="79" t="s">
        <v>45</v>
      </c>
      <c r="J6" s="79" t="s">
        <v>20</v>
      </c>
      <c r="K6" s="88" t="s">
        <v>45</v>
      </c>
      <c r="L6" s="88" t="s">
        <v>20</v>
      </c>
      <c r="M6" s="88" t="s">
        <v>45</v>
      </c>
      <c r="N6" s="88" t="s">
        <v>20</v>
      </c>
      <c r="O6" s="88" t="s">
        <v>45</v>
      </c>
      <c r="P6" s="88" t="s">
        <v>20</v>
      </c>
      <c r="Q6" s="76" t="s">
        <v>18</v>
      </c>
      <c r="R6" s="87" t="s">
        <v>26</v>
      </c>
      <c r="S6" s="87" t="s">
        <v>45</v>
      </c>
      <c r="T6" s="87" t="s">
        <v>20</v>
      </c>
      <c r="U6" s="88" t="s">
        <v>45</v>
      </c>
      <c r="V6" s="88" t="s">
        <v>20</v>
      </c>
      <c r="W6" s="88" t="s">
        <v>45</v>
      </c>
      <c r="X6" s="88" t="s">
        <v>20</v>
      </c>
      <c r="Y6" s="88" t="s">
        <v>45</v>
      </c>
      <c r="Z6" s="88" t="s">
        <v>20</v>
      </c>
      <c r="AA6" s="7"/>
      <c r="AB6" s="7"/>
      <c r="AC6" s="7"/>
      <c r="AD6" s="7"/>
      <c r="AE6" s="7"/>
      <c r="AG6" s="7"/>
      <c r="AH6" s="7"/>
      <c r="AI6" s="7"/>
      <c r="AJ6" s="7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>
      <c r="A7" s="30"/>
      <c r="B7" s="20" t="s">
        <v>13</v>
      </c>
      <c r="C7" s="1">
        <v>1</v>
      </c>
      <c r="D7" s="27">
        <v>0.23478399999999999</v>
      </c>
      <c r="E7" s="40">
        <v>4.3889999999999997E-3</v>
      </c>
      <c r="F7" s="22">
        <f>+E7*1025</f>
        <v>4.4987249999999994</v>
      </c>
      <c r="G7" s="25">
        <v>0.79142683999999996</v>
      </c>
      <c r="H7" s="23">
        <f>+G7/E7</f>
        <v>180.32053770790614</v>
      </c>
      <c r="I7" s="24">
        <f>+G7/F7</f>
        <v>0.17592247581259135</v>
      </c>
      <c r="J7" s="24">
        <f t="shared" ref="J7:J17" si="0">+I7/$I$18</f>
        <v>1.5863239345578646</v>
      </c>
      <c r="K7" s="41">
        <f>+AVERAGE(M7,O7)</f>
        <v>0.36745219969468906</v>
      </c>
      <c r="L7" s="41">
        <f>+AVERAGE(N7,P7)</f>
        <v>2.6842428206208524</v>
      </c>
      <c r="M7" s="41">
        <f>+I7/0.43</f>
        <v>0.40912203677346826</v>
      </c>
      <c r="N7" s="41">
        <f>+M7/$K$18</f>
        <v>2.988641491000537</v>
      </c>
      <c r="O7" s="41">
        <f>+I7/0.54</f>
        <v>0.32578236261590987</v>
      </c>
      <c r="P7" s="41">
        <f>+O7/$K$18</f>
        <v>2.3798441502411682</v>
      </c>
      <c r="Q7" s="77">
        <v>2.5991672000000001</v>
      </c>
      <c r="R7" s="23">
        <f>+Q7/E7</f>
        <v>592.2003189792664</v>
      </c>
      <c r="S7" s="24">
        <f>+Q7/F7</f>
        <v>0.57775640876025991</v>
      </c>
      <c r="T7" s="24">
        <f t="shared" ref="T7:T18" si="1">+S7/$S$18</f>
        <v>1.5985614509520569</v>
      </c>
      <c r="U7" s="41">
        <f>+AVERAGE(W7,Y7)</f>
        <v>1.2067694153691906</v>
      </c>
      <c r="V7" s="41">
        <f>+AVERAGE(X7,Z7)</f>
        <v>2.7049501079584144</v>
      </c>
      <c r="W7" s="41">
        <f>+S7/0.43</f>
        <v>1.3436195552564185</v>
      </c>
      <c r="X7" s="41">
        <f>+W7/$U$18</f>
        <v>3.0116970274176165</v>
      </c>
      <c r="Y7" s="41">
        <f>+S7/0.54</f>
        <v>1.0699192754819626</v>
      </c>
      <c r="Z7" s="41">
        <f>+Y7/$U$18</f>
        <v>2.3982031884992123</v>
      </c>
      <c r="AA7" s="7"/>
      <c r="AB7" s="7"/>
      <c r="AC7" s="7"/>
      <c r="AD7" s="7"/>
      <c r="AE7" s="7"/>
      <c r="AG7" s="7"/>
      <c r="AH7" s="7"/>
      <c r="AI7" s="7"/>
      <c r="AJ7" s="7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>
      <c r="A8" s="30"/>
      <c r="B8" s="20" t="s">
        <v>14</v>
      </c>
      <c r="C8" s="1">
        <v>1</v>
      </c>
      <c r="D8" s="27">
        <v>0.18912670000000001</v>
      </c>
      <c r="E8" s="4">
        <v>2.8934999999999998E-3</v>
      </c>
      <c r="F8" s="22">
        <f t="shared" ref="F8:F18" si="2">+E8*1025</f>
        <v>2.9658374999999997</v>
      </c>
      <c r="G8" s="25">
        <v>0.65685362000000003</v>
      </c>
      <c r="H8" s="23">
        <f>+G8/E8</f>
        <v>227.01006393640921</v>
      </c>
      <c r="I8" s="24">
        <f>+G8/F8</f>
        <v>0.22147323310869194</v>
      </c>
      <c r="J8" s="24">
        <f t="shared" si="0"/>
        <v>1.9970631320497003</v>
      </c>
      <c r="K8" s="41">
        <f>+AVERAGE(M8,O8)</f>
        <v>0.46259482367663907</v>
      </c>
      <c r="L8" s="41">
        <f>+AVERAGE(N8,P8)</f>
        <v>3.3792608544515801</v>
      </c>
      <c r="M8" s="41">
        <f>+I8/0.43</f>
        <v>0.51505403048533005</v>
      </c>
      <c r="N8" s="41">
        <f>+M8/$K$18</f>
        <v>3.7624760028945428</v>
      </c>
      <c r="O8" s="41">
        <f>+I8/0.54</f>
        <v>0.41013561686794803</v>
      </c>
      <c r="P8" s="41">
        <f>+O8/$K$18</f>
        <v>2.9960457060086174</v>
      </c>
      <c r="Q8" s="78">
        <v>2.18103012</v>
      </c>
      <c r="R8" s="23">
        <f>+Q8/E8</f>
        <v>753.76883359253497</v>
      </c>
      <c r="S8" s="24">
        <f>+Q8/F8</f>
        <v>0.73538422789515612</v>
      </c>
      <c r="T8" s="24">
        <f t="shared" si="1"/>
        <v>2.0346929268579284</v>
      </c>
      <c r="U8" s="41">
        <f>+AVERAGE(W8,Y8)</f>
        <v>1.5360092615381169</v>
      </c>
      <c r="V8" s="41">
        <f>+AVERAGE(X8,Z8)</f>
        <v>3.442934801717322</v>
      </c>
      <c r="W8" s="41">
        <f>+S8/0.43</f>
        <v>1.7101958788259446</v>
      </c>
      <c r="X8" s="41">
        <f>+W8/$U$18</f>
        <v>3.8333707070667096</v>
      </c>
      <c r="Y8" s="41">
        <f>+S8/0.54</f>
        <v>1.361822644250289</v>
      </c>
      <c r="Z8" s="41">
        <f>+Y8/$U$18</f>
        <v>3.0524988963679349</v>
      </c>
      <c r="AA8" s="38"/>
      <c r="AB8" s="42"/>
      <c r="AC8" s="38"/>
      <c r="AD8" s="38"/>
      <c r="AE8" s="7"/>
      <c r="AG8" s="25"/>
      <c r="AH8" s="43"/>
      <c r="AI8" s="25"/>
      <c r="AJ8" s="25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7">
      <c r="A9" s="30"/>
      <c r="B9" s="20" t="s">
        <v>5</v>
      </c>
      <c r="C9" s="1">
        <v>1</v>
      </c>
      <c r="D9" s="29">
        <f>+AVERAGE(D7,D8)</f>
        <v>0.21195534999999999</v>
      </c>
      <c r="E9" s="38">
        <f>+AVERAGE(E7,E8)</f>
        <v>3.6412499999999995E-3</v>
      </c>
      <c r="F9" s="22">
        <f t="shared" ref="F9" si="3">+AVERAGE(F7,F8)</f>
        <v>3.7322812499999998</v>
      </c>
      <c r="G9" s="25">
        <f t="shared" ref="G9" si="4">+AVERAGE(G8,G7)</f>
        <v>0.72414022999999994</v>
      </c>
      <c r="H9" s="23">
        <f t="shared" ref="H9:P9" si="5">+AVERAGE(H8,H7)</f>
        <v>203.66530082215769</v>
      </c>
      <c r="I9" s="24">
        <f t="shared" si="5"/>
        <v>0.19869785446064164</v>
      </c>
      <c r="J9" s="24">
        <f t="shared" si="5"/>
        <v>1.7916935333037824</v>
      </c>
      <c r="K9" s="41">
        <f>+AVERAGE(K8,K7)</f>
        <v>0.41502351168566409</v>
      </c>
      <c r="L9" s="41">
        <f>+AVERAGE(L8,L7)</f>
        <v>3.0317518375362162</v>
      </c>
      <c r="M9" s="41">
        <f t="shared" si="5"/>
        <v>0.46208803362939915</v>
      </c>
      <c r="N9" s="41">
        <f t="shared" si="5"/>
        <v>3.3755587469475401</v>
      </c>
      <c r="O9" s="41">
        <f t="shared" si="5"/>
        <v>0.36795898974192898</v>
      </c>
      <c r="P9" s="41">
        <f t="shared" si="5"/>
        <v>2.6879449281248928</v>
      </c>
      <c r="Q9" s="77">
        <f>+AVERAGE(Q7:Q8)</f>
        <v>2.39009866</v>
      </c>
      <c r="R9" s="23">
        <f>+AVERAGE(R8,R7)</f>
        <v>672.98457628590063</v>
      </c>
      <c r="S9" s="24">
        <f>+AVERAGE(S8,S7)</f>
        <v>0.65657031832770807</v>
      </c>
      <c r="T9" s="24">
        <f>+AVERAGE(T8,T7)</f>
        <v>1.8166271889049925</v>
      </c>
      <c r="U9" s="41">
        <f>+AVERAGE(U7,U8)</f>
        <v>1.3713893384536537</v>
      </c>
      <c r="V9" s="41">
        <f>+AVERAGE(V7,V8)</f>
        <v>3.0739424548378684</v>
      </c>
      <c r="W9" s="41">
        <f t="shared" ref="W9" si="6">+AVERAGE(W7,W8)</f>
        <v>1.5269077170411816</v>
      </c>
      <c r="X9" s="41">
        <f>+AVERAGE(X7,X8)</f>
        <v>3.422533867242163</v>
      </c>
      <c r="Y9" s="41">
        <f>+AVERAGE(Y7,Y8)</f>
        <v>1.2158709598661259</v>
      </c>
      <c r="Z9" s="41">
        <f>+AVERAGE(Z7,Z8)</f>
        <v>2.7253510424335738</v>
      </c>
      <c r="AA9" s="38"/>
      <c r="AB9" s="42"/>
      <c r="AC9" s="38"/>
      <c r="AD9" s="38"/>
      <c r="AE9" s="7"/>
      <c r="AG9" s="25"/>
      <c r="AH9" s="43"/>
      <c r="AI9" s="25"/>
      <c r="AJ9" s="25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7">
      <c r="A10" s="28"/>
      <c r="B10" s="20" t="s">
        <v>7</v>
      </c>
      <c r="C10" s="1">
        <v>1</v>
      </c>
      <c r="D10" s="27">
        <v>0.21608717</v>
      </c>
      <c r="E10" s="5">
        <v>3.7359799999999999E-3</v>
      </c>
      <c r="F10" s="22">
        <f t="shared" si="2"/>
        <v>3.8293794999999999</v>
      </c>
      <c r="G10" s="82">
        <v>0.71937680000000004</v>
      </c>
      <c r="H10" s="23">
        <f t="shared" ref="H10:H18" si="7">+G10/E10</f>
        <v>192.55370746096074</v>
      </c>
      <c r="I10" s="24">
        <f t="shared" ref="I10:I18" si="8">+G10/F10</f>
        <v>0.18785727557166901</v>
      </c>
      <c r="J10" s="24">
        <f t="shared" si="0"/>
        <v>1.6939421250393862</v>
      </c>
      <c r="K10" s="41">
        <f>+AVERAGE(M10,O10)</f>
        <v>0.39238061435081595</v>
      </c>
      <c r="L10" s="41">
        <f>+AVERAGE(N10,P10)</f>
        <v>2.8663451950950458</v>
      </c>
      <c r="M10" s="41">
        <f>+I10/0.43</f>
        <v>0.43687738505039303</v>
      </c>
      <c r="N10" s="41">
        <f>+M10/$K$18</f>
        <v>3.1913946502089168</v>
      </c>
      <c r="O10" s="41">
        <f>+I10/0.54</f>
        <v>0.34788384365123887</v>
      </c>
      <c r="P10" s="41">
        <f>+O10/$K$18</f>
        <v>2.5412957399811744</v>
      </c>
      <c r="Q10" s="77">
        <v>2.4740131999999999</v>
      </c>
      <c r="R10" s="23">
        <f>+Q10/E10</f>
        <v>662.21264567797471</v>
      </c>
      <c r="S10" s="24">
        <f>+Q10/F10</f>
        <v>0.6460611177346095</v>
      </c>
      <c r="T10" s="24">
        <f t="shared" si="1"/>
        <v>1.7875498776130276</v>
      </c>
      <c r="U10" s="41">
        <f>+AVERAGE(W10,Y10)</f>
        <v>1.3494385964740983</v>
      </c>
      <c r="V10" s="41">
        <f>+AVERAGE(X10,Z10)</f>
        <v>3.0247402948136184</v>
      </c>
      <c r="W10" s="41">
        <f>+S10/0.43</f>
        <v>1.5024677156618826</v>
      </c>
      <c r="X10" s="41">
        <f>+W10/$U$18</f>
        <v>3.36775208082341</v>
      </c>
      <c r="Y10" s="41">
        <f>+S10/0.54</f>
        <v>1.1964094772863139</v>
      </c>
      <c r="Z10" s="41">
        <f>+Y10/$U$18</f>
        <v>2.6817285088038263</v>
      </c>
      <c r="AA10" s="38"/>
      <c r="AB10" s="42"/>
      <c r="AC10" s="38"/>
      <c r="AD10" s="38"/>
      <c r="AE10" s="7"/>
      <c r="AG10" s="25"/>
      <c r="AH10" s="43"/>
      <c r="AI10" s="25"/>
      <c r="AJ10" s="25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7">
      <c r="A11" s="28"/>
      <c r="B11" s="20" t="s">
        <v>6</v>
      </c>
      <c r="C11" s="1">
        <v>1</v>
      </c>
      <c r="D11" s="27">
        <v>0.20027046000000001</v>
      </c>
      <c r="E11" s="44">
        <v>3.1690500000000001E-3</v>
      </c>
      <c r="F11" s="22">
        <f t="shared" si="2"/>
        <v>3.24827625</v>
      </c>
      <c r="G11" s="82">
        <v>0.86749686000000004</v>
      </c>
      <c r="H11" s="23">
        <f t="shared" si="7"/>
        <v>273.74035120935298</v>
      </c>
      <c r="I11" s="24">
        <f t="shared" si="8"/>
        <v>0.26706375727741755</v>
      </c>
      <c r="J11" s="24">
        <f t="shared" si="0"/>
        <v>2.4081609144327283</v>
      </c>
      <c r="K11" s="41">
        <f>+AVERAGE(M11,O11)</f>
        <v>0.55782050938650951</v>
      </c>
      <c r="L11" s="41">
        <f>+AVERAGE(N11,P11)</f>
        <v>4.0748856552223991</v>
      </c>
      <c r="M11" s="41">
        <f>+I11/0.43</f>
        <v>0.62107850529631992</v>
      </c>
      <c r="N11" s="41">
        <f>+M11/$K$18</f>
        <v>4.5369860903507133</v>
      </c>
      <c r="O11" s="41">
        <f>+I11/0.54</f>
        <v>0.49456251347669911</v>
      </c>
      <c r="P11" s="41">
        <f>+O11/$K$18</f>
        <v>3.6127852200940858</v>
      </c>
      <c r="Q11" s="77">
        <v>2.5880445999999999</v>
      </c>
      <c r="R11" s="23">
        <f>+Q11/E11</f>
        <v>816.66259604613367</v>
      </c>
      <c r="S11" s="24">
        <f>+Q11/F11</f>
        <v>0.79674399614256941</v>
      </c>
      <c r="T11" s="24">
        <f t="shared" si="1"/>
        <v>2.2044657907715304</v>
      </c>
      <c r="U11" s="41">
        <f>+AVERAGE(W11,Y11)</f>
        <v>1.6641724294967535</v>
      </c>
      <c r="V11" s="41">
        <f>+AVERAGE(X11,Z11)</f>
        <v>3.7302100430275669</v>
      </c>
      <c r="W11" s="41">
        <f>+S11/0.43</f>
        <v>1.8528930142850453</v>
      </c>
      <c r="X11" s="41">
        <f>+W11/$U$18</f>
        <v>4.1532235530616211</v>
      </c>
      <c r="Y11" s="41">
        <f>+S11/0.54</f>
        <v>1.4754518447084617</v>
      </c>
      <c r="Z11" s="41">
        <f>+Y11/$U$18</f>
        <v>3.3071965329935122</v>
      </c>
      <c r="AA11" s="38"/>
      <c r="AB11" s="42"/>
      <c r="AC11" s="38"/>
      <c r="AD11" s="38"/>
      <c r="AE11" s="7"/>
      <c r="AG11" s="25"/>
      <c r="AH11" s="43"/>
      <c r="AI11" s="25"/>
      <c r="AJ11" s="25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7">
      <c r="A12" s="28"/>
      <c r="B12" s="20" t="s">
        <v>8</v>
      </c>
      <c r="C12" s="1">
        <v>1</v>
      </c>
      <c r="D12" s="33">
        <v>0.27396361000000002</v>
      </c>
      <c r="E12" s="5">
        <v>5.7357099999999998E-3</v>
      </c>
      <c r="F12" s="22">
        <f t="shared" si="2"/>
        <v>5.8791027499999995</v>
      </c>
      <c r="G12" s="82">
        <v>0.97589599999999999</v>
      </c>
      <c r="H12" s="23">
        <f t="shared" si="7"/>
        <v>170.14388802781173</v>
      </c>
      <c r="I12" s="24">
        <f t="shared" si="8"/>
        <v>0.16599403710030414</v>
      </c>
      <c r="J12" s="24">
        <f t="shared" si="0"/>
        <v>1.4967974548437539</v>
      </c>
      <c r="K12" s="41">
        <f>+AVERAGE(M12,O12)</f>
        <v>0.34671450470993759</v>
      </c>
      <c r="L12" s="41">
        <f>+AVERAGE(N12,P12)</f>
        <v>2.5327537046887789</v>
      </c>
      <c r="M12" s="41">
        <f>+I12/0.43</f>
        <v>0.38603264441931195</v>
      </c>
      <c r="N12" s="41">
        <f>+M12/$K$18</f>
        <v>2.8199731969730735</v>
      </c>
      <c r="O12" s="41">
        <f>+I12/0.54</f>
        <v>0.30739636500056322</v>
      </c>
      <c r="P12" s="41">
        <f>+O12/$K$18</f>
        <v>2.2455342124044844</v>
      </c>
      <c r="Q12" s="80">
        <v>3.1733446000000001</v>
      </c>
      <c r="R12" s="23">
        <f>+Q12/E12</f>
        <v>553.26099122863604</v>
      </c>
      <c r="S12" s="24">
        <f>+Q12/F12</f>
        <v>0.53976682071086446</v>
      </c>
      <c r="T12" s="24">
        <f t="shared" si="1"/>
        <v>1.4934502136338537</v>
      </c>
      <c r="U12" s="41">
        <f>+AVERAGE(W12,Y12)</f>
        <v>1.1274199312866893</v>
      </c>
      <c r="V12" s="41">
        <f>+AVERAGE(X12,Z12)</f>
        <v>2.5270897870041069</v>
      </c>
      <c r="W12" s="41">
        <f>+S12/0.43</f>
        <v>1.2552716760717779</v>
      </c>
      <c r="X12" s="41">
        <f>+W12/$U$18</f>
        <v>2.8136669793447791</v>
      </c>
      <c r="Y12" s="41">
        <f>+S12/0.54</f>
        <v>0.99956818650160073</v>
      </c>
      <c r="Z12" s="41">
        <f>+Y12/$U$18</f>
        <v>2.2405125946634348</v>
      </c>
      <c r="AA12" s="38"/>
      <c r="AB12" s="42"/>
      <c r="AC12" s="38"/>
      <c r="AD12" s="38"/>
      <c r="AE12" s="7"/>
      <c r="AG12" s="25"/>
      <c r="AH12" s="43"/>
      <c r="AI12" s="25"/>
      <c r="AJ12" s="25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7">
      <c r="A13" s="28"/>
      <c r="B13" s="20" t="s">
        <v>10</v>
      </c>
      <c r="C13" s="1">
        <v>1</v>
      </c>
      <c r="D13" s="27">
        <v>0.33356038999999998</v>
      </c>
      <c r="E13" s="5">
        <v>8.8422499999999994E-3</v>
      </c>
      <c r="F13" s="22">
        <f t="shared" si="2"/>
        <v>9.0633062500000001</v>
      </c>
      <c r="G13" s="82">
        <v>1.28</v>
      </c>
      <c r="H13" s="23">
        <f t="shared" si="7"/>
        <v>144.75953518617999</v>
      </c>
      <c r="I13" s="24">
        <f t="shared" si="8"/>
        <v>0.14122881481578536</v>
      </c>
      <c r="J13" s="24">
        <f t="shared" si="0"/>
        <v>1.273485085727095</v>
      </c>
      <c r="K13" s="41">
        <f>+AVERAGE(M13,O13)</f>
        <v>0.29498697323710554</v>
      </c>
      <c r="L13" s="41">
        <f>+AVERAGE(N13,P13)</f>
        <v>2.1548834535384076</v>
      </c>
      <c r="M13" s="41">
        <f>+I13/0.43</f>
        <v>0.32843910422275668</v>
      </c>
      <c r="N13" s="41">
        <f>+M13/$K$18</f>
        <v>2.3992516802283301</v>
      </c>
      <c r="O13" s="41">
        <f>+I13/0.54</f>
        <v>0.26153484225145435</v>
      </c>
      <c r="P13" s="41">
        <f>+O13/$K$18</f>
        <v>1.9105152268484846</v>
      </c>
      <c r="Q13" s="77">
        <v>4.1424589999999997</v>
      </c>
      <c r="R13" s="23">
        <f>+Q13/E13</f>
        <v>468.4847182561</v>
      </c>
      <c r="S13" s="24">
        <f>+Q13/F13</f>
        <v>0.45705826171326824</v>
      </c>
      <c r="T13" s="24">
        <f t="shared" si="1"/>
        <v>1.2646085909834788</v>
      </c>
      <c r="U13" s="41">
        <f>+AVERAGE(W13,Y13)</f>
        <v>0.95466518919438026</v>
      </c>
      <c r="V13" s="41">
        <f>+AVERAGE(X13,Z13)</f>
        <v>2.1398634019784644</v>
      </c>
      <c r="W13" s="41">
        <f>+S13/0.43</f>
        <v>1.0629261900308564</v>
      </c>
      <c r="X13" s="41">
        <f>+W13/$U$18</f>
        <v>2.3825283238523109</v>
      </c>
      <c r="Y13" s="41">
        <f>+S13/0.54</f>
        <v>0.8464041883579041</v>
      </c>
      <c r="Z13" s="41">
        <f>+Y13/$U$18</f>
        <v>1.897198480104618</v>
      </c>
      <c r="AA13" s="38"/>
      <c r="AB13" s="42"/>
      <c r="AC13" s="38"/>
      <c r="AD13" s="38"/>
      <c r="AE13" s="7"/>
      <c r="AG13" s="25"/>
      <c r="AH13" s="43"/>
      <c r="AI13" s="25"/>
      <c r="AJ13" s="25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7">
      <c r="A14" s="28"/>
      <c r="B14" s="20" t="s">
        <v>9</v>
      </c>
      <c r="C14" s="1">
        <v>1</v>
      </c>
      <c r="D14" s="27">
        <v>0.31322</v>
      </c>
      <c r="E14" s="5">
        <v>6.535E-3</v>
      </c>
      <c r="F14" s="22">
        <f t="shared" si="2"/>
        <v>6.6983750000000004</v>
      </c>
      <c r="G14" s="83">
        <v>1.12154898</v>
      </c>
      <c r="H14" s="23">
        <f t="shared" si="7"/>
        <v>171.62187911247131</v>
      </c>
      <c r="I14" s="24">
        <f t="shared" si="8"/>
        <v>0.16743597962192322</v>
      </c>
      <c r="J14" s="24">
        <f t="shared" si="0"/>
        <v>1.5097997044070093</v>
      </c>
      <c r="K14" s="41">
        <f>+AVERAGE(M14,O14)</f>
        <v>0.34972631402511956</v>
      </c>
      <c r="L14" s="41">
        <f>+AVERAGE(N14,P14)</f>
        <v>2.5547550086354516</v>
      </c>
      <c r="M14" s="41">
        <f>+I14/0.43</f>
        <v>0.38938599912075167</v>
      </c>
      <c r="N14" s="41">
        <f>+M14/$K$18</f>
        <v>2.844469494150812</v>
      </c>
      <c r="O14" s="41">
        <f>+I14/0.54</f>
        <v>0.31006662892948744</v>
      </c>
      <c r="P14" s="41">
        <f>+O14/$K$18</f>
        <v>2.2650405231200907</v>
      </c>
      <c r="Q14" s="77">
        <v>3.8029418000000001</v>
      </c>
      <c r="R14" s="23">
        <f>+Q14/E14</f>
        <v>581.93447589900541</v>
      </c>
      <c r="S14" s="24">
        <f>+Q14/F14</f>
        <v>0.56774095209659059</v>
      </c>
      <c r="T14" s="24">
        <f t="shared" si="1"/>
        <v>1.5708502517451501</v>
      </c>
      <c r="U14" s="41">
        <f>+AVERAGE(W14,Y14)</f>
        <v>1.1858499645428355</v>
      </c>
      <c r="V14" s="41">
        <f>+AVERAGE(X14,Z14)</f>
        <v>2.6580595669399645</v>
      </c>
      <c r="W14" s="41">
        <f>+S14/0.43</f>
        <v>1.3203277955734665</v>
      </c>
      <c r="X14" s="41">
        <f>+W14/$U$18</f>
        <v>2.959489002366146</v>
      </c>
      <c r="Y14" s="41">
        <f>+S14/0.54</f>
        <v>1.0513721335122048</v>
      </c>
      <c r="Z14" s="41">
        <f>+Y14/$U$18</f>
        <v>2.356630131513783</v>
      </c>
      <c r="AA14" s="38"/>
      <c r="AB14" s="42"/>
      <c r="AC14" s="38"/>
      <c r="AD14" s="38"/>
      <c r="AE14" s="7"/>
      <c r="AG14" s="25"/>
      <c r="AH14" s="43"/>
      <c r="AI14" s="25"/>
      <c r="AJ14" s="25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7">
      <c r="A15" s="28"/>
      <c r="B15" s="20" t="s">
        <v>11</v>
      </c>
      <c r="C15" s="1">
        <v>1</v>
      </c>
      <c r="D15" s="10">
        <v>0.31589066999999998</v>
      </c>
      <c r="E15" s="5">
        <v>7.33228E-3</v>
      </c>
      <c r="F15" s="22">
        <f t="shared" si="2"/>
        <v>7.515587</v>
      </c>
      <c r="G15" s="82">
        <v>1.02</v>
      </c>
      <c r="H15" s="23">
        <f t="shared" si="7"/>
        <v>139.11089047335889</v>
      </c>
      <c r="I15" s="24">
        <f t="shared" si="8"/>
        <v>0.13571794192522821</v>
      </c>
      <c r="J15" s="24">
        <f t="shared" si="0"/>
        <v>1.2237925747149734</v>
      </c>
      <c r="K15" s="41">
        <f>+AVERAGE(M15,O15)</f>
        <v>0.16752779223044878</v>
      </c>
      <c r="L15" s="41">
        <f>+AVERAGE(N15,P15)</f>
        <v>1.2237925747149734</v>
      </c>
      <c r="M15" s="41">
        <f>+I15/0.73</f>
        <v>0.18591498893866878</v>
      </c>
      <c r="N15" s="41">
        <f>+M15/$K$18</f>
        <v>1.3581112719397874</v>
      </c>
      <c r="O15" s="41">
        <f>+I15/0.91</f>
        <v>0.1491405955222288</v>
      </c>
      <c r="P15" s="41">
        <f>+O15/$K$18</f>
        <v>1.0894738774901591</v>
      </c>
      <c r="Q15" s="81">
        <v>3.3820831999999998</v>
      </c>
      <c r="R15" s="23">
        <f>+Q15/E15</f>
        <v>461.25941726175211</v>
      </c>
      <c r="S15" s="24">
        <f>+Q15/F15</f>
        <v>0.45000918757244107</v>
      </c>
      <c r="T15" s="24">
        <f t="shared" si="1"/>
        <v>1.2451049073971576</v>
      </c>
      <c r="U15" s="41">
        <f>+AVERAGE(W15,Y15)</f>
        <v>0.55548326630950129</v>
      </c>
      <c r="V15" s="41">
        <f>+AVERAGE(X15,Z15)</f>
        <v>1.2451049073971574</v>
      </c>
      <c r="W15" s="41">
        <f>+S15/0.73</f>
        <v>0.61645094188005622</v>
      </c>
      <c r="X15" s="41">
        <f>+W15/$U$18</f>
        <v>1.3817627630870895</v>
      </c>
      <c r="Y15" s="41">
        <f>+S15/0.91</f>
        <v>0.49451559073894624</v>
      </c>
      <c r="Z15" s="41">
        <f>+Y15/$U$18</f>
        <v>1.1084470517072256</v>
      </c>
      <c r="AA15" s="38"/>
      <c r="AB15" s="42"/>
      <c r="AC15" s="38"/>
      <c r="AD15" s="38"/>
      <c r="AE15" s="7"/>
      <c r="AG15" s="25"/>
      <c r="AH15" s="43"/>
      <c r="AI15" s="25"/>
      <c r="AJ15" s="25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7">
      <c r="A16" s="28"/>
      <c r="B16" s="20" t="s">
        <v>15</v>
      </c>
      <c r="C16" s="1">
        <v>1</v>
      </c>
      <c r="D16" s="27">
        <v>0.35819917000000001</v>
      </c>
      <c r="E16" s="5">
        <v>9.5339900000000009E-3</v>
      </c>
      <c r="F16" s="22">
        <f t="shared" si="2"/>
        <v>9.7723397500000004</v>
      </c>
      <c r="G16" s="82">
        <v>1.20849356</v>
      </c>
      <c r="H16" s="23">
        <f t="shared" si="7"/>
        <v>126.75632762358676</v>
      </c>
      <c r="I16" s="24">
        <f t="shared" si="8"/>
        <v>0.12366470987667001</v>
      </c>
      <c r="J16" s="24">
        <f t="shared" si="0"/>
        <v>1.1151064594298719</v>
      </c>
      <c r="K16" s="41">
        <f>+AVERAGE(M16,O16)</f>
        <v>0.15264949886929008</v>
      </c>
      <c r="L16" s="41">
        <f>+AVERAGE(N16,P16)</f>
        <v>1.1151064594298716</v>
      </c>
      <c r="M16" s="41">
        <f>+I16/0.73</f>
        <v>0.16940371215982195</v>
      </c>
      <c r="N16" s="41">
        <f>+M16/$K$18</f>
        <v>1.2374961927819308</v>
      </c>
      <c r="O16" s="41">
        <f>+I16/0.91</f>
        <v>0.13589528557875824</v>
      </c>
      <c r="P16" s="41">
        <f>+O16/$K$18</f>
        <v>0.99271672607781247</v>
      </c>
      <c r="Q16" s="82">
        <v>4.2001799999999996</v>
      </c>
      <c r="R16" s="23">
        <f>+Q16/E16</f>
        <v>440.54797624079731</v>
      </c>
      <c r="S16" s="24">
        <f>+Q16/F16</f>
        <v>0.42980290364955837</v>
      </c>
      <c r="T16" s="24">
        <f t="shared" si="1"/>
        <v>1.189197286025335</v>
      </c>
      <c r="U16" s="41">
        <f>+AVERAGE(W16,Y16)</f>
        <v>0.53054099201059435</v>
      </c>
      <c r="V16" s="41">
        <f>+AVERAGE(X16,Z16)</f>
        <v>1.189197286025335</v>
      </c>
      <c r="W16" s="41">
        <f>+S16/0.73</f>
        <v>0.588771100889806</v>
      </c>
      <c r="X16" s="41">
        <f>+W16/$U$18</f>
        <v>1.319718939369579</v>
      </c>
      <c r="Y16" s="41">
        <f>+S16/0.91</f>
        <v>0.47231088313138281</v>
      </c>
      <c r="Z16" s="41">
        <f>+Y16/$U$18</f>
        <v>1.0586756326810909</v>
      </c>
      <c r="AA16" s="38"/>
      <c r="AB16" s="42"/>
      <c r="AC16" s="38"/>
      <c r="AD16" s="38"/>
      <c r="AE16" s="7"/>
      <c r="AG16" s="29"/>
      <c r="AH16" s="43"/>
      <c r="AI16" s="29"/>
      <c r="AJ16" s="29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7">
      <c r="A17" s="28"/>
      <c r="B17" s="20" t="s">
        <v>12</v>
      </c>
      <c r="C17" s="1">
        <v>1</v>
      </c>
      <c r="D17" s="27">
        <v>0.38727143000000003</v>
      </c>
      <c r="E17" s="5">
        <v>1.0723699999999999E-2</v>
      </c>
      <c r="F17" s="22">
        <f t="shared" si="2"/>
        <v>10.991792499999999</v>
      </c>
      <c r="G17" s="82">
        <v>1.4578829200000001</v>
      </c>
      <c r="H17" s="23">
        <f t="shared" si="7"/>
        <v>135.94961813553161</v>
      </c>
      <c r="I17" s="24">
        <f t="shared" si="8"/>
        <v>0.13263377379076255</v>
      </c>
      <c r="J17" s="24">
        <f t="shared" si="0"/>
        <v>1.19598208769616</v>
      </c>
      <c r="K17" s="41">
        <f>+AVERAGE(M17,O17)</f>
        <v>0.16372075042665257</v>
      </c>
      <c r="L17" s="41">
        <f>+AVERAGE(N17,P17)</f>
        <v>1.19598208769616</v>
      </c>
      <c r="M17" s="41">
        <f>+I17/0.73</f>
        <v>0.18169010108323638</v>
      </c>
      <c r="N17" s="41">
        <f>+M17/$K$18</f>
        <v>1.3272484143945191</v>
      </c>
      <c r="O17" s="41">
        <f>+I17/0.91</f>
        <v>0.14575139977006873</v>
      </c>
      <c r="P17" s="41">
        <f>+O17/$K$18</f>
        <v>1.0647157609978009</v>
      </c>
      <c r="Q17" s="77">
        <v>4.7230297999999999</v>
      </c>
      <c r="R17" s="23">
        <f>+Q17/E17</f>
        <v>440.42912427613606</v>
      </c>
      <c r="S17" s="24">
        <f>+Q17/F17</f>
        <v>0.42968695051330347</v>
      </c>
      <c r="T17" s="24">
        <f t="shared" si="1"/>
        <v>1.188876461866704</v>
      </c>
      <c r="U17" s="41">
        <f>+AVERAGE(W17,Y17)</f>
        <v>0.53039786153982971</v>
      </c>
      <c r="V17" s="41">
        <f>+AVERAGE(X17,Z17)</f>
        <v>1.188876461866704</v>
      </c>
      <c r="W17" s="41">
        <f>+S17/0.73</f>
        <v>0.58861226097712804</v>
      </c>
      <c r="X17" s="41">
        <f>+W17/$U$18</f>
        <v>1.3193629028032936</v>
      </c>
      <c r="Y17" s="41">
        <f>+S17/0.91</f>
        <v>0.47218346210253126</v>
      </c>
      <c r="Z17" s="41">
        <f>+Y17/$U$18</f>
        <v>1.0583900209301147</v>
      </c>
      <c r="AA17" s="38"/>
      <c r="AB17" s="42"/>
      <c r="AC17" s="38"/>
      <c r="AD17" s="38"/>
      <c r="AE17" s="7"/>
      <c r="AG17" s="25"/>
      <c r="AH17" s="43"/>
      <c r="AI17" s="25"/>
      <c r="AJ17" s="25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7">
      <c r="A18" s="28"/>
      <c r="B18" s="20" t="s">
        <v>16</v>
      </c>
      <c r="C18" s="1">
        <v>1</v>
      </c>
      <c r="D18" s="27">
        <v>0.40699999999999997</v>
      </c>
      <c r="E18" s="5">
        <v>1.1599999999999999E-2</v>
      </c>
      <c r="F18" s="22">
        <f t="shared" si="2"/>
        <v>11.889999999999999</v>
      </c>
      <c r="G18" s="82">
        <v>1.3185946399999999</v>
      </c>
      <c r="H18" s="23">
        <f t="shared" si="7"/>
        <v>113.67195172413793</v>
      </c>
      <c r="I18" s="24">
        <f t="shared" si="8"/>
        <v>0.11089946509671994</v>
      </c>
      <c r="J18" s="24">
        <f>+I18/$I$18</f>
        <v>1</v>
      </c>
      <c r="K18" s="41">
        <f>+AVERAGE(M18,O18)</f>
        <v>0.13689230976864422</v>
      </c>
      <c r="L18" s="41">
        <f>+AVERAGE(N18,P18)</f>
        <v>1</v>
      </c>
      <c r="M18" s="41">
        <f>+I18/0.73</f>
        <v>0.15191707547495883</v>
      </c>
      <c r="N18" s="41">
        <f>+M18/$K$18</f>
        <v>1.1097560975609757</v>
      </c>
      <c r="O18" s="41">
        <f>+I18/0.91</f>
        <v>0.12186754406232959</v>
      </c>
      <c r="P18" s="41">
        <f>+O18/$K$18</f>
        <v>0.89024390243902429</v>
      </c>
      <c r="Q18" s="77">
        <v>4.2973160000000004</v>
      </c>
      <c r="R18" s="23">
        <f>+Q18/E18</f>
        <v>370.458275862069</v>
      </c>
      <c r="S18" s="24">
        <f>+Q18/F18</f>
        <v>0.36142270815811611</v>
      </c>
      <c r="T18" s="24">
        <f t="shared" si="1"/>
        <v>1</v>
      </c>
      <c r="U18" s="41">
        <f>+AVERAGE(W18,Y18)</f>
        <v>0.44613370568968119</v>
      </c>
      <c r="V18" s="41">
        <f>+AVERAGE(X18,Z18)</f>
        <v>1</v>
      </c>
      <c r="W18" s="41">
        <f>+S18/0.73</f>
        <v>0.49509960021659744</v>
      </c>
      <c r="X18" s="41">
        <f>+W18/$U$18</f>
        <v>1.1097560975609757</v>
      </c>
      <c r="Y18" s="41">
        <f>+S18/0.91</f>
        <v>0.39716781116276495</v>
      </c>
      <c r="Z18" s="41">
        <f>+Y18/$U$18</f>
        <v>0.8902439024390244</v>
      </c>
      <c r="AA18" s="7"/>
      <c r="AB18" s="7"/>
      <c r="AC18" s="7"/>
      <c r="AD18" s="7"/>
      <c r="AE18" s="7"/>
      <c r="AG18" s="7"/>
      <c r="AH18" s="7"/>
      <c r="AI18" s="7"/>
      <c r="AJ18" s="7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>
      <c r="A19" s="28"/>
      <c r="B19" s="30"/>
      <c r="F19" s="22"/>
      <c r="I19" s="26"/>
      <c r="J19" s="27"/>
      <c r="M19" s="7"/>
      <c r="N19" s="29"/>
      <c r="O19" s="29"/>
      <c r="P19" s="7"/>
      <c r="Q19" s="7"/>
      <c r="R19" s="7"/>
      <c r="S19" s="7"/>
      <c r="T19" s="7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>
      <c r="A20" s="28"/>
      <c r="B20" s="30"/>
      <c r="F20" s="22"/>
      <c r="I20" s="26"/>
      <c r="J20" s="27"/>
      <c r="M20" s="7"/>
      <c r="N20" s="29"/>
      <c r="O20" s="29"/>
      <c r="P20" s="7"/>
      <c r="Q20" s="7"/>
      <c r="R20" s="7"/>
      <c r="S20" s="7"/>
      <c r="T20" s="7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>
      <c r="A21" s="16" t="s">
        <v>23</v>
      </c>
      <c r="B21" s="30"/>
      <c r="F21" s="22"/>
      <c r="G21" s="120" t="s">
        <v>30</v>
      </c>
      <c r="H21" s="115" t="s">
        <v>31</v>
      </c>
      <c r="Q21" s="120" t="s">
        <v>28</v>
      </c>
      <c r="R21" s="115" t="s">
        <v>32</v>
      </c>
      <c r="T21" s="7"/>
      <c r="AA21" s="120" t="s">
        <v>28</v>
      </c>
      <c r="AB21" s="115" t="s">
        <v>33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s="3" customFormat="1">
      <c r="A22" s="7"/>
      <c r="B22" s="45"/>
      <c r="C22" s="7"/>
      <c r="D22" s="7"/>
      <c r="E22" s="7"/>
      <c r="F22" s="34"/>
      <c r="G22" s="120" t="s">
        <v>27</v>
      </c>
      <c r="H22" s="117">
        <f>C25*998.2*1/0.0010016</f>
        <v>1993210.8626198082</v>
      </c>
      <c r="I22" s="51"/>
      <c r="J22" s="31"/>
      <c r="K22" s="7"/>
      <c r="L22" s="7"/>
      <c r="M22" s="1"/>
      <c r="N22" s="1"/>
      <c r="O22" s="7"/>
      <c r="P22" s="7"/>
      <c r="Q22" s="120" t="s">
        <v>27</v>
      </c>
      <c r="R22" s="117">
        <f>C25*998.2*2.5/0.0010016</f>
        <v>4983027.1565495208</v>
      </c>
      <c r="S22" s="7"/>
      <c r="T22" s="7"/>
      <c r="U22" s="7"/>
      <c r="V22" s="7"/>
      <c r="W22" s="7"/>
      <c r="X22" s="7"/>
      <c r="Y22" s="7"/>
      <c r="Z22" s="7"/>
      <c r="AA22" s="120" t="s">
        <v>27</v>
      </c>
      <c r="AB22" s="117">
        <f>C25*998.2*5/0.0010016</f>
        <v>9966054.3130990416</v>
      </c>
      <c r="AC22" s="7"/>
      <c r="AD22" s="7"/>
      <c r="AE22" s="7"/>
      <c r="AF22" s="7"/>
      <c r="AG22" s="7"/>
      <c r="AH22" s="7"/>
      <c r="AI22" s="7"/>
      <c r="AJ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ht="19" customHeight="1">
      <c r="B23" s="30"/>
      <c r="C23" s="16"/>
      <c r="F23" s="22"/>
      <c r="H23" s="17"/>
      <c r="I23" s="90" t="s">
        <v>44</v>
      </c>
      <c r="J23" s="91"/>
      <c r="K23" s="108" t="s">
        <v>48</v>
      </c>
      <c r="L23" s="108"/>
      <c r="M23" s="108" t="s">
        <v>46</v>
      </c>
      <c r="N23" s="108"/>
      <c r="O23" s="108" t="s">
        <v>47</v>
      </c>
      <c r="P23" s="108"/>
      <c r="R23" s="17"/>
      <c r="S23" s="90" t="s">
        <v>44</v>
      </c>
      <c r="T23" s="91"/>
      <c r="U23" s="108" t="s">
        <v>48</v>
      </c>
      <c r="V23" s="108"/>
      <c r="W23" s="108" t="s">
        <v>46</v>
      </c>
      <c r="X23" s="108"/>
      <c r="Y23" s="108" t="s">
        <v>47</v>
      </c>
      <c r="Z23" s="108"/>
      <c r="AB23" s="17"/>
      <c r="AC23" s="90" t="s">
        <v>44</v>
      </c>
      <c r="AD23" s="91"/>
      <c r="AE23" s="108" t="s">
        <v>48</v>
      </c>
      <c r="AF23" s="108"/>
      <c r="AG23" s="108" t="s">
        <v>46</v>
      </c>
      <c r="AH23" s="108"/>
      <c r="AI23" s="108" t="s">
        <v>47</v>
      </c>
      <c r="AJ23" s="108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48">
      <c r="A24" s="28"/>
      <c r="B24" s="30"/>
      <c r="C24" s="76" t="s">
        <v>0</v>
      </c>
      <c r="D24" s="76" t="s">
        <v>25</v>
      </c>
      <c r="E24" s="76" t="s">
        <v>1</v>
      </c>
      <c r="F24" s="76" t="s">
        <v>2</v>
      </c>
      <c r="G24" s="76" t="s">
        <v>22</v>
      </c>
      <c r="H24" s="87" t="s">
        <v>26</v>
      </c>
      <c r="I24" s="87" t="s">
        <v>45</v>
      </c>
      <c r="J24" s="87" t="s">
        <v>20</v>
      </c>
      <c r="K24" s="88" t="s">
        <v>45</v>
      </c>
      <c r="L24" s="88" t="s">
        <v>20</v>
      </c>
      <c r="M24" s="88" t="s">
        <v>45</v>
      </c>
      <c r="N24" s="88" t="s">
        <v>20</v>
      </c>
      <c r="O24" s="88" t="s">
        <v>45</v>
      </c>
      <c r="P24" s="88" t="s">
        <v>20</v>
      </c>
      <c r="Q24" s="76" t="s">
        <v>18</v>
      </c>
      <c r="R24" s="87" t="s">
        <v>26</v>
      </c>
      <c r="S24" s="87" t="s">
        <v>45</v>
      </c>
      <c r="T24" s="87" t="s">
        <v>20</v>
      </c>
      <c r="U24" s="88" t="s">
        <v>45</v>
      </c>
      <c r="V24" s="88" t="s">
        <v>20</v>
      </c>
      <c r="W24" s="88" t="s">
        <v>45</v>
      </c>
      <c r="X24" s="88" t="s">
        <v>20</v>
      </c>
      <c r="Y24" s="88" t="s">
        <v>45</v>
      </c>
      <c r="Z24" s="88" t="s">
        <v>20</v>
      </c>
      <c r="AA24" s="76" t="s">
        <v>18</v>
      </c>
      <c r="AB24" s="87" t="s">
        <v>26</v>
      </c>
      <c r="AC24" s="87" t="s">
        <v>45</v>
      </c>
      <c r="AD24" s="87" t="s">
        <v>20</v>
      </c>
      <c r="AE24" s="88" t="s">
        <v>45</v>
      </c>
      <c r="AF24" s="88" t="s">
        <v>20</v>
      </c>
      <c r="AG24" s="88" t="s">
        <v>45</v>
      </c>
      <c r="AH24" s="88" t="s">
        <v>20</v>
      </c>
      <c r="AI24" s="88" t="s">
        <v>45</v>
      </c>
      <c r="AJ24" s="88" t="s">
        <v>20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>
      <c r="A25" s="28"/>
      <c r="B25" s="20" t="s">
        <v>13</v>
      </c>
      <c r="C25" s="1">
        <v>2</v>
      </c>
      <c r="D25" s="27">
        <v>0.93913532</v>
      </c>
      <c r="E25" s="27">
        <v>3.5114515999999998E-2</v>
      </c>
      <c r="F25" s="22">
        <f t="shared" ref="F25:F26" si="9">+E25*1025</f>
        <v>35.992378899999999</v>
      </c>
      <c r="G25" s="77">
        <v>2.5991672000000001</v>
      </c>
      <c r="H25" s="32">
        <f>+G25/E25</f>
        <v>74.019735883587302</v>
      </c>
      <c r="I25" s="24">
        <f>+G25/F25</f>
        <v>7.2214376471792477E-2</v>
      </c>
      <c r="J25" s="24">
        <f>+I25/$I$36</f>
        <v>1.5977312762724913</v>
      </c>
      <c r="K25" s="41">
        <f>+AVERAGE(M25,O25)</f>
        <v>0.15083536859956653</v>
      </c>
      <c r="L25" s="41">
        <f>+AVERAGE(N25,P25)</f>
        <v>2.7035453567755443</v>
      </c>
      <c r="M25" s="41">
        <f>+I25/0.43</f>
        <v>0.1679404103995174</v>
      </c>
      <c r="N25" s="41">
        <f>+M25/$K$36</f>
        <v>3.0101329745542147</v>
      </c>
      <c r="O25" s="41">
        <f>+I25/0.54</f>
        <v>0.13373032679961569</v>
      </c>
      <c r="P25" s="41">
        <f>+O25/$K$36</f>
        <v>2.3969577389968744</v>
      </c>
      <c r="Q25" s="25">
        <v>13.64662</v>
      </c>
      <c r="R25" s="23">
        <f>+Q25/E25</f>
        <v>388.63186950946442</v>
      </c>
      <c r="S25" s="24">
        <f>+Q25/F25</f>
        <v>0.37915304342386774</v>
      </c>
      <c r="T25" s="24">
        <f t="shared" ref="T25:T36" si="10">+S25/$S$36</f>
        <v>1.5231443485198983</v>
      </c>
      <c r="U25" s="41">
        <f>+AVERAGE(W25,Y25)</f>
        <v>0.79194326468809584</v>
      </c>
      <c r="V25" s="41">
        <f>+AVERAGE(Z25,Z25)</f>
        <v>2.2850605029850235</v>
      </c>
      <c r="W25" s="41">
        <f>+S25/0.43</f>
        <v>0.88175126377643664</v>
      </c>
      <c r="X25" s="41">
        <f>+W25/$U$36</f>
        <v>2.8696108642137506</v>
      </c>
      <c r="Y25" s="41">
        <f>+S25/0.54</f>
        <v>0.70213526559975503</v>
      </c>
      <c r="Z25" s="41">
        <f>+Y25/$U$36</f>
        <v>2.2850605029850235</v>
      </c>
      <c r="AA25" s="25">
        <v>48.835168000000003</v>
      </c>
      <c r="AB25" s="46">
        <f>+AA25/E25</f>
        <v>1390.7401713866711</v>
      </c>
      <c r="AC25" s="24">
        <f>+AA25/F25</f>
        <v>1.3568196794016303</v>
      </c>
      <c r="AD25" s="24">
        <f t="shared" ref="AD25:AD36" si="11">+AC25/$AC$36</f>
        <v>1.5370487183022352</v>
      </c>
      <c r="AE25" s="41">
        <f>+AC25/0.54</f>
        <v>2.5126290359289447</v>
      </c>
      <c r="AF25" s="41">
        <f t="shared" ref="AF25:AF35" si="12">+AE25/$AG$36</f>
        <v>2.3059201977601056</v>
      </c>
      <c r="AG25" s="41">
        <f>+AVERAGE(AI25,AE25)</f>
        <v>2.834011819594275</v>
      </c>
      <c r="AH25" s="41">
        <f>+AVERAGE(AJ25,AF25)</f>
        <v>2.6008634788689564</v>
      </c>
      <c r="AI25" s="41">
        <f t="shared" ref="AI25:AI32" si="13">+AC25/0.43</f>
        <v>3.1553946032596052</v>
      </c>
      <c r="AJ25" s="41">
        <f t="shared" ref="AJ25:AJ35" si="14">+AI25/$AG$36</f>
        <v>2.8958067599778072</v>
      </c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>
      <c r="A26" s="28"/>
      <c r="B26" s="20" t="s">
        <v>14</v>
      </c>
      <c r="C26" s="1">
        <v>2</v>
      </c>
      <c r="D26" s="27">
        <v>0.75650675999999994</v>
      </c>
      <c r="E26" s="27">
        <v>2.3148396799999998E-2</v>
      </c>
      <c r="F26" s="22">
        <f t="shared" si="9"/>
        <v>23.727106719999998</v>
      </c>
      <c r="G26" s="78">
        <v>2.18103012</v>
      </c>
      <c r="H26" s="32">
        <f>+G26/E26</f>
        <v>94.219489100860756</v>
      </c>
      <c r="I26" s="24">
        <f>+G26/F26</f>
        <v>9.1921452781327573E-2</v>
      </c>
      <c r="J26" s="24">
        <f t="shared" ref="J26:J36" si="15">+I26/$I$36</f>
        <v>2.0337471185740834</v>
      </c>
      <c r="K26" s="41">
        <f>+AVERAGE(M26,O26)</f>
        <v>0.19199786648985301</v>
      </c>
      <c r="L26" s="41">
        <f>+AVERAGE(N26,P26)</f>
        <v>3.4413343851565639</v>
      </c>
      <c r="M26" s="41">
        <f>+I26/0.43</f>
        <v>0.21377082042169204</v>
      </c>
      <c r="N26" s="41">
        <f>+M26/$K$36</f>
        <v>3.8315887999681335</v>
      </c>
      <c r="O26" s="41">
        <f>+I26/0.54</f>
        <v>0.170224912558014</v>
      </c>
      <c r="P26" s="41">
        <f>+O26/$K$36</f>
        <v>3.0510799703449947</v>
      </c>
      <c r="Q26" s="25">
        <v>10.841536</v>
      </c>
      <c r="R26" s="23">
        <f>+Q26/E26</f>
        <v>468.34932430396219</v>
      </c>
      <c r="S26" s="24">
        <f>+Q26/F26</f>
        <v>0.45692617005264602</v>
      </c>
      <c r="T26" s="24">
        <f t="shared" si="10"/>
        <v>1.8355767563455583</v>
      </c>
      <c r="U26" s="41">
        <f>+AVERAGE(W26,Y26)</f>
        <v>0.95438928714699967</v>
      </c>
      <c r="V26" s="41">
        <f>+AVERAGE(Z26,Z26)</f>
        <v>2.7537796730811976</v>
      </c>
      <c r="W26" s="41">
        <f>+S26/0.43</f>
        <v>1.0626190001224327</v>
      </c>
      <c r="X26" s="41">
        <f>+W26/$U$36</f>
        <v>3.4582349382880162</v>
      </c>
      <c r="Y26" s="41">
        <f>+S26/0.54</f>
        <v>0.84615957417156662</v>
      </c>
      <c r="Z26" s="41">
        <f>+Y26/$U$36</f>
        <v>2.7537796730811976</v>
      </c>
      <c r="AA26" s="25">
        <v>38.975898000000001</v>
      </c>
      <c r="AB26" s="46">
        <f>+AA26/E26</f>
        <v>1683.7407072614205</v>
      </c>
      <c r="AC26" s="24">
        <f>+AA26/F26</f>
        <v>1.6426738607428493</v>
      </c>
      <c r="AD26" s="24">
        <f t="shared" si="11"/>
        <v>1.8608734753588416</v>
      </c>
      <c r="AE26" s="41">
        <f>+AC26/0.54</f>
        <v>3.0419886310052764</v>
      </c>
      <c r="AF26" s="41">
        <f t="shared" si="12"/>
        <v>2.7917304645006289</v>
      </c>
      <c r="AG26" s="41">
        <f>+AVERAGE(AI26,AE26)</f>
        <v>3.4310802000873464</v>
      </c>
      <c r="AH26" s="41">
        <f>+AVERAGE(AJ26,AF26)</f>
        <v>3.1488122680995465</v>
      </c>
      <c r="AI26" s="41">
        <f t="shared" si="13"/>
        <v>3.8201717691694168</v>
      </c>
      <c r="AJ26" s="41">
        <f t="shared" si="14"/>
        <v>3.5058940716984641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>
      <c r="A27" s="28"/>
      <c r="B27" s="20" t="s">
        <v>5</v>
      </c>
      <c r="C27" s="1">
        <v>2</v>
      </c>
      <c r="D27" s="29">
        <f>+AVERAGE(D25:D26)</f>
        <v>0.84782103999999991</v>
      </c>
      <c r="E27" s="29">
        <f>+AVERAGE(E25:E26)</f>
        <v>2.9131456399999998E-2</v>
      </c>
      <c r="F27" s="34">
        <f>+AVERAGE(F25:F26)</f>
        <v>29.85974281</v>
      </c>
      <c r="G27" s="77">
        <f>+AVERAGE(G25:G26)</f>
        <v>2.39009866</v>
      </c>
      <c r="H27" s="23">
        <f t="shared" ref="H27:P27" si="16">+AVERAGE(H26,H25)</f>
        <v>84.119612492224036</v>
      </c>
      <c r="I27" s="24">
        <f t="shared" si="16"/>
        <v>8.2067914626560018E-2</v>
      </c>
      <c r="J27" s="24">
        <f t="shared" si="16"/>
        <v>1.8157391974232873</v>
      </c>
      <c r="K27" s="41">
        <f>+AVERAGE(K26,K25)</f>
        <v>0.17141661754470977</v>
      </c>
      <c r="L27" s="41">
        <f>+AVERAGE(L26,L25)</f>
        <v>3.0724398709660541</v>
      </c>
      <c r="M27" s="41">
        <f t="shared" si="16"/>
        <v>0.19085561541060472</v>
      </c>
      <c r="N27" s="41">
        <f t="shared" si="16"/>
        <v>3.4208608872611741</v>
      </c>
      <c r="O27" s="41">
        <f t="shared" si="16"/>
        <v>0.15197761967881485</v>
      </c>
      <c r="P27" s="41">
        <f t="shared" si="16"/>
        <v>2.7240188546709345</v>
      </c>
      <c r="Q27" s="26">
        <f t="shared" ref="Q27" si="17">+AVERAGE(Q26,Q25)</f>
        <v>12.244078</v>
      </c>
      <c r="R27" s="23">
        <f t="shared" ref="R27:AJ27" si="18">+AVERAGE(R26,R25)</f>
        <v>428.49059690671334</v>
      </c>
      <c r="S27" s="24">
        <f t="shared" si="18"/>
        <v>0.41803960673825691</v>
      </c>
      <c r="T27" s="24">
        <f t="shared" si="18"/>
        <v>1.6793605524327284</v>
      </c>
      <c r="U27" s="41">
        <f>+AVERAGE(U26,U25)</f>
        <v>0.87316627591754781</v>
      </c>
      <c r="V27" s="41">
        <f>+AVERAGE(V26,V25)</f>
        <v>2.5194200880331108</v>
      </c>
      <c r="W27" s="41">
        <f t="shared" si="18"/>
        <v>0.97218513194943468</v>
      </c>
      <c r="X27" s="41">
        <f t="shared" si="18"/>
        <v>3.1639229012508832</v>
      </c>
      <c r="Y27" s="41">
        <f t="shared" si="18"/>
        <v>0.77414741988566083</v>
      </c>
      <c r="Z27" s="41">
        <f t="shared" si="18"/>
        <v>2.5194200880331108</v>
      </c>
      <c r="AA27" s="26">
        <f t="shared" si="18"/>
        <v>43.905533000000005</v>
      </c>
      <c r="AB27" s="23">
        <f t="shared" si="18"/>
        <v>1537.2404393240458</v>
      </c>
      <c r="AC27" s="24">
        <f t="shared" si="18"/>
        <v>1.4997467700722398</v>
      </c>
      <c r="AD27" s="24">
        <f t="shared" si="18"/>
        <v>1.6989610968305384</v>
      </c>
      <c r="AE27" s="41">
        <f>+AVERAGE(AE26,AE25)</f>
        <v>2.7773088334671105</v>
      </c>
      <c r="AF27" s="41">
        <f>+AVERAGE(AF26,AF25)</f>
        <v>2.5488253311303675</v>
      </c>
      <c r="AG27" s="41">
        <f t="shared" si="18"/>
        <v>3.1325460098408104</v>
      </c>
      <c r="AH27" s="41">
        <f t="shared" si="18"/>
        <v>2.8748378734842515</v>
      </c>
      <c r="AI27" s="41">
        <f t="shared" si="18"/>
        <v>3.4877831862145108</v>
      </c>
      <c r="AJ27" s="41">
        <f t="shared" si="18"/>
        <v>3.2008504158381355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>
      <c r="A28" s="28"/>
      <c r="B28" s="20" t="s">
        <v>7</v>
      </c>
      <c r="C28" s="1">
        <v>2</v>
      </c>
      <c r="D28" s="27">
        <v>0.86434867999999998</v>
      </c>
      <c r="E28" s="29">
        <v>2.9887809040000001E-2</v>
      </c>
      <c r="F28" s="22">
        <f>+E28*1025</f>
        <v>30.635004266000003</v>
      </c>
      <c r="G28" s="77">
        <v>2.4740131999999999</v>
      </c>
      <c r="H28" s="32">
        <f t="shared" ref="H28:H36" si="19">+G28/E28</f>
        <v>82.776666455842687</v>
      </c>
      <c r="I28" s="24">
        <f>+G28/F28</f>
        <v>8.0757723371553833E-2</v>
      </c>
      <c r="J28" s="24">
        <f t="shared" si="15"/>
        <v>1.7867514300520664</v>
      </c>
      <c r="K28" s="41">
        <f>+AVERAGE(M28,O28)</f>
        <v>0.16867999929028255</v>
      </c>
      <c r="L28" s="41">
        <f>+AVERAGE(N28,P28)</f>
        <v>3.0233892295699669</v>
      </c>
      <c r="M28" s="41">
        <f>+I28/0.43</f>
        <v>0.18780865900361357</v>
      </c>
      <c r="N28" s="41">
        <f>+M28/$K$36</f>
        <v>3.3662478019954274</v>
      </c>
      <c r="O28" s="41">
        <f>+I28/0.54</f>
        <v>0.14955133957695152</v>
      </c>
      <c r="P28" s="41">
        <f>+O28/$K$36</f>
        <v>2.6805306571445064</v>
      </c>
      <c r="Q28" s="26">
        <v>13.035187000000001</v>
      </c>
      <c r="R28" s="23">
        <f>+Q28/E28</f>
        <v>436.13725524525768</v>
      </c>
      <c r="S28" s="24">
        <f>+Q28/F28</f>
        <v>0.42549976121488553</v>
      </c>
      <c r="T28" s="24">
        <f t="shared" si="10"/>
        <v>1.7093296963635061</v>
      </c>
      <c r="U28" s="41">
        <f>+AVERAGE(W28,Y28)</f>
        <v>0.88874842458750858</v>
      </c>
      <c r="V28" s="41">
        <f>+AVERAGE(Z28,Z28)</f>
        <v>2.5643805720286297</v>
      </c>
      <c r="W28" s="41">
        <f>+S28/0.43</f>
        <v>0.98953432840671052</v>
      </c>
      <c r="X28" s="41">
        <f>+W28/$U$36</f>
        <v>3.2203849044080464</v>
      </c>
      <c r="Y28" s="41">
        <f>+S28/0.54</f>
        <v>0.78796252076830653</v>
      </c>
      <c r="Z28" s="41">
        <f>+Y28/$U$36</f>
        <v>2.5643805720286297</v>
      </c>
      <c r="AA28" s="26">
        <v>46.420110000000001</v>
      </c>
      <c r="AB28" s="46">
        <f>+AA28/E28</f>
        <v>1553.1452953903108</v>
      </c>
      <c r="AC28" s="24">
        <f>+AA28/F28</f>
        <v>1.5152637028198153</v>
      </c>
      <c r="AD28" s="24">
        <f t="shared" si="11"/>
        <v>1.7165391744142606</v>
      </c>
      <c r="AE28" s="41">
        <f>+AC28/0.54</f>
        <v>2.8060438941107688</v>
      </c>
      <c r="AF28" s="41">
        <f t="shared" si="12"/>
        <v>2.5751964172615023</v>
      </c>
      <c r="AG28" s="41">
        <f>+AVERAGE(AI28,AE28)</f>
        <v>3.1649564852179601</v>
      </c>
      <c r="AH28" s="41">
        <f>+AVERAGE(AJ28,AF28)</f>
        <v>2.9045820055158806</v>
      </c>
      <c r="AI28" s="41">
        <f t="shared" si="13"/>
        <v>3.5238690763251519</v>
      </c>
      <c r="AJ28" s="41">
        <f t="shared" si="14"/>
        <v>3.233967593770259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>
      <c r="A29" s="28"/>
      <c r="B29" s="20" t="s">
        <v>6</v>
      </c>
      <c r="C29" s="1">
        <v>2</v>
      </c>
      <c r="D29" s="27">
        <v>0.80108184000000004</v>
      </c>
      <c r="E29" s="29">
        <v>2.535238712E-2</v>
      </c>
      <c r="F29" s="22">
        <f t="shared" ref="F29:F36" si="20">+E29*1025</f>
        <v>25.986196798000002</v>
      </c>
      <c r="G29" s="77">
        <v>2.5880445999999999</v>
      </c>
      <c r="H29" s="32">
        <f t="shared" si="19"/>
        <v>102.08287636781715</v>
      </c>
      <c r="I29" s="24">
        <f t="shared" ref="I29:I36" si="21">+G29/F29</f>
        <v>9.9593050114943557E-2</v>
      </c>
      <c r="J29" s="24">
        <f t="shared" si="15"/>
        <v>2.2034799556868521</v>
      </c>
      <c r="K29" s="41">
        <f>+AVERAGE(M29,O29)</f>
        <v>0.2080216593701448</v>
      </c>
      <c r="L29" s="41">
        <f>+AVERAGE(N29,P29)</f>
        <v>3.7285418965092449</v>
      </c>
      <c r="M29" s="41">
        <f>+I29/0.43</f>
        <v>0.23161174445335711</v>
      </c>
      <c r="N29" s="41">
        <f>+M29/$K$36</f>
        <v>4.151366235288644</v>
      </c>
      <c r="O29" s="41">
        <f>+I29/0.54</f>
        <v>0.18443157428693249</v>
      </c>
      <c r="P29" s="41">
        <f>+O29/$K$36</f>
        <v>3.3057175577298459</v>
      </c>
      <c r="Q29" s="26">
        <v>13.2514878</v>
      </c>
      <c r="R29" s="23">
        <f>+Q29/E29</f>
        <v>522.69191604234231</v>
      </c>
      <c r="S29" s="24">
        <f>+Q29/F29</f>
        <v>0.50994333272423631</v>
      </c>
      <c r="T29" s="24">
        <f t="shared" si="10"/>
        <v>2.0485588043559622</v>
      </c>
      <c r="U29" s="41">
        <f>+AVERAGE(W29,Y29)</f>
        <v>1.0651271161552738</v>
      </c>
      <c r="V29" s="41">
        <f>+AVERAGE(Z29,Z29)</f>
        <v>3.0733008440236347</v>
      </c>
      <c r="W29" s="41">
        <f>+S29/0.43</f>
        <v>1.1859147272656658</v>
      </c>
      <c r="X29" s="41">
        <f>+W29/$U$36</f>
        <v>3.8594940831924718</v>
      </c>
      <c r="Y29" s="41">
        <f>+S29/0.54</f>
        <v>0.94433950504488195</v>
      </c>
      <c r="Z29" s="41">
        <f>+Y29/$U$36</f>
        <v>3.0733008440236347</v>
      </c>
      <c r="AA29" s="26">
        <v>47.698309999999999</v>
      </c>
      <c r="AB29" s="46">
        <f>+AA29/E29</f>
        <v>1881.412972049947</v>
      </c>
      <c r="AC29" s="24">
        <f>+AA29/F29</f>
        <v>1.835524850780436</v>
      </c>
      <c r="AD29" s="24">
        <f t="shared" si="11"/>
        <v>2.0793412434496719</v>
      </c>
      <c r="AE29" s="41">
        <f>+AC29/0.54</f>
        <v>3.3991200940378441</v>
      </c>
      <c r="AF29" s="41">
        <f t="shared" si="12"/>
        <v>3.1194814544345455</v>
      </c>
      <c r="AG29" s="41">
        <f>+AVERAGE(AI29,AE29)</f>
        <v>3.8338912688566382</v>
      </c>
      <c r="AH29" s="41">
        <f>+AVERAGE(AJ29,AF29)</f>
        <v>3.5184848962808246</v>
      </c>
      <c r="AI29" s="41">
        <f t="shared" si="13"/>
        <v>4.2686624436754323</v>
      </c>
      <c r="AJ29" s="41">
        <f t="shared" si="14"/>
        <v>3.9174883381271037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>
      <c r="A30" s="28"/>
      <c r="B30" s="20" t="s">
        <v>8</v>
      </c>
      <c r="C30" s="1">
        <v>2</v>
      </c>
      <c r="D30" s="27">
        <v>1.0958544400000001</v>
      </c>
      <c r="E30" s="29">
        <v>4.5885653679999999E-2</v>
      </c>
      <c r="F30" s="22">
        <f t="shared" si="20"/>
        <v>47.032795022000002</v>
      </c>
      <c r="G30" s="80">
        <v>3.1733446000000001</v>
      </c>
      <c r="H30" s="32">
        <f t="shared" si="19"/>
        <v>69.15766357237608</v>
      </c>
      <c r="I30" s="24">
        <f t="shared" si="21"/>
        <v>6.7470891290123E-2</v>
      </c>
      <c r="J30" s="24">
        <f t="shared" si="15"/>
        <v>1.4927824419327145</v>
      </c>
      <c r="K30" s="41">
        <f>+AVERAGE(M30,O30)</f>
        <v>0.1409275722468116</v>
      </c>
      <c r="L30" s="41">
        <f>+AVERAGE(N30,P30)</f>
        <v>2.5259598403673902</v>
      </c>
      <c r="M30" s="41">
        <f>+I30/0.43</f>
        <v>0.15690904951191395</v>
      </c>
      <c r="N30" s="41">
        <f>+M30/$K$36</f>
        <v>2.8124088944296717</v>
      </c>
      <c r="O30" s="41">
        <f>+I30/0.54</f>
        <v>0.12494609498170925</v>
      </c>
      <c r="P30" s="41">
        <f>+O30/$K$36</f>
        <v>2.2395107863051087</v>
      </c>
      <c r="Q30" s="26">
        <v>17.195741000000002</v>
      </c>
      <c r="R30" s="23">
        <f>+Q30/E30</f>
        <v>374.75201116062647</v>
      </c>
      <c r="S30" s="24">
        <f>+Q30/F30</f>
        <v>0.36561171820548921</v>
      </c>
      <c r="T30" s="24">
        <f t="shared" si="10"/>
        <v>1.468745753188605</v>
      </c>
      <c r="U30" s="41">
        <f>+AVERAGE(W30,Y30)</f>
        <v>0.76365927359889008</v>
      </c>
      <c r="V30" s="41">
        <f>+AVERAGE(Z30,Z30)</f>
        <v>2.2034503248491202</v>
      </c>
      <c r="W30" s="41">
        <f>+S30/0.43</f>
        <v>0.85025980978020743</v>
      </c>
      <c r="X30" s="41">
        <f>+W30/$U$36</f>
        <v>2.7671236637640111</v>
      </c>
      <c r="Y30" s="41">
        <f>+S30/0.54</f>
        <v>0.67705873741757261</v>
      </c>
      <c r="Z30" s="41">
        <f>+Y30/$U$36</f>
        <v>2.2034503248491202</v>
      </c>
      <c r="AA30" s="26">
        <v>60.162312</v>
      </c>
      <c r="AB30" s="46">
        <f>+AA30/E30</f>
        <v>1311.1355549070604</v>
      </c>
      <c r="AC30" s="24">
        <f>+AA30/F30</f>
        <v>1.2791566389337174</v>
      </c>
      <c r="AD30" s="24">
        <f t="shared" si="11"/>
        <v>1.449069542717677</v>
      </c>
      <c r="AE30" s="41">
        <f>+AC30/0.54</f>
        <v>2.368808590617995</v>
      </c>
      <c r="AF30" s="41">
        <f t="shared" si="12"/>
        <v>2.1739315655540938</v>
      </c>
      <c r="AG30" s="41">
        <f>+AVERAGE(AI30,AE30)</f>
        <v>2.6717957359295994</v>
      </c>
      <c r="AH30" s="41">
        <f>+AVERAGE(AJ30,AF30)</f>
        <v>2.4519925797528734</v>
      </c>
      <c r="AI30" s="41">
        <f t="shared" si="13"/>
        <v>2.9747828812412034</v>
      </c>
      <c r="AJ30" s="41">
        <f t="shared" si="14"/>
        <v>2.730053593951653</v>
      </c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s="2" customFormat="1">
      <c r="A31" s="28"/>
      <c r="B31" s="20" t="s">
        <v>10</v>
      </c>
      <c r="C31" s="1">
        <v>2</v>
      </c>
      <c r="D31" s="27">
        <v>1.3342415599999999</v>
      </c>
      <c r="E31" s="29">
        <v>7.0738009840000005E-2</v>
      </c>
      <c r="F31" s="22">
        <f t="shared" si="20"/>
        <v>72.506460086000004</v>
      </c>
      <c r="G31" s="77">
        <v>4.1424589999999997</v>
      </c>
      <c r="H31" s="32">
        <f t="shared" si="19"/>
        <v>58.560581635950633</v>
      </c>
      <c r="I31" s="24">
        <f t="shared" si="21"/>
        <v>5.7132274766781108E-2</v>
      </c>
      <c r="J31" s="24">
        <f t="shared" si="15"/>
        <v>1.2640422411614303</v>
      </c>
      <c r="K31" s="41">
        <f>+AVERAGE(M31,O31)</f>
        <v>0.11933313204947819</v>
      </c>
      <c r="L31" s="41">
        <f>+AVERAGE(N31,P31)</f>
        <v>2.1389050728436168</v>
      </c>
      <c r="M31" s="41">
        <f>+I31/0.43</f>
        <v>0.13286575527158398</v>
      </c>
      <c r="N31" s="41">
        <f>+M31/$K$36</f>
        <v>2.3814613182176356</v>
      </c>
      <c r="O31" s="41">
        <f>+I31/0.54</f>
        <v>0.10580050882737241</v>
      </c>
      <c r="P31" s="41">
        <f>+O31/$K$36</f>
        <v>1.8963488274695983</v>
      </c>
      <c r="Q31" s="26">
        <v>22.52</v>
      </c>
      <c r="R31" s="23">
        <f>+Q31/E31</f>
        <v>318.35783973760715</v>
      </c>
      <c r="S31" s="24">
        <f>+Q31/F31</f>
        <v>0.31059301437815334</v>
      </c>
      <c r="T31" s="24">
        <f t="shared" si="10"/>
        <v>1.2477230573380211</v>
      </c>
      <c r="U31" s="41">
        <f>+AVERAGE(W31,Y31)</f>
        <v>0.64874079230578974</v>
      </c>
      <c r="V31" s="41">
        <f>+AVERAGE(Z31,Z31)</f>
        <v>1.8718663662819501</v>
      </c>
      <c r="W31" s="41">
        <f>+S31/0.43</f>
        <v>0.72230933576314726</v>
      </c>
      <c r="X31" s="41">
        <f>+W31/$U$36</f>
        <v>2.3507159018424488</v>
      </c>
      <c r="Y31" s="41">
        <f>+S31/0.54</f>
        <v>0.5751722488484321</v>
      </c>
      <c r="Z31" s="41">
        <f>+Y31/$U$36</f>
        <v>1.8718663662819501</v>
      </c>
      <c r="AA31" s="26">
        <v>79.27</v>
      </c>
      <c r="AB31" s="46">
        <f>+AA31/E31</f>
        <v>1120.6139412078205</v>
      </c>
      <c r="AC31" s="24">
        <f>+AA31/F31</f>
        <v>1.0932818938612883</v>
      </c>
      <c r="AD31" s="24">
        <f t="shared" si="11"/>
        <v>1.2385046879948096</v>
      </c>
      <c r="AE31" s="41">
        <f>+AC31/0.54</f>
        <v>2.0245960997431265</v>
      </c>
      <c r="AF31" s="41">
        <f t="shared" si="12"/>
        <v>1.8580367304312375</v>
      </c>
      <c r="AG31" s="41">
        <f>+AVERAGE(AI31,AE31)</f>
        <v>2.2835560659893401</v>
      </c>
      <c r="AH31" s="41">
        <f>+AVERAGE(AJ31,AF31)</f>
        <v>2.0956925913003492</v>
      </c>
      <c r="AI31" s="41">
        <f t="shared" si="13"/>
        <v>2.5425160322355542</v>
      </c>
      <c r="AJ31" s="41">
        <f t="shared" si="14"/>
        <v>2.333348452169461</v>
      </c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s="2" customFormat="1">
      <c r="A32" s="28"/>
      <c r="B32" s="20" t="s">
        <v>9</v>
      </c>
      <c r="C32" s="1">
        <v>2</v>
      </c>
      <c r="D32" s="27">
        <v>1.25288</v>
      </c>
      <c r="E32" s="29">
        <v>5.2276000000000003E-2</v>
      </c>
      <c r="F32" s="22">
        <f t="shared" si="20"/>
        <v>53.582900000000002</v>
      </c>
      <c r="G32" s="77">
        <v>3.8029418000000001</v>
      </c>
      <c r="H32" s="32">
        <f t="shared" si="19"/>
        <v>72.747375468666306</v>
      </c>
      <c r="I32" s="24">
        <f t="shared" si="21"/>
        <v>7.0973049237723226E-2</v>
      </c>
      <c r="J32" s="24">
        <f t="shared" si="15"/>
        <v>1.570267114108937</v>
      </c>
      <c r="K32" s="41">
        <f>+AVERAGE(M32,O32)</f>
        <v>0.14824258777043825</v>
      </c>
      <c r="L32" s="41">
        <f>+AVERAGE(N32,P32)</f>
        <v>2.6570728308898182</v>
      </c>
      <c r="M32" s="41">
        <f>+I32/0.43</f>
        <v>0.1650536028784261</v>
      </c>
      <c r="N32" s="41">
        <f>+M32/$K$36</f>
        <v>2.9583903684134056</v>
      </c>
      <c r="O32" s="41">
        <f>+I32/0.54</f>
        <v>0.13143157266245042</v>
      </c>
      <c r="P32" s="41">
        <f>+O32/$K$36</f>
        <v>2.3557552933662307</v>
      </c>
      <c r="Q32" s="25">
        <v>19.998855200000001</v>
      </c>
      <c r="R32" s="23">
        <f>+Q32/E32</f>
        <v>382.56284336980639</v>
      </c>
      <c r="S32" s="24">
        <f>+Q32/F32</f>
        <v>0.37323204231200624</v>
      </c>
      <c r="T32" s="24">
        <f t="shared" si="10"/>
        <v>1.4993583350946289</v>
      </c>
      <c r="U32" s="41">
        <f>+AVERAGE(W32,Y32)</f>
        <v>0.77957597123739464</v>
      </c>
      <c r="V32" s="41">
        <f>+AVERAGE(Z32,Z32)</f>
        <v>2.2493761111187038</v>
      </c>
      <c r="W32" s="41">
        <f>+S32/0.43</f>
        <v>0.8679814937488517</v>
      </c>
      <c r="X32" s="41">
        <f>+W32/$U$36</f>
        <v>2.8247979069862788</v>
      </c>
      <c r="Y32" s="41">
        <f>+S32/0.54</f>
        <v>0.69117044872593747</v>
      </c>
      <c r="Z32" s="41">
        <f>+Y32/$U$36</f>
        <v>2.2493761111187038</v>
      </c>
      <c r="AA32" s="25">
        <v>71.530323999999993</v>
      </c>
      <c r="AB32" s="46">
        <f>+AA32/E32</f>
        <v>1368.3205294972834</v>
      </c>
      <c r="AC32" s="24">
        <f>+AA32/F32</f>
        <v>1.3349468580461301</v>
      </c>
      <c r="AD32" s="24">
        <f t="shared" si="11"/>
        <v>1.512270486868452</v>
      </c>
      <c r="AE32" s="41">
        <f>+AC32/0.54</f>
        <v>2.4721238111965369</v>
      </c>
      <c r="AF32" s="41">
        <f t="shared" si="12"/>
        <v>2.2687472548028738</v>
      </c>
      <c r="AG32" s="41">
        <f>+AVERAGE(AI32,AE32)</f>
        <v>2.7883256940240013</v>
      </c>
      <c r="AH32" s="41">
        <f>+AVERAGE(AJ32,AF32)</f>
        <v>2.5589358571613809</v>
      </c>
      <c r="AI32" s="41">
        <f t="shared" si="13"/>
        <v>3.1045275768514653</v>
      </c>
      <c r="AJ32" s="41">
        <f t="shared" si="14"/>
        <v>2.8491244595198881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63" s="2" customFormat="1">
      <c r="A33" s="28"/>
      <c r="B33" s="20" t="s">
        <v>11</v>
      </c>
      <c r="C33" s="1">
        <v>2</v>
      </c>
      <c r="D33" s="27">
        <v>1.2635626799999999</v>
      </c>
      <c r="E33" s="29">
        <v>5.8658219999999997E-2</v>
      </c>
      <c r="F33" s="22">
        <f t="shared" si="20"/>
        <v>60.124675499999995</v>
      </c>
      <c r="G33" s="81">
        <v>3.3820831999999998</v>
      </c>
      <c r="H33" s="32">
        <f t="shared" si="19"/>
        <v>57.657446816490513</v>
      </c>
      <c r="I33" s="24">
        <f t="shared" si="21"/>
        <v>5.6251167625844402E-2</v>
      </c>
      <c r="J33" s="24">
        <f t="shared" si="15"/>
        <v>1.2445478896818258</v>
      </c>
      <c r="K33" s="41">
        <f>+AVERAGE(M33,O33)</f>
        <v>6.9435431963258173E-2</v>
      </c>
      <c r="L33" s="41">
        <f>+AVERAGE(N33,P33)</f>
        <v>1.2445478896818258</v>
      </c>
      <c r="M33" s="41">
        <f>+I33/0.73</f>
        <v>7.7056394008006027E-2</v>
      </c>
      <c r="N33" s="41">
        <f>+M33/$K$36</f>
        <v>1.3811446092810504</v>
      </c>
      <c r="O33" s="41">
        <f>+I33/0.91</f>
        <v>6.1814469918510327E-2</v>
      </c>
      <c r="P33" s="41">
        <f>+O33/$K$36</f>
        <v>1.107951170082601</v>
      </c>
      <c r="Q33" s="26">
        <v>18.190000000000001</v>
      </c>
      <c r="R33" s="23">
        <f>+Q33/E33</f>
        <v>310.10146574512493</v>
      </c>
      <c r="S33" s="24">
        <f>+Q33/F33</f>
        <v>0.30253801536109748</v>
      </c>
      <c r="T33" s="24">
        <f t="shared" si="10"/>
        <v>1.2153642870658117</v>
      </c>
      <c r="U33" s="41">
        <f>+AVERAGE(W33,Y33)</f>
        <v>0.37344749751031148</v>
      </c>
      <c r="V33" s="41">
        <f>+AVERAGE(Z33,Z33)</f>
        <v>1.0819706458024909</v>
      </c>
      <c r="W33" s="41">
        <f>+S33/0.73</f>
        <v>0.41443563748095547</v>
      </c>
      <c r="X33" s="41">
        <f>+W33/$U$36</f>
        <v>1.3487579283291327</v>
      </c>
      <c r="Y33" s="41">
        <f>+S33/0.91</f>
        <v>0.33245935753966754</v>
      </c>
      <c r="Z33" s="41">
        <f>+Y33/$U$36</f>
        <v>1.0819706458024909</v>
      </c>
      <c r="AA33" s="26">
        <v>64.489999999999995</v>
      </c>
      <c r="AB33" s="46">
        <f>+AA33/E33</f>
        <v>1099.4196550798847</v>
      </c>
      <c r="AC33" s="24">
        <f>+AA33/F33</f>
        <v>1.072604541541351</v>
      </c>
      <c r="AD33" s="24">
        <f t="shared" si="11"/>
        <v>1.2150807221106623</v>
      </c>
      <c r="AE33" s="41">
        <f>+AC33/0.91</f>
        <v>1.1786863093861</v>
      </c>
      <c r="AF33" s="41">
        <f t="shared" si="12"/>
        <v>1.0817182038302238</v>
      </c>
      <c r="AG33" s="41">
        <f>+AVERAGE(AI33,AE33)</f>
        <v>1.3240037995843863</v>
      </c>
      <c r="AH33" s="41">
        <f>+AVERAGE(AJ33,AF33)</f>
        <v>1.2150807221106623</v>
      </c>
      <c r="AI33" s="41">
        <f>+AC33/0.73</f>
        <v>1.4693212897826726</v>
      </c>
      <c r="AJ33" s="41">
        <f t="shared" si="14"/>
        <v>1.3484432403911009</v>
      </c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63" s="2" customFormat="1">
      <c r="A34" s="28"/>
      <c r="B34" s="20" t="s">
        <v>15</v>
      </c>
      <c r="C34" s="1">
        <v>2</v>
      </c>
      <c r="D34" s="27">
        <v>1.43279668</v>
      </c>
      <c r="E34" s="29">
        <v>7.6271930959999998E-2</v>
      </c>
      <c r="F34" s="22">
        <f t="shared" si="20"/>
        <v>78.178729234000002</v>
      </c>
      <c r="G34" s="82">
        <v>4.2001799999999996</v>
      </c>
      <c r="H34" s="32">
        <f t="shared" si="19"/>
        <v>55.068489116956265</v>
      </c>
      <c r="I34" s="24">
        <f t="shared" si="21"/>
        <v>5.3725355236054893E-2</v>
      </c>
      <c r="J34" s="24">
        <f t="shared" si="15"/>
        <v>1.1886647033921873</v>
      </c>
      <c r="K34" s="41">
        <f>+AVERAGE(M34,O34)</f>
        <v>6.6317614471722131E-2</v>
      </c>
      <c r="L34" s="41">
        <f>+AVERAGE(N34,P34)</f>
        <v>1.1886647033921873</v>
      </c>
      <c r="M34" s="41">
        <f>+I34/0.73</f>
        <v>7.3596377035691635E-2</v>
      </c>
      <c r="N34" s="41">
        <f>+M34/$K$36</f>
        <v>1.3191279025449885</v>
      </c>
      <c r="O34" s="41">
        <f>+I34/0.91</f>
        <v>5.9038851907752626E-2</v>
      </c>
      <c r="P34" s="41">
        <f>+O34/$K$36</f>
        <v>1.0582015042393862</v>
      </c>
      <c r="Q34" s="84">
        <v>22.363921999999999</v>
      </c>
      <c r="R34" s="23">
        <f>+Q34/E34</f>
        <v>293.21300403065078</v>
      </c>
      <c r="S34" s="24">
        <f>+Q34/F34</f>
        <v>0.28606146734697635</v>
      </c>
      <c r="T34" s="24">
        <f t="shared" si="10"/>
        <v>1.1491742315563021</v>
      </c>
      <c r="U34" s="41">
        <f>+AVERAGE(W34,Y34)</f>
        <v>0.35310914229191726</v>
      </c>
      <c r="V34" s="41">
        <f>+AVERAGE(Z34,Z34)</f>
        <v>1.0230453524830494</v>
      </c>
      <c r="W34" s="41">
        <f>+S34/0.73</f>
        <v>0.39186502376298132</v>
      </c>
      <c r="X34" s="41">
        <f>+W34/$U$36</f>
        <v>1.2753031106295549</v>
      </c>
      <c r="Y34" s="41">
        <f>+S34/0.91</f>
        <v>0.31435326082085313</v>
      </c>
      <c r="Z34" s="41">
        <f>+Y34/$U$36</f>
        <v>1.0230453524830494</v>
      </c>
      <c r="AA34" s="84">
        <v>80.935136</v>
      </c>
      <c r="AB34" s="46">
        <f>+AA34/E34</f>
        <v>1061.1392026045016</v>
      </c>
      <c r="AC34" s="24">
        <f>+AA34/F34</f>
        <v>1.0352577586385381</v>
      </c>
      <c r="AD34" s="24">
        <f t="shared" si="11"/>
        <v>1.1727730922428556</v>
      </c>
      <c r="AE34" s="41">
        <f>+AC34/0.91</f>
        <v>1.1376458886137781</v>
      </c>
      <c r="AF34" s="41">
        <f t="shared" si="12"/>
        <v>1.0440540943137617</v>
      </c>
      <c r="AG34" s="41">
        <f>+AVERAGE(AI34,AE34)</f>
        <v>1.2779036009086275</v>
      </c>
      <c r="AH34" s="41">
        <f>+AVERAGE(AJ34,AF34)</f>
        <v>1.1727730922428556</v>
      </c>
      <c r="AI34" s="41">
        <f>+AC34/0.73</f>
        <v>1.4181613132034769</v>
      </c>
      <c r="AJ34" s="41">
        <f t="shared" si="14"/>
        <v>1.3014920901719496</v>
      </c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63" s="2" customFormat="1">
      <c r="A35" s="28"/>
      <c r="B35" s="20" t="s">
        <v>12</v>
      </c>
      <c r="C35" s="1">
        <v>2</v>
      </c>
      <c r="D35" s="27">
        <v>1.5496668</v>
      </c>
      <c r="E35" s="29">
        <v>8.5789925599999997E-2</v>
      </c>
      <c r="F35" s="22">
        <f t="shared" si="20"/>
        <v>87.934673739999994</v>
      </c>
      <c r="G35" s="77">
        <v>4.7230297999999999</v>
      </c>
      <c r="H35" s="32">
        <f t="shared" si="19"/>
        <v>55.053431588475469</v>
      </c>
      <c r="I35" s="24">
        <f t="shared" si="21"/>
        <v>5.3710664964366314E-2</v>
      </c>
      <c r="J35" s="24">
        <f t="shared" si="15"/>
        <v>1.1883396835321467</v>
      </c>
      <c r="K35" s="41">
        <f>+AVERAGE(M35,O35)</f>
        <v>6.6299481063947577E-2</v>
      </c>
      <c r="L35" s="41">
        <f>+AVERAGE(N35,P35)</f>
        <v>1.1883396835321467</v>
      </c>
      <c r="M35" s="41">
        <f>+I35/0.73</f>
        <v>7.3576253375844267E-2</v>
      </c>
      <c r="N35" s="41">
        <f>+M35/$K$36</f>
        <v>1.3187672097734799</v>
      </c>
      <c r="O35" s="41">
        <f>+I35/0.91</f>
        <v>5.9022708752050894E-2</v>
      </c>
      <c r="P35" s="41">
        <f>+O35/$K$36</f>
        <v>1.0579121572908134</v>
      </c>
      <c r="Q35" s="26">
        <v>25.018969999999999</v>
      </c>
      <c r="R35" s="23">
        <f>+Q35/E35</f>
        <v>291.63062941273841</v>
      </c>
      <c r="S35" s="24">
        <f>+Q35/F35</f>
        <v>0.28451768723193993</v>
      </c>
      <c r="T35" s="24">
        <f t="shared" si="10"/>
        <v>1.142972514338523</v>
      </c>
      <c r="U35" s="41">
        <f>+AVERAGE(W35,Y35)</f>
        <v>0.35120352781904374</v>
      </c>
      <c r="V35" s="41">
        <f>+AVERAGE(Z35,Z35)</f>
        <v>1.0175243115452706</v>
      </c>
      <c r="W35" s="41">
        <f>+S35/0.73</f>
        <v>0.38975025648210948</v>
      </c>
      <c r="X35" s="41">
        <f>+W35/$U$36</f>
        <v>1.2684207171317756</v>
      </c>
      <c r="Y35" s="41">
        <f>+S35/0.91</f>
        <v>0.31265679915597794</v>
      </c>
      <c r="Z35" s="41">
        <f>+Y35/$U$36</f>
        <v>1.0175243115452706</v>
      </c>
      <c r="AA35" s="26">
        <v>89.678433999999996</v>
      </c>
      <c r="AB35" s="46">
        <f>+AA35/E35</f>
        <v>1045.3259327689636</v>
      </c>
      <c r="AC35" s="24">
        <f>+AA35/F35</f>
        <v>1.0198301783111841</v>
      </c>
      <c r="AD35" s="24">
        <f t="shared" si="11"/>
        <v>1.1552962359378807</v>
      </c>
      <c r="AE35" s="41">
        <f>+AC35/0.91</f>
        <v>1.1206925036386637</v>
      </c>
      <c r="AF35" s="41">
        <f t="shared" si="12"/>
        <v>1.0284954295544546</v>
      </c>
      <c r="AG35" s="41">
        <f>+AVERAGE(AI35,AE35)</f>
        <v>1.2588600725804169</v>
      </c>
      <c r="AH35" s="41">
        <f>+AVERAGE(AJ35,AF35)</f>
        <v>1.1552962359378807</v>
      </c>
      <c r="AI35" s="41">
        <f>+AC35/0.73</f>
        <v>1.3970276415221701</v>
      </c>
      <c r="AJ35" s="41">
        <f t="shared" si="14"/>
        <v>1.2820970423213067</v>
      </c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63" s="2" customFormat="1">
      <c r="A36" s="30"/>
      <c r="B36" s="20" t="s">
        <v>16</v>
      </c>
      <c r="C36" s="1">
        <v>2</v>
      </c>
      <c r="D36" s="27">
        <v>1.6263527200000001</v>
      </c>
      <c r="E36" s="29">
        <v>9.2758452800000002E-2</v>
      </c>
      <c r="F36" s="22">
        <f t="shared" si="20"/>
        <v>95.07741412</v>
      </c>
      <c r="G36" s="77">
        <v>4.2973160000000004</v>
      </c>
      <c r="H36" s="32">
        <f t="shared" si="19"/>
        <v>46.328025859439521</v>
      </c>
      <c r="I36" s="24">
        <f t="shared" si="21"/>
        <v>4.5198074009209291E-2</v>
      </c>
      <c r="J36" s="24">
        <f t="shared" si="15"/>
        <v>1</v>
      </c>
      <c r="K36" s="41">
        <f>+AVERAGE(M36,O36)</f>
        <v>5.5791691536281225E-2</v>
      </c>
      <c r="L36" s="41">
        <f>+AVERAGE(N36,P36)</f>
        <v>1</v>
      </c>
      <c r="M36" s="41">
        <f>+I36/0.73</f>
        <v>6.1915169875629165E-2</v>
      </c>
      <c r="N36" s="41">
        <f>+M36/$K$36</f>
        <v>1.1097560975609757</v>
      </c>
      <c r="O36" s="41">
        <f>+I36/0.91</f>
        <v>4.9668213196933285E-2</v>
      </c>
      <c r="P36" s="41">
        <f>+O36/$K$36</f>
        <v>0.8902439024390244</v>
      </c>
      <c r="Q36" s="26">
        <v>23.667415999999999</v>
      </c>
      <c r="R36" s="23">
        <f>+Q36/E36</f>
        <v>255.15104322654247</v>
      </c>
      <c r="S36" s="24">
        <f>+Q36/F36</f>
        <v>0.24892784705028534</v>
      </c>
      <c r="T36" s="24">
        <f t="shared" si="10"/>
        <v>1</v>
      </c>
      <c r="U36" s="41">
        <f>+AVERAGE(W36,Y36)</f>
        <v>0.30727206771222937</v>
      </c>
      <c r="V36" s="41">
        <f>+AVERAGE(Z36,Z36)</f>
        <v>0.89024390243902429</v>
      </c>
      <c r="W36" s="41">
        <f>+S36/0.73</f>
        <v>0.34099705075381553</v>
      </c>
      <c r="X36" s="41">
        <f>+W36/$U$36</f>
        <v>1.1097560975609757</v>
      </c>
      <c r="Y36" s="41">
        <f>+S36/0.91</f>
        <v>0.2735470846706432</v>
      </c>
      <c r="Z36" s="41">
        <f>+Y36/$U$36</f>
        <v>0.89024390243902429</v>
      </c>
      <c r="AA36" s="26">
        <v>83.928963999999993</v>
      </c>
      <c r="AB36" s="46">
        <f>+AA36/E36</f>
        <v>904.81203024119429</v>
      </c>
      <c r="AC36" s="24">
        <f>+AA36/F36</f>
        <v>0.88274344413775052</v>
      </c>
      <c r="AD36" s="24">
        <f t="shared" si="11"/>
        <v>1</v>
      </c>
      <c r="AE36" s="41">
        <f>+AC36/0.91</f>
        <v>0.97004774081071488</v>
      </c>
      <c r="AF36" s="41">
        <f>+AE36/$AG$36</f>
        <v>0.8902439024390244</v>
      </c>
      <c r="AG36" s="41">
        <f>+AVERAGE(AI36,AE36)</f>
        <v>1.0896426677599811</v>
      </c>
      <c r="AH36" s="41">
        <f>+AVERAGE(AJ36,AF36)</f>
        <v>1</v>
      </c>
      <c r="AI36" s="41">
        <f>+AC36/0.73</f>
        <v>1.2092375947092473</v>
      </c>
      <c r="AJ36" s="41">
        <f>+AI36/$AG$36</f>
        <v>1.1097560975609757</v>
      </c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63" s="2" customFormat="1">
      <c r="A37" s="30"/>
      <c r="B37" s="20"/>
      <c r="C37" s="1"/>
      <c r="D37" s="27"/>
      <c r="E37" s="26"/>
      <c r="F37" s="22"/>
      <c r="G37" s="26"/>
      <c r="H37" s="26"/>
      <c r="I37" s="26"/>
      <c r="J37" s="26"/>
      <c r="K37" s="7"/>
      <c r="L37" s="7"/>
      <c r="M37" s="22"/>
      <c r="N37" s="34"/>
      <c r="O37" s="29"/>
      <c r="P37" s="29"/>
      <c r="Q37" s="7"/>
      <c r="R37" s="7"/>
      <c r="S37" s="7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63" s="2" customFormat="1">
      <c r="A38" s="30"/>
      <c r="B38" s="20"/>
      <c r="C38" s="1"/>
      <c r="D38" s="27"/>
      <c r="E38" s="26"/>
      <c r="F38" s="22"/>
      <c r="G38" s="26"/>
      <c r="H38" s="26"/>
      <c r="I38" s="26"/>
      <c r="J38" s="26"/>
      <c r="K38" s="7"/>
      <c r="L38" s="7"/>
      <c r="M38" s="22"/>
      <c r="N38" s="34"/>
      <c r="O38" s="29"/>
      <c r="P38" s="29"/>
      <c r="Q38" s="7"/>
      <c r="R38" s="7"/>
      <c r="S38" s="7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63" s="2" customFormat="1">
      <c r="A39" s="16" t="s">
        <v>24</v>
      </c>
      <c r="B39" s="20"/>
      <c r="C39" s="1"/>
      <c r="D39" s="26"/>
      <c r="E39" s="26"/>
      <c r="F39" s="22"/>
      <c r="G39" s="120" t="s">
        <v>30</v>
      </c>
      <c r="H39" s="115" t="s">
        <v>31</v>
      </c>
      <c r="I39" s="1"/>
      <c r="J39" s="1"/>
      <c r="K39" s="1"/>
      <c r="L39" s="1"/>
      <c r="M39" s="1"/>
      <c r="N39" s="1"/>
      <c r="O39" s="1"/>
      <c r="P39" s="1"/>
      <c r="Q39" s="120" t="s">
        <v>28</v>
      </c>
      <c r="R39" s="115" t="s">
        <v>32</v>
      </c>
      <c r="S39" s="1"/>
      <c r="T39" s="7"/>
      <c r="U39" s="1"/>
      <c r="V39" s="1"/>
      <c r="W39" s="1"/>
      <c r="X39" s="1"/>
      <c r="Y39" s="1"/>
      <c r="Z39" s="1"/>
      <c r="AA39" s="120" t="s">
        <v>28</v>
      </c>
      <c r="AB39" s="115" t="s">
        <v>33</v>
      </c>
      <c r="AC39" s="1"/>
      <c r="AD39" s="1"/>
      <c r="AE39" s="1"/>
      <c r="AF39" s="1"/>
      <c r="AG39" s="1"/>
      <c r="AH39" s="1"/>
      <c r="AI39" s="1"/>
      <c r="AJ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63" s="2" customFormat="1">
      <c r="A40" s="1"/>
      <c r="B40" s="30"/>
      <c r="C40" s="1"/>
      <c r="D40" s="1"/>
      <c r="E40" s="1"/>
      <c r="F40" s="22"/>
      <c r="G40" s="120" t="s">
        <v>27</v>
      </c>
      <c r="H40" s="117">
        <f>C43*998.2*1/0.0010016</f>
        <v>9966054.3130990416</v>
      </c>
      <c r="I40" s="51"/>
      <c r="J40" s="31"/>
      <c r="K40" s="7"/>
      <c r="L40" s="7"/>
      <c r="M40" s="1"/>
      <c r="N40" s="1"/>
      <c r="O40" s="7"/>
      <c r="P40" s="7"/>
      <c r="Q40" s="120" t="s">
        <v>27</v>
      </c>
      <c r="R40" s="117">
        <f>C43*998.2*2.5/0.0010016</f>
        <v>24915135.782747604</v>
      </c>
      <c r="S40" s="7"/>
      <c r="T40" s="7"/>
      <c r="U40" s="7"/>
      <c r="V40" s="7"/>
      <c r="W40" s="7"/>
      <c r="X40" s="7"/>
      <c r="Y40" s="7"/>
      <c r="Z40" s="7"/>
      <c r="AA40" s="120" t="s">
        <v>27</v>
      </c>
      <c r="AB40" s="117">
        <f>C43*998.2*5/0.0010016</f>
        <v>49830271.565495208</v>
      </c>
      <c r="AC40" s="7"/>
      <c r="AD40" s="1"/>
      <c r="AE40" s="1"/>
      <c r="AF40" s="1"/>
      <c r="AG40" s="1"/>
      <c r="AH40" s="1"/>
      <c r="AI40" s="1"/>
      <c r="AJ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63" s="2" customFormat="1" ht="23" customHeight="1">
      <c r="A41" s="1"/>
      <c r="B41" s="30"/>
      <c r="C41" s="16"/>
      <c r="D41" s="1"/>
      <c r="E41" s="1"/>
      <c r="F41" s="22"/>
      <c r="G41" s="1"/>
      <c r="H41" s="17"/>
      <c r="I41" s="90" t="s">
        <v>44</v>
      </c>
      <c r="J41" s="91"/>
      <c r="K41" s="108" t="s">
        <v>48</v>
      </c>
      <c r="L41" s="108"/>
      <c r="M41" s="108" t="s">
        <v>46</v>
      </c>
      <c r="N41" s="108"/>
      <c r="O41" s="108" t="s">
        <v>47</v>
      </c>
      <c r="P41" s="108"/>
      <c r="Q41" s="1"/>
      <c r="R41" s="17"/>
      <c r="S41" s="90" t="s">
        <v>44</v>
      </c>
      <c r="T41" s="91"/>
      <c r="U41" s="108" t="s">
        <v>48</v>
      </c>
      <c r="V41" s="108"/>
      <c r="W41" s="108" t="s">
        <v>46</v>
      </c>
      <c r="X41" s="108"/>
      <c r="Y41" s="108" t="s">
        <v>47</v>
      </c>
      <c r="Z41" s="108"/>
      <c r="AA41" s="1"/>
      <c r="AB41" s="17"/>
      <c r="AC41" s="90" t="s">
        <v>44</v>
      </c>
      <c r="AD41" s="91"/>
      <c r="AE41" s="108" t="s">
        <v>48</v>
      </c>
      <c r="AF41" s="108"/>
      <c r="AG41" s="108" t="s">
        <v>46</v>
      </c>
      <c r="AH41" s="108"/>
      <c r="AI41" s="108" t="s">
        <v>47</v>
      </c>
      <c r="AJ41" s="108"/>
      <c r="AM41" s="1"/>
      <c r="AN41" s="1"/>
      <c r="AO41" s="29"/>
      <c r="AP41" s="29"/>
      <c r="AQ41" s="7"/>
      <c r="AR41" s="7"/>
      <c r="AS41" s="7"/>
      <c r="AT41" s="7"/>
      <c r="AU41" s="7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/>
      <c r="BG41"/>
      <c r="BH41"/>
      <c r="BI41"/>
      <c r="BJ41"/>
      <c r="BK41"/>
    </row>
    <row r="42" spans="1:63" s="2" customFormat="1" ht="48">
      <c r="A42" s="1"/>
      <c r="B42" s="30"/>
      <c r="C42" s="76" t="s">
        <v>0</v>
      </c>
      <c r="D42" s="76" t="s">
        <v>25</v>
      </c>
      <c r="E42" s="76" t="s">
        <v>1</v>
      </c>
      <c r="F42" s="76" t="s">
        <v>2</v>
      </c>
      <c r="G42" s="76" t="s">
        <v>22</v>
      </c>
      <c r="H42" s="87" t="s">
        <v>26</v>
      </c>
      <c r="I42" s="87" t="s">
        <v>45</v>
      </c>
      <c r="J42" s="87" t="s">
        <v>20</v>
      </c>
      <c r="K42" s="88" t="s">
        <v>45</v>
      </c>
      <c r="L42" s="88" t="s">
        <v>20</v>
      </c>
      <c r="M42" s="88" t="s">
        <v>45</v>
      </c>
      <c r="N42" s="88" t="s">
        <v>20</v>
      </c>
      <c r="O42" s="88" t="s">
        <v>45</v>
      </c>
      <c r="P42" s="88" t="s">
        <v>20</v>
      </c>
      <c r="Q42" s="76" t="s">
        <v>22</v>
      </c>
      <c r="R42" s="87" t="s">
        <v>26</v>
      </c>
      <c r="S42" s="87" t="s">
        <v>45</v>
      </c>
      <c r="T42" s="87" t="s">
        <v>20</v>
      </c>
      <c r="U42" s="88" t="s">
        <v>45</v>
      </c>
      <c r="V42" s="88" t="s">
        <v>20</v>
      </c>
      <c r="W42" s="88" t="s">
        <v>45</v>
      </c>
      <c r="X42" s="88" t="s">
        <v>20</v>
      </c>
      <c r="Y42" s="88" t="s">
        <v>45</v>
      </c>
      <c r="Z42" s="88" t="s">
        <v>20</v>
      </c>
      <c r="AA42" s="76" t="s">
        <v>22</v>
      </c>
      <c r="AB42" s="87" t="s">
        <v>26</v>
      </c>
      <c r="AC42" s="87" t="s">
        <v>45</v>
      </c>
      <c r="AD42" s="87" t="s">
        <v>20</v>
      </c>
      <c r="AE42" s="88" t="s">
        <v>45</v>
      </c>
      <c r="AF42" s="88" t="s">
        <v>20</v>
      </c>
      <c r="AG42" s="88" t="s">
        <v>45</v>
      </c>
      <c r="AH42" s="88" t="s">
        <v>20</v>
      </c>
      <c r="AI42" s="88" t="s">
        <v>45</v>
      </c>
      <c r="AJ42" s="88" t="s">
        <v>20</v>
      </c>
      <c r="AM42" s="1"/>
      <c r="AN42" s="1"/>
      <c r="AO42" s="29"/>
      <c r="AP42" s="29"/>
      <c r="AQ42" s="7"/>
      <c r="AR42" s="29"/>
      <c r="AS42" s="29"/>
      <c r="AT42" s="7"/>
      <c r="AU42" s="7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/>
      <c r="BG42"/>
      <c r="BH42"/>
      <c r="BI42"/>
      <c r="BJ42"/>
      <c r="BK42"/>
    </row>
    <row r="43" spans="1:63" s="2" customFormat="1">
      <c r="A43" s="1"/>
      <c r="B43" s="20" t="s">
        <v>13</v>
      </c>
      <c r="C43" s="31">
        <v>10</v>
      </c>
      <c r="D43" s="35">
        <v>23.478383000000001</v>
      </c>
      <c r="E43" s="21">
        <v>4.3893149999999999</v>
      </c>
      <c r="F43" s="59">
        <f>+E43*1025</f>
        <v>4499.0478750000002</v>
      </c>
      <c r="G43" s="36">
        <v>48.835168000000003</v>
      </c>
      <c r="H43" s="32">
        <f>+G43/E43</f>
        <v>11.125920103706388</v>
      </c>
      <c r="I43" s="24">
        <f>+G43/F43</f>
        <v>1.0854556198737939E-2</v>
      </c>
      <c r="J43" s="24">
        <f>+I43/$I$54</f>
        <v>1.5370485432124186</v>
      </c>
      <c r="K43" s="41">
        <f>+AVERAGE(M43,O43)</f>
        <v>2.2672091974108098E-2</v>
      </c>
      <c r="L43" s="41">
        <f>+AVERAGE(N43,P43)</f>
        <v>2.6008631825968189</v>
      </c>
      <c r="M43" s="41">
        <f>+I43/0.43</f>
        <v>2.5243153950553345E-2</v>
      </c>
      <c r="N43" s="41">
        <f>+M43/$K$54</f>
        <v>2.8958064301077981</v>
      </c>
      <c r="O43" s="41">
        <f>+I43/0.54</f>
        <v>2.0101029997662848E-2</v>
      </c>
      <c r="P43" s="41">
        <f>+O43/$K$54</f>
        <v>2.3059199350858393</v>
      </c>
      <c r="Q43" s="34">
        <v>268.49212</v>
      </c>
      <c r="R43" s="23">
        <f>+Q43/E43</f>
        <v>61.169480887108811</v>
      </c>
      <c r="S43" s="24">
        <f>+Q43/F43</f>
        <v>5.967754232888664E-2</v>
      </c>
      <c r="T43" s="24">
        <f t="shared" ref="T43:T54" si="22">+S43/$S$54</f>
        <v>1.5532473310217754</v>
      </c>
      <c r="U43" s="41">
        <f>+AVERAGE(W43,Y43)</f>
        <v>0.12464947471795874</v>
      </c>
      <c r="V43" s="41">
        <f>+AVERAGE(Z43,Z43)</f>
        <v>2.3302217750627041</v>
      </c>
      <c r="W43" s="41">
        <f>+S43/0.43</f>
        <v>0.13878498216020149</v>
      </c>
      <c r="X43" s="41">
        <f>+W43/$U$54</f>
        <v>2.9263250198461868</v>
      </c>
      <c r="Y43" s="41">
        <f>+S43/0.54</f>
        <v>0.110513967275716</v>
      </c>
      <c r="Z43" s="41">
        <f>+Y43/$U$54</f>
        <v>2.3302217750627041</v>
      </c>
      <c r="AA43" s="34">
        <v>1001.8616</v>
      </c>
      <c r="AB43" s="23">
        <f>+AA43/E43</f>
        <v>228.25010280647436</v>
      </c>
      <c r="AC43" s="24">
        <f>+AA43/F43</f>
        <v>0.22268302712826765</v>
      </c>
      <c r="AD43" s="24">
        <f t="shared" ref="AD43:AD54" si="23">+AC43/$AC$54</f>
        <v>1.5584054846354722</v>
      </c>
      <c r="AE43" s="41">
        <f>+AC43/0.54</f>
        <v>0.41237597616345861</v>
      </c>
      <c r="AF43" s="41">
        <f t="shared" ref="AF43:AF53" si="24">+AE43/$AG$54</f>
        <v>2.3379601703779227</v>
      </c>
      <c r="AG43" s="41">
        <f>+AVERAGE(AI43,AE43)</f>
        <v>0.46512174055645916</v>
      </c>
      <c r="AH43" s="41">
        <f>+AVERAGE(AJ43,AF43)</f>
        <v>2.6370015875192849</v>
      </c>
      <c r="AI43" s="41">
        <f t="shared" ref="AI43:AI50" si="25">+AC43/0.43</f>
        <v>0.51786750494945966</v>
      </c>
      <c r="AJ43" s="41">
        <f t="shared" ref="AJ43:AJ53" si="26">+AI43/$AG$54</f>
        <v>2.9360430046606472</v>
      </c>
      <c r="AM43" s="1"/>
      <c r="AN43" s="1"/>
      <c r="AO43" s="29"/>
      <c r="AP43" s="29"/>
      <c r="AQ43" s="7"/>
      <c r="AR43" s="29"/>
      <c r="AS43" s="29"/>
      <c r="AT43" s="7"/>
      <c r="AU43" s="7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/>
      <c r="BG43"/>
      <c r="BH43"/>
      <c r="BI43"/>
      <c r="BJ43"/>
      <c r="BK43"/>
    </row>
    <row r="44" spans="1:63" s="2" customFormat="1">
      <c r="A44" s="1"/>
      <c r="B44" s="20" t="s">
        <v>14</v>
      </c>
      <c r="C44" s="31">
        <v>10</v>
      </c>
      <c r="D44" s="35">
        <v>18.912669000000001</v>
      </c>
      <c r="E44" s="21">
        <v>2.8935496000000001</v>
      </c>
      <c r="F44" s="59">
        <f t="shared" ref="F44:F54" si="27">+E44*1025</f>
        <v>2965.88834</v>
      </c>
      <c r="G44" s="36">
        <v>38.975898000000001</v>
      </c>
      <c r="H44" s="32">
        <f>+G44/E44</f>
        <v>13.469925658091363</v>
      </c>
      <c r="I44" s="24">
        <f>+G44/F44</f>
        <v>1.3141390885942794E-2</v>
      </c>
      <c r="J44" s="24">
        <f t="shared" ref="J44:J53" si="28">+I44/$I$54</f>
        <v>1.8608734753588416</v>
      </c>
      <c r="K44" s="41">
        <f>+AVERAGE(M44,O44)</f>
        <v>2.7448641600698771E-2</v>
      </c>
      <c r="L44" s="41">
        <f>+AVERAGE(N44,P44)</f>
        <v>3.1488122680995465</v>
      </c>
      <c r="M44" s="41">
        <f>+I44/0.43</f>
        <v>3.0561374153355334E-2</v>
      </c>
      <c r="N44" s="41">
        <f>+M44/$K$54</f>
        <v>3.5058940716984641</v>
      </c>
      <c r="O44" s="41">
        <f>+I44/0.54</f>
        <v>2.4335909048042208E-2</v>
      </c>
      <c r="P44" s="41">
        <f>+O44/$K$54</f>
        <v>2.7917304645006289</v>
      </c>
      <c r="Q44" s="34">
        <v>214.41476</v>
      </c>
      <c r="R44" s="23">
        <f>+Q44/E44</f>
        <v>74.100945081432158</v>
      </c>
      <c r="S44" s="24">
        <f>+Q44/F44</f>
        <v>7.2293604957494789E-2</v>
      </c>
      <c r="T44" s="24">
        <f t="shared" si="22"/>
        <v>1.8816098077788632</v>
      </c>
      <c r="U44" s="41">
        <f>+AVERAGE(W44,Y44)</f>
        <v>0.15100085445471562</v>
      </c>
      <c r="V44" s="41">
        <f>+AVERAGE(Z44,Z44)</f>
        <v>2.8228396461325627</v>
      </c>
      <c r="W44" s="41">
        <f>+S44/0.43</f>
        <v>0.16812466269184834</v>
      </c>
      <c r="X44" s="41">
        <f>+W44/$U$54</f>
        <v>3.5449614160734511</v>
      </c>
      <c r="Y44" s="41">
        <f>+S44/0.54</f>
        <v>0.13387704621758292</v>
      </c>
      <c r="Z44" s="41">
        <f>+Y44/$U$54</f>
        <v>2.8228396461325627</v>
      </c>
      <c r="AA44" s="34">
        <v>800.16557999999998</v>
      </c>
      <c r="AB44" s="23">
        <f>+AA44/E44</f>
        <v>276.53425398341193</v>
      </c>
      <c r="AC44" s="24">
        <f>+AA44/F44</f>
        <v>0.26978951608137747</v>
      </c>
      <c r="AD44" s="24">
        <f t="shared" si="23"/>
        <v>1.8880714304112189</v>
      </c>
      <c r="AE44" s="41">
        <f>+AC44/0.54</f>
        <v>0.49961021496551378</v>
      </c>
      <c r="AF44" s="41">
        <f t="shared" si="24"/>
        <v>2.8325335393454667</v>
      </c>
      <c r="AG44" s="41">
        <f>+AVERAGE(AI44,AE44)</f>
        <v>0.5635138471122656</v>
      </c>
      <c r="AH44" s="41">
        <f>+AVERAGE(AJ44,AF44)</f>
        <v>3.1948343408896545</v>
      </c>
      <c r="AI44" s="41">
        <f t="shared" si="25"/>
        <v>0.62741747925901736</v>
      </c>
      <c r="AJ44" s="41">
        <f t="shared" si="26"/>
        <v>3.5571351424338422</v>
      </c>
      <c r="AM44" s="1"/>
      <c r="AN44" s="1"/>
      <c r="AO44" s="29"/>
      <c r="AP44" s="29"/>
      <c r="AQ44" s="7"/>
      <c r="AR44" s="29"/>
      <c r="AS44" s="29"/>
      <c r="AT44" s="7"/>
      <c r="AU44" s="7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/>
      <c r="BG44"/>
      <c r="BH44"/>
      <c r="BI44"/>
      <c r="BJ44"/>
      <c r="BK44"/>
    </row>
    <row r="45" spans="1:63" s="2" customFormat="1">
      <c r="A45" s="1"/>
      <c r="B45" s="20" t="s">
        <v>5</v>
      </c>
      <c r="C45" s="31">
        <v>10</v>
      </c>
      <c r="D45" s="29">
        <f>+AVERAGE(D43:D44)</f>
        <v>21.195526000000001</v>
      </c>
      <c r="E45" s="29">
        <f>+AVERAGE(E43:E44)</f>
        <v>3.6414323</v>
      </c>
      <c r="F45" s="34">
        <f>+AVERAGE(F43:F44)</f>
        <v>3732.4681074999999</v>
      </c>
      <c r="G45" s="77">
        <f>+AVERAGE(G43:G44)</f>
        <v>43.905533000000005</v>
      </c>
      <c r="H45" s="23">
        <f t="shared" ref="H45:Z45" si="29">+AVERAGE(H44,H43)</f>
        <v>12.297922880898875</v>
      </c>
      <c r="I45" s="24">
        <f t="shared" si="29"/>
        <v>1.1997973542340366E-2</v>
      </c>
      <c r="J45" s="24">
        <f t="shared" si="29"/>
        <v>1.6989610092856302</v>
      </c>
      <c r="K45" s="41">
        <f>+AVERAGE(K44,K43)</f>
        <v>2.5060366787403435E-2</v>
      </c>
      <c r="L45" s="41">
        <f>+AVERAGE(L44,L43)</f>
        <v>2.8748377253481827</v>
      </c>
      <c r="M45" s="41">
        <f t="shared" si="29"/>
        <v>2.790226405195434E-2</v>
      </c>
      <c r="N45" s="41">
        <f t="shared" si="29"/>
        <v>3.2008502509031311</v>
      </c>
      <c r="O45" s="41">
        <f t="shared" si="29"/>
        <v>2.221846952285253E-2</v>
      </c>
      <c r="P45" s="41">
        <f t="shared" si="29"/>
        <v>2.5488251997932343</v>
      </c>
      <c r="Q45" s="34">
        <f t="shared" si="29"/>
        <v>241.45344</v>
      </c>
      <c r="R45" s="23">
        <f t="shared" si="29"/>
        <v>67.635212984270481</v>
      </c>
      <c r="S45" s="24">
        <f t="shared" si="29"/>
        <v>6.5985573643190715E-2</v>
      </c>
      <c r="T45" s="24">
        <f t="shared" si="29"/>
        <v>1.7174285694003193</v>
      </c>
      <c r="U45" s="41">
        <f>+AVERAGE(U44,U43)</f>
        <v>0.13782516458633717</v>
      </c>
      <c r="V45" s="41">
        <f>+AVERAGE(V44,V43)</f>
        <v>2.5765307105976332</v>
      </c>
      <c r="W45" s="41">
        <f t="shared" si="29"/>
        <v>0.15345482242602493</v>
      </c>
      <c r="X45" s="41">
        <f t="shared" si="29"/>
        <v>3.2356432179598187</v>
      </c>
      <c r="Y45" s="41">
        <f t="shared" si="29"/>
        <v>0.12219550674664946</v>
      </c>
      <c r="Z45" s="41">
        <f t="shared" si="29"/>
        <v>2.5765307105976332</v>
      </c>
      <c r="AA45" s="22">
        <f t="shared" ref="AA45" si="30">+AVERAGE(AA44,AA43)</f>
        <v>901.01359000000002</v>
      </c>
      <c r="AB45" s="23">
        <f t="shared" ref="AB45:AJ45" si="31">+AVERAGE(AB44,AB43)</f>
        <v>252.39217839494313</v>
      </c>
      <c r="AC45" s="24">
        <f t="shared" si="31"/>
        <v>0.24623627160482256</v>
      </c>
      <c r="AD45" s="24">
        <f t="shared" si="31"/>
        <v>1.7232384575233457</v>
      </c>
      <c r="AE45" s="41">
        <f>+AVERAGE(AE44,AE43)</f>
        <v>0.45599309556448619</v>
      </c>
      <c r="AF45" s="41">
        <f>+AVERAGE(AF44,AF43)</f>
        <v>2.5852468548616949</v>
      </c>
      <c r="AG45" s="41">
        <f t="shared" si="31"/>
        <v>0.51431779383436238</v>
      </c>
      <c r="AH45" s="41">
        <f t="shared" si="31"/>
        <v>2.9159179642044695</v>
      </c>
      <c r="AI45" s="41">
        <f t="shared" si="31"/>
        <v>0.57264249210423857</v>
      </c>
      <c r="AJ45" s="41">
        <f t="shared" si="31"/>
        <v>3.2465890735472449</v>
      </c>
      <c r="AM45" s="1"/>
      <c r="AN45" s="1"/>
      <c r="AO45" s="29"/>
      <c r="AP45" s="29"/>
      <c r="AQ45" s="7"/>
      <c r="AR45" s="29"/>
      <c r="AS45" s="29"/>
      <c r="AT45" s="7"/>
      <c r="AU45" s="7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/>
      <c r="BG45"/>
      <c r="BH45"/>
      <c r="BI45"/>
      <c r="BJ45"/>
      <c r="BK45"/>
    </row>
    <row r="46" spans="1:63" s="2" customFormat="1">
      <c r="A46" s="1"/>
      <c r="B46" s="20" t="s">
        <v>7</v>
      </c>
      <c r="C46" s="31">
        <v>10</v>
      </c>
      <c r="D46" s="35">
        <v>21.608716999999999</v>
      </c>
      <c r="E46" s="72">
        <v>3.7359761300000001</v>
      </c>
      <c r="F46" s="59">
        <f t="shared" si="27"/>
        <v>3829.37553325</v>
      </c>
      <c r="G46" s="36">
        <v>46.420110000000001</v>
      </c>
      <c r="H46" s="32">
        <f t="shared" ref="H46:H54" si="32">+G46/E46</f>
        <v>12.425162363122485</v>
      </c>
      <c r="I46" s="24">
        <f t="shared" ref="I46:I54" si="33">+G46/F46</f>
        <v>1.2122109622558523E-2</v>
      </c>
      <c r="J46" s="24">
        <f t="shared" si="28"/>
        <v>1.7165391744142606</v>
      </c>
      <c r="K46" s="41">
        <f>+AVERAGE(M46,O46)</f>
        <v>2.5319651881743684E-2</v>
      </c>
      <c r="L46" s="41">
        <f>+AVERAGE(N46,P46)</f>
        <v>2.9045820055158811</v>
      </c>
      <c r="M46" s="41">
        <f>+I46/0.43</f>
        <v>2.8190952610601217E-2</v>
      </c>
      <c r="N46" s="41">
        <f>+M46/$K$54</f>
        <v>3.2339675937702594</v>
      </c>
      <c r="O46" s="41">
        <f>+I46/0.54</f>
        <v>2.2448351152886153E-2</v>
      </c>
      <c r="P46" s="41">
        <f>+O46/$K$54</f>
        <v>2.5751964172615027</v>
      </c>
      <c r="Q46" s="34">
        <v>252.91362000000001</v>
      </c>
      <c r="R46" s="23">
        <f>+Q46/E46</f>
        <v>67.696797623811378</v>
      </c>
      <c r="S46" s="24">
        <f>+Q46/F46</f>
        <v>6.6045656218352553E-2</v>
      </c>
      <c r="T46" s="24">
        <f t="shared" si="22"/>
        <v>1.7189923586561959</v>
      </c>
      <c r="U46" s="41">
        <f>+AVERAGE(W46,Y46)</f>
        <v>0.13795066005986645</v>
      </c>
      <c r="V46" s="41">
        <f>+AVERAGE(Z46,Z46)</f>
        <v>2.5788767476407202</v>
      </c>
      <c r="W46" s="41">
        <f>+S46/0.43</f>
        <v>0.15359454934500594</v>
      </c>
      <c r="X46" s="41">
        <f>+W46/$U$54</f>
        <v>3.2385894040139278</v>
      </c>
      <c r="Y46" s="41">
        <f>+S46/0.54</f>
        <v>0.12230677077472694</v>
      </c>
      <c r="Z46" s="41">
        <f>+Y46/$U$54</f>
        <v>2.5788767476407202</v>
      </c>
      <c r="AA46" s="22">
        <v>943.61947999999995</v>
      </c>
      <c r="AB46" s="23">
        <f>+AA46/E46</f>
        <v>252.57642103832177</v>
      </c>
      <c r="AC46" s="24">
        <f>+AA46/F46</f>
        <v>0.24641602052519199</v>
      </c>
      <c r="AD46" s="24">
        <f t="shared" si="23"/>
        <v>1.7244963966980258</v>
      </c>
      <c r="AE46" s="41">
        <f>+AC46/0.54</f>
        <v>0.4563259639355407</v>
      </c>
      <c r="AF46" s="41">
        <f t="shared" si="24"/>
        <v>2.5871340477111531</v>
      </c>
      <c r="AG46" s="41">
        <f>+AVERAGE(AI46,AE46)</f>
        <v>0.51469323839241221</v>
      </c>
      <c r="AH46" s="41">
        <f>+AVERAGE(AJ46,AF46)</f>
        <v>2.9180465421858353</v>
      </c>
      <c r="AI46" s="41">
        <f t="shared" si="25"/>
        <v>0.57306051284928372</v>
      </c>
      <c r="AJ46" s="41">
        <f t="shared" si="26"/>
        <v>3.2489590366605179</v>
      </c>
      <c r="AM46" s="1"/>
      <c r="AN46" s="1"/>
      <c r="AO46" s="29"/>
      <c r="AP46" s="29"/>
      <c r="AQ46" s="7"/>
      <c r="AR46" s="29"/>
      <c r="AS46" s="29"/>
      <c r="AT46" s="7"/>
      <c r="AU46" s="7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/>
      <c r="BG46"/>
      <c r="BH46"/>
      <c r="BI46"/>
      <c r="BJ46"/>
      <c r="BK46"/>
    </row>
    <row r="47" spans="1:63" s="2" customFormat="1">
      <c r="A47" s="1"/>
      <c r="B47" s="20" t="s">
        <v>6</v>
      </c>
      <c r="C47" s="31">
        <v>10</v>
      </c>
      <c r="D47" s="35">
        <v>20.027045999999999</v>
      </c>
      <c r="E47" s="72">
        <v>3.1690483899999999</v>
      </c>
      <c r="F47" s="59">
        <f t="shared" si="27"/>
        <v>3248.2745997500001</v>
      </c>
      <c r="G47" s="36">
        <v>47.698309999999999</v>
      </c>
      <c r="H47" s="32">
        <f t="shared" si="32"/>
        <v>15.051303776399577</v>
      </c>
      <c r="I47" s="24">
        <f t="shared" si="33"/>
        <v>1.4684198806243489E-2</v>
      </c>
      <c r="J47" s="24">
        <f t="shared" si="28"/>
        <v>2.0793412434496719</v>
      </c>
      <c r="K47" s="41">
        <f>+AVERAGE(M47,O47)</f>
        <v>3.0671130150853109E-2</v>
      </c>
      <c r="L47" s="41">
        <f>+AVERAGE(N47,P47)</f>
        <v>3.5184848962808255</v>
      </c>
      <c r="M47" s="41">
        <f>+I47/0.43</f>
        <v>3.4149299549403461E-2</v>
      </c>
      <c r="N47" s="41">
        <f>+M47/$K$54</f>
        <v>3.9174883381271046</v>
      </c>
      <c r="O47" s="41">
        <f>+I47/0.54</f>
        <v>2.7192960752302757E-2</v>
      </c>
      <c r="P47" s="41">
        <f>+O47/$K$54</f>
        <v>3.1194814544345464</v>
      </c>
      <c r="Q47" s="34">
        <v>262.76463999999999</v>
      </c>
      <c r="R47" s="23">
        <f>+Q47/E47</f>
        <v>82.915944366504291</v>
      </c>
      <c r="S47" s="24">
        <f>+Q47/F47</f>
        <v>8.0893604260004179E-2</v>
      </c>
      <c r="T47" s="24">
        <f t="shared" si="22"/>
        <v>2.1054448626776638</v>
      </c>
      <c r="U47" s="41">
        <f>+AVERAGE(W47,Y47)</f>
        <v>0.16896381596081839</v>
      </c>
      <c r="V47" s="41">
        <f>+AVERAGE(Z47,Z47)</f>
        <v>3.1586427784028279</v>
      </c>
      <c r="W47" s="41">
        <f>+S47/0.43</f>
        <v>0.18812466106977715</v>
      </c>
      <c r="X47" s="41">
        <f>+W47/$U$54</f>
        <v>3.966667675203551</v>
      </c>
      <c r="Y47" s="41">
        <f>+S47/0.54</f>
        <v>0.14980297085185959</v>
      </c>
      <c r="Z47" s="41">
        <f>+Y47/$U$54</f>
        <v>3.1586427784028279</v>
      </c>
      <c r="AA47" s="22">
        <v>976.21627999999998</v>
      </c>
      <c r="AB47" s="23">
        <f>+AA47/E47</f>
        <v>308.04713587854047</v>
      </c>
      <c r="AC47" s="24">
        <f>+AA47/F47</f>
        <v>0.30053379110101508</v>
      </c>
      <c r="AD47" s="24">
        <f t="shared" si="23"/>
        <v>2.1032294845728718</v>
      </c>
      <c r="AE47" s="41">
        <f>+AC47/0.54</f>
        <v>0.55654405759447234</v>
      </c>
      <c r="AF47" s="41">
        <f t="shared" si="24"/>
        <v>3.1553192109344144</v>
      </c>
      <c r="AG47" s="41">
        <f>+AVERAGE(AI47,AE47)</f>
        <v>0.62772992542632355</v>
      </c>
      <c r="AH47" s="41">
        <f>+AVERAGE(AJ47,AF47)</f>
        <v>3.558906551867886</v>
      </c>
      <c r="AI47" s="41">
        <f t="shared" si="25"/>
        <v>0.69891579325817466</v>
      </c>
      <c r="AJ47" s="41">
        <f t="shared" si="26"/>
        <v>3.962493892801358</v>
      </c>
      <c r="AM47" s="1"/>
      <c r="AN47" s="1"/>
      <c r="AO47" s="29"/>
      <c r="AP47" s="29"/>
      <c r="AQ47" s="7"/>
      <c r="AR47" s="29"/>
      <c r="AS47" s="29"/>
      <c r="AT47" s="7"/>
      <c r="AU47" s="7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/>
      <c r="BG47"/>
      <c r="BH47"/>
      <c r="BI47"/>
      <c r="BJ47"/>
      <c r="BK47"/>
    </row>
    <row r="48" spans="1:63" s="2" customFormat="1">
      <c r="A48" s="1"/>
      <c r="B48" s="20" t="s">
        <v>8</v>
      </c>
      <c r="C48" s="31">
        <v>10</v>
      </c>
      <c r="D48" s="35">
        <v>27.396360999999999</v>
      </c>
      <c r="E48" s="72">
        <v>5.7433751500000003</v>
      </c>
      <c r="F48" s="59">
        <f t="shared" si="27"/>
        <v>5886.9595287500006</v>
      </c>
      <c r="G48" s="36">
        <v>60.162312</v>
      </c>
      <c r="H48" s="32">
        <f t="shared" si="32"/>
        <v>10.47507962282422</v>
      </c>
      <c r="I48" s="24">
        <f t="shared" si="33"/>
        <v>1.0219589875926067E-2</v>
      </c>
      <c r="J48" s="24">
        <f t="shared" si="28"/>
        <v>1.4471347739529798</v>
      </c>
      <c r="K48" s="41">
        <f>+AVERAGE(M48,O48)</f>
        <v>2.1345827260224558E-2</v>
      </c>
      <c r="L48" s="41">
        <f>+AVERAGE(N48,P48)</f>
        <v>2.4487187281434624</v>
      </c>
      <c r="M48" s="41">
        <f>+I48/0.43</f>
        <v>2.3766488083548993E-2</v>
      </c>
      <c r="N48" s="41">
        <f>+M48/$K$54</f>
        <v>2.7264084808195248</v>
      </c>
      <c r="O48" s="41">
        <f>+I48/0.54</f>
        <v>1.8925166436900124E-2</v>
      </c>
      <c r="P48" s="41">
        <f>+O48/$K$54</f>
        <v>2.1710289754673995</v>
      </c>
      <c r="Q48" s="34">
        <v>329.51960000000003</v>
      </c>
      <c r="R48" s="23">
        <f>+Q48/E48</f>
        <v>57.373859689454555</v>
      </c>
      <c r="S48" s="24">
        <f>+Q48/F48</f>
        <v>5.5974497258004442E-2</v>
      </c>
      <c r="T48" s="24">
        <f t="shared" si="22"/>
        <v>1.4568669398638605</v>
      </c>
      <c r="U48" s="41">
        <f>+AVERAGE(W48,Y48)</f>
        <v>0.11691486292046578</v>
      </c>
      <c r="V48" s="41">
        <f>+AVERAGE(Z48,Z48)</f>
        <v>2.1856294222031671</v>
      </c>
      <c r="W48" s="41">
        <f>+S48/0.43</f>
        <v>0.13017324943721964</v>
      </c>
      <c r="X48" s="41">
        <f>+W48/$U$54</f>
        <v>2.7447439255574664</v>
      </c>
      <c r="Y48" s="41">
        <f>+S48/0.54</f>
        <v>0.10365647640371192</v>
      </c>
      <c r="Z48" s="41">
        <f>+Y48/$U$54</f>
        <v>2.1856294222031671</v>
      </c>
      <c r="AA48" s="22">
        <v>1231.6546599999999</v>
      </c>
      <c r="AB48" s="23">
        <f>+AA48/E48</f>
        <v>214.4478861005623</v>
      </c>
      <c r="AC48" s="24">
        <f>+AA48/F48</f>
        <v>0.20921744985420709</v>
      </c>
      <c r="AD48" s="24">
        <f t="shared" si="23"/>
        <v>1.4641691625039643</v>
      </c>
      <c r="AE48" s="41">
        <f>+AC48/0.54</f>
        <v>0.38743972195223536</v>
      </c>
      <c r="AF48" s="41">
        <f t="shared" si="24"/>
        <v>2.1965844052650936</v>
      </c>
      <c r="AG48" s="41">
        <f>+AVERAGE(AI48,AE48)</f>
        <v>0.43699596545775388</v>
      </c>
      <c r="AH48" s="41">
        <f>+AVERAGE(AJ48,AF48)</f>
        <v>2.4775428757059776</v>
      </c>
      <c r="AI48" s="41">
        <f t="shared" si="25"/>
        <v>0.48655220896327234</v>
      </c>
      <c r="AJ48" s="41">
        <f t="shared" si="26"/>
        <v>2.7585013461468622</v>
      </c>
      <c r="AM48" s="1"/>
      <c r="AN48" s="1"/>
      <c r="AO48" s="29"/>
      <c r="AP48" s="29"/>
      <c r="AQ48" s="7"/>
      <c r="AR48" s="29"/>
      <c r="AS48" s="29"/>
      <c r="AT48" s="7"/>
      <c r="AU48" s="7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/>
      <c r="BG48"/>
      <c r="BH48"/>
      <c r="BI48"/>
      <c r="BJ48"/>
      <c r="BK48"/>
    </row>
    <row r="49" spans="1:63" s="2" customFormat="1">
      <c r="A49" s="1"/>
      <c r="B49" s="20" t="s">
        <v>10</v>
      </c>
      <c r="C49" s="31">
        <v>10</v>
      </c>
      <c r="D49" s="35">
        <v>33.356039000000003</v>
      </c>
      <c r="E49" s="72">
        <v>8.8422512300000005</v>
      </c>
      <c r="F49" s="59">
        <f t="shared" si="27"/>
        <v>9063.3075107500008</v>
      </c>
      <c r="G49" s="36">
        <v>79.27</v>
      </c>
      <c r="H49" s="32">
        <f t="shared" si="32"/>
        <v>8.9649115296625652</v>
      </c>
      <c r="I49" s="24">
        <f t="shared" si="33"/>
        <v>8.7462551508903068E-3</v>
      </c>
      <c r="J49" s="24">
        <f t="shared" si="28"/>
        <v>1.2385046879948096</v>
      </c>
      <c r="K49" s="41">
        <f>+AVERAGE(M49,O49)</f>
        <v>1.8268448527914725E-2</v>
      </c>
      <c r="L49" s="41">
        <f>+AVERAGE(N49,P49)</f>
        <v>2.0956925913003497</v>
      </c>
      <c r="M49" s="41">
        <f>+I49/0.43</f>
        <v>2.0340128257884435E-2</v>
      </c>
      <c r="N49" s="41">
        <f>+M49/$K$54</f>
        <v>2.3333484521694614</v>
      </c>
      <c r="O49" s="41">
        <f>+I49/0.54</f>
        <v>1.6196768797945012E-2</v>
      </c>
      <c r="P49" s="41">
        <f>+O49/$K$54</f>
        <v>1.8580367304312377</v>
      </c>
      <c r="Q49" s="34">
        <v>431.45</v>
      </c>
      <c r="R49" s="23">
        <f>+Q49/E49</f>
        <v>48.794134975058832</v>
      </c>
      <c r="S49" s="24">
        <f>+Q49/F49</f>
        <v>4.7604034122008615E-2</v>
      </c>
      <c r="T49" s="24">
        <f t="shared" si="22"/>
        <v>1.2390060994534065</v>
      </c>
      <c r="U49" s="41">
        <f>+AVERAGE(W49,Y49)</f>
        <v>9.9431337421077431E-2</v>
      </c>
      <c r="V49" s="41">
        <f>+AVERAGE(Z49,Z49)</f>
        <v>1.8587889608556862</v>
      </c>
      <c r="W49" s="41">
        <f>+S49/0.43</f>
        <v>0.11070705609769446</v>
      </c>
      <c r="X49" s="41">
        <f>+W49/$U$54</f>
        <v>2.334293113632723</v>
      </c>
      <c r="Y49" s="41">
        <f>+S49/0.54</f>
        <v>8.8155618744460387E-2</v>
      </c>
      <c r="Z49" s="41">
        <f>+Y49/$U$54</f>
        <v>1.8587889608556862</v>
      </c>
      <c r="AA49" s="22">
        <v>1612.7346</v>
      </c>
      <c r="AB49" s="23">
        <f>+AA49/E49</f>
        <v>182.38959265580604</v>
      </c>
      <c r="AC49" s="24">
        <f>+AA49/F49</f>
        <v>0.17794106600566442</v>
      </c>
      <c r="AD49" s="24">
        <f t="shared" si="23"/>
        <v>1.2452872443007519</v>
      </c>
      <c r="AE49" s="41">
        <f>+AC49/0.54</f>
        <v>0.32952049260308225</v>
      </c>
      <c r="AF49" s="41">
        <f t="shared" si="24"/>
        <v>1.8682120966327675</v>
      </c>
      <c r="AG49" s="41">
        <f>+AVERAGE(AI49,AE49)</f>
        <v>0.37166846258719743</v>
      </c>
      <c r="AH49" s="41">
        <f>+AVERAGE(AJ49,AF49)</f>
        <v>2.1071694578299822</v>
      </c>
      <c r="AI49" s="41">
        <f t="shared" si="25"/>
        <v>0.41381643257131262</v>
      </c>
      <c r="AJ49" s="41">
        <f t="shared" si="26"/>
        <v>2.3461268190271967</v>
      </c>
      <c r="AM49" s="1"/>
      <c r="AN49" s="1"/>
      <c r="AO49" s="29"/>
      <c r="AP49" s="29"/>
      <c r="AQ49" s="7"/>
      <c r="AR49" s="29"/>
      <c r="AS49" s="29"/>
      <c r="AT49" s="7"/>
      <c r="AU49" s="7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/>
      <c r="BG49"/>
      <c r="BH49"/>
      <c r="BI49"/>
      <c r="BJ49"/>
      <c r="BK49"/>
    </row>
    <row r="50" spans="1:63" s="2" customFormat="1">
      <c r="A50" s="1"/>
      <c r="B50" s="20" t="s">
        <v>9</v>
      </c>
      <c r="C50" s="31">
        <v>10</v>
      </c>
      <c r="D50" s="35">
        <v>31.321999999999999</v>
      </c>
      <c r="E50" s="72">
        <v>6.5345000000000004</v>
      </c>
      <c r="F50" s="59">
        <f t="shared" si="27"/>
        <v>6697.8625000000002</v>
      </c>
      <c r="G50" s="36">
        <v>71.530323999999993</v>
      </c>
      <c r="H50" s="32">
        <f t="shared" si="32"/>
        <v>10.946564235978267</v>
      </c>
      <c r="I50" s="24">
        <f t="shared" si="33"/>
        <v>1.0679574864369042E-2</v>
      </c>
      <c r="J50" s="24">
        <f t="shared" si="28"/>
        <v>1.5122704868684522</v>
      </c>
      <c r="K50" s="41">
        <f>+AVERAGE(M50,O50)</f>
        <v>2.2306605552192015E-2</v>
      </c>
      <c r="L50" s="41">
        <f>+AVERAGE(N50,P50)</f>
        <v>2.5589358571613818</v>
      </c>
      <c r="M50" s="41">
        <f>+I50/0.43</f>
        <v>2.4836220614811728E-2</v>
      </c>
      <c r="N50" s="41">
        <f>+M50/$K$54</f>
        <v>2.849124459519889</v>
      </c>
      <c r="O50" s="41">
        <f>+I50/0.54</f>
        <v>1.9776990489572301E-2</v>
      </c>
      <c r="P50" s="41">
        <f>+O50/$K$54</f>
        <v>2.2687472548028746</v>
      </c>
      <c r="Q50" s="34">
        <v>397.35239999999999</v>
      </c>
      <c r="R50" s="23">
        <f>+Q50/E50</f>
        <v>60.808386257556045</v>
      </c>
      <c r="S50" s="24">
        <f>+Q50/F50</f>
        <v>5.9325254885420529E-2</v>
      </c>
      <c r="T50" s="24">
        <f t="shared" si="22"/>
        <v>1.544078228039943</v>
      </c>
      <c r="U50" s="41">
        <f>+AVERAGE(W50,Y50)</f>
        <v>0.12391364607850541</v>
      </c>
      <c r="V50" s="41">
        <f>+AVERAGE(Z50,Z50)</f>
        <v>2.3164660498801579</v>
      </c>
      <c r="W50" s="41">
        <f>+S50/0.43</f>
        <v>0.13796570903586169</v>
      </c>
      <c r="X50" s="41">
        <f>+W50/$U$54</f>
        <v>2.9090503882215941</v>
      </c>
      <c r="Y50" s="41">
        <f>+S50/0.54</f>
        <v>0.10986158312114912</v>
      </c>
      <c r="Z50" s="41">
        <f>+Y50/$U$54</f>
        <v>2.3164660498801579</v>
      </c>
      <c r="AA50" s="34">
        <v>1471.8533199999999</v>
      </c>
      <c r="AB50" s="23">
        <f>+AA50/E50</f>
        <v>225.24344938403854</v>
      </c>
      <c r="AC50" s="24">
        <f>+AA50/F50</f>
        <v>0.21974970671613517</v>
      </c>
      <c r="AD50" s="24">
        <f t="shared" si="23"/>
        <v>1.5378771907757551</v>
      </c>
      <c r="AE50" s="41">
        <f>+AC50/0.54</f>
        <v>0.40694390132617619</v>
      </c>
      <c r="AF50" s="41">
        <f t="shared" si="24"/>
        <v>2.3071630935689567</v>
      </c>
      <c r="AG50" s="41">
        <f>+AVERAGE(AI50,AE50)</f>
        <v>0.4589948654492918</v>
      </c>
      <c r="AH50" s="41">
        <f>+AVERAGE(AJ50,AF50)</f>
        <v>2.6022653497231261</v>
      </c>
      <c r="AI50" s="41">
        <f t="shared" si="25"/>
        <v>0.51104582957240741</v>
      </c>
      <c r="AJ50" s="41">
        <f t="shared" si="26"/>
        <v>2.897367605877295</v>
      </c>
      <c r="AM50" s="1"/>
      <c r="AN50" s="1"/>
      <c r="AO50" s="29"/>
      <c r="AP50" s="29"/>
      <c r="AQ50" s="7"/>
      <c r="AR50" s="29"/>
      <c r="AS50" s="29"/>
      <c r="AT50" s="7"/>
      <c r="AU50" s="7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/>
      <c r="BG50"/>
      <c r="BH50"/>
      <c r="BI50"/>
      <c r="BJ50"/>
      <c r="BK50"/>
    </row>
    <row r="51" spans="1:63" s="2" customFormat="1">
      <c r="A51" s="1"/>
      <c r="B51" s="20" t="s">
        <v>11</v>
      </c>
      <c r="C51" s="31">
        <v>10</v>
      </c>
      <c r="D51" s="49">
        <v>31.589067</v>
      </c>
      <c r="E51" s="72">
        <v>7.33227808</v>
      </c>
      <c r="F51" s="59">
        <f t="shared" si="27"/>
        <v>7515.585032</v>
      </c>
      <c r="G51" s="36">
        <v>64.489999999999995</v>
      </c>
      <c r="H51" s="32">
        <f t="shared" si="32"/>
        <v>8.7953565449061628</v>
      </c>
      <c r="I51" s="24">
        <f t="shared" si="33"/>
        <v>8.5808356535669889E-3</v>
      </c>
      <c r="J51" s="24">
        <f t="shared" si="28"/>
        <v>1.2150806259949924</v>
      </c>
      <c r="K51" s="41">
        <f>+AVERAGE(M51,O51)</f>
        <v>1.0592029558821211E-2</v>
      </c>
      <c r="L51" s="41">
        <f>+AVERAGE(N51,P51)</f>
        <v>1.2150806259949924</v>
      </c>
      <c r="M51" s="41">
        <f>+I51/0.73</f>
        <v>1.175456938844793E-2</v>
      </c>
      <c r="N51" s="41">
        <f>+M51/$K$54</f>
        <v>1.3484431337261502</v>
      </c>
      <c r="O51" s="41">
        <f>+I51/0.91</f>
        <v>9.4294897291944922E-3</v>
      </c>
      <c r="P51" s="41">
        <f>+O51/$K$54</f>
        <v>1.0817181182638347</v>
      </c>
      <c r="Q51" s="34">
        <v>349.79</v>
      </c>
      <c r="R51" s="23">
        <f>+Q51/E51</f>
        <v>47.705501098507163</v>
      </c>
      <c r="S51" s="24">
        <f>+Q51/F51</f>
        <v>4.6541952291226506E-2</v>
      </c>
      <c r="T51" s="24">
        <f t="shared" si="22"/>
        <v>1.2113629408277118</v>
      </c>
      <c r="U51" s="41">
        <f>+AVERAGE(W51,Y51)</f>
        <v>5.7450550773454359E-2</v>
      </c>
      <c r="V51" s="41">
        <f>+AVERAGE(Z51,Z51)</f>
        <v>1.0784084717124751</v>
      </c>
      <c r="W51" s="41">
        <f>+S51/0.73</f>
        <v>6.3756099029077404E-2</v>
      </c>
      <c r="X51" s="41">
        <f>+W51/$U$54</f>
        <v>1.3443174099429485</v>
      </c>
      <c r="Y51" s="41">
        <f>+S51/0.91</f>
        <v>5.1145002517831321E-2</v>
      </c>
      <c r="Z51" s="41">
        <f>+Y51/$U$54</f>
        <v>1.0784084717124751</v>
      </c>
      <c r="AA51" s="22">
        <v>1308.55</v>
      </c>
      <c r="AB51" s="23">
        <f>+AA51/E51</f>
        <v>178.4643170543799</v>
      </c>
      <c r="AC51" s="24">
        <f>+AA51/F51</f>
        <v>0.17411152883354136</v>
      </c>
      <c r="AD51" s="24">
        <f t="shared" si="23"/>
        <v>1.2184869451957179</v>
      </c>
      <c r="AE51" s="41">
        <f>+AC51/0.91</f>
        <v>0.19133135036652896</v>
      </c>
      <c r="AF51" s="41">
        <f t="shared" si="24"/>
        <v>1.0847505731620415</v>
      </c>
      <c r="AG51" s="41">
        <f>+AVERAGE(AI51,AE51)</f>
        <v>0.21492014698705994</v>
      </c>
      <c r="AH51" s="41">
        <f>+AVERAGE(AJ51,AF51)</f>
        <v>1.2184869451957179</v>
      </c>
      <c r="AI51" s="41">
        <f>+AC51/0.73</f>
        <v>0.23850894360759092</v>
      </c>
      <c r="AJ51" s="41">
        <f t="shared" si="26"/>
        <v>1.3522233172293943</v>
      </c>
      <c r="AM51" s="1"/>
      <c r="AN51" s="1"/>
      <c r="AO51" s="29"/>
      <c r="AP51" s="29"/>
      <c r="AQ51" s="7"/>
      <c r="AR51" s="29"/>
      <c r="AS51" s="29"/>
      <c r="AT51" s="7"/>
      <c r="AU51" s="7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/>
      <c r="BG51"/>
      <c r="BH51"/>
      <c r="BI51"/>
      <c r="BJ51"/>
      <c r="BK51"/>
    </row>
    <row r="52" spans="1:63" s="2" customFormat="1">
      <c r="A52" s="1"/>
      <c r="B52" s="20" t="s">
        <v>15</v>
      </c>
      <c r="C52" s="31">
        <v>10</v>
      </c>
      <c r="D52" s="35">
        <v>35.819916999999997</v>
      </c>
      <c r="E52" s="72">
        <v>9.5339913700000007</v>
      </c>
      <c r="F52" s="59">
        <f t="shared" si="27"/>
        <v>9772.3411542500016</v>
      </c>
      <c r="G52" s="36">
        <v>88.039664000000002</v>
      </c>
      <c r="H52" s="32">
        <f t="shared" si="32"/>
        <v>9.2342923947916251</v>
      </c>
      <c r="I52" s="24">
        <f t="shared" si="33"/>
        <v>9.0090657510162198E-3</v>
      </c>
      <c r="J52" s="24">
        <f t="shared" si="28"/>
        <v>1.2757197194220073</v>
      </c>
      <c r="K52" s="41">
        <f>+AVERAGE(M52,O52)</f>
        <v>1.1120629107080084E-2</v>
      </c>
      <c r="L52" s="41">
        <f>+AVERAGE(N52,P52)</f>
        <v>1.2757197194220073</v>
      </c>
      <c r="M52" s="41">
        <f>+I52/0.73</f>
        <v>1.2341185960296193E-2</v>
      </c>
      <c r="N52" s="41">
        <f>+M52/$K$54</f>
        <v>1.4157377374073497</v>
      </c>
      <c r="O52" s="41">
        <f>+I52/0.91</f>
        <v>9.9000722538639778E-3</v>
      </c>
      <c r="P52" s="41">
        <f>+O52/$K$54</f>
        <v>1.135701701436665</v>
      </c>
      <c r="Q52" s="85">
        <v>454.00846000000001</v>
      </c>
      <c r="R52" s="23">
        <f>+Q52/E52</f>
        <v>47.619978074303624</v>
      </c>
      <c r="S52" s="24">
        <f>+Q52/F52</f>
        <v>4.6458515194442558E-2</v>
      </c>
      <c r="T52" s="24">
        <f t="shared" si="22"/>
        <v>1.2091912956353938</v>
      </c>
      <c r="U52" s="41">
        <f>+AVERAGE(W52,Y52)</f>
        <v>5.7347557518354506E-2</v>
      </c>
      <c r="V52" s="41">
        <f>+AVERAGE(Z52,Z52)</f>
        <v>1.0764751778217532</v>
      </c>
      <c r="W52" s="41">
        <f>+S52/0.73</f>
        <v>6.3641801636222683E-2</v>
      </c>
      <c r="X52" s="41">
        <f>+W52/$U$54</f>
        <v>1.3419074134490347</v>
      </c>
      <c r="Y52" s="41">
        <f>+S52/0.91</f>
        <v>5.1053313400486328E-2</v>
      </c>
      <c r="Z52" s="41">
        <f>+Y52/$U$54</f>
        <v>1.0764751778217532</v>
      </c>
      <c r="AA52" s="86">
        <v>1646.3870999999999</v>
      </c>
      <c r="AB52" s="23">
        <f>+AA52/E52</f>
        <v>172.68602792955957</v>
      </c>
      <c r="AC52" s="24">
        <f>+AA52/F52</f>
        <v>0.16847417358981417</v>
      </c>
      <c r="AD52" s="24">
        <f t="shared" si="23"/>
        <v>1.1790349696951219</v>
      </c>
      <c r="AE52" s="41">
        <f>+AC52/0.91</f>
        <v>0.18513645449430127</v>
      </c>
      <c r="AF52" s="41">
        <f t="shared" si="24"/>
        <v>1.0496286925334619</v>
      </c>
      <c r="AG52" s="41">
        <f>+AVERAGE(AI52,AE52)</f>
        <v>0.20796149682921514</v>
      </c>
      <c r="AH52" s="41">
        <f>+AVERAGE(AJ52,AF52)</f>
        <v>1.1790349696951217</v>
      </c>
      <c r="AI52" s="41">
        <f>+AC52/0.73</f>
        <v>0.230786539164129</v>
      </c>
      <c r="AJ52" s="41">
        <f t="shared" si="26"/>
        <v>1.3084412468567814</v>
      </c>
      <c r="AM52" s="1"/>
      <c r="AN52" s="1"/>
      <c r="AO52" s="29"/>
      <c r="AP52" s="29"/>
      <c r="AQ52" s="7"/>
      <c r="AR52" s="29"/>
      <c r="AS52" s="29"/>
      <c r="AT52" s="7"/>
      <c r="AU52" s="7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/>
      <c r="BG52"/>
      <c r="BH52"/>
      <c r="BI52"/>
      <c r="BJ52"/>
      <c r="BK52"/>
    </row>
    <row r="53" spans="1:63" s="2" customFormat="1">
      <c r="A53" s="1"/>
      <c r="B53" s="20" t="s">
        <v>12</v>
      </c>
      <c r="C53" s="31">
        <v>10</v>
      </c>
      <c r="D53" s="35">
        <v>38.727142999999998</v>
      </c>
      <c r="E53" s="72">
        <v>10.7237407</v>
      </c>
      <c r="F53" s="59">
        <f t="shared" si="27"/>
        <v>10991.8342175</v>
      </c>
      <c r="G53" s="36">
        <v>89.678433999999996</v>
      </c>
      <c r="H53" s="32">
        <f t="shared" si="32"/>
        <v>8.3626074621517095</v>
      </c>
      <c r="I53" s="24">
        <f t="shared" si="33"/>
        <v>8.1586414264894734E-3</v>
      </c>
      <c r="J53" s="24">
        <f t="shared" si="28"/>
        <v>1.1552962359378809</v>
      </c>
      <c r="K53" s="41">
        <f>+AVERAGE(M53,O53)</f>
        <v>1.0070880580643336E-2</v>
      </c>
      <c r="L53" s="41">
        <f>+AVERAGE(N53,P53)</f>
        <v>1.1552962359378811</v>
      </c>
      <c r="M53" s="41">
        <f>+I53/0.73</f>
        <v>1.1176221132177361E-2</v>
      </c>
      <c r="N53" s="41">
        <f>+M53/$K$54</f>
        <v>1.2820970423213069</v>
      </c>
      <c r="O53" s="41">
        <f>+I53/0.91</f>
        <v>8.9655400291093115E-3</v>
      </c>
      <c r="P53" s="41">
        <f>+O53/$K$54</f>
        <v>1.0284954295544551</v>
      </c>
      <c r="Q53" s="34">
        <v>500.48234000000002</v>
      </c>
      <c r="R53" s="23">
        <f>+Q53/E53</f>
        <v>46.670499968355259</v>
      </c>
      <c r="S53" s="24">
        <f>+Q53/F53</f>
        <v>4.5532195091078302E-2</v>
      </c>
      <c r="T53" s="24">
        <f t="shared" si="22"/>
        <v>1.185081652843923</v>
      </c>
      <c r="U53" s="41">
        <f>+AVERAGE(W53,Y53)</f>
        <v>5.6204124604371831E-2</v>
      </c>
      <c r="V53" s="41">
        <f>+AVERAGE(Z53,Z53)</f>
        <v>1.0550117153366632</v>
      </c>
      <c r="W53" s="41">
        <f>+S53/0.73</f>
        <v>6.2372869987778495E-2</v>
      </c>
      <c r="X53" s="41">
        <f>+W53/$U$54</f>
        <v>1.3151515903511828</v>
      </c>
      <c r="Y53" s="41">
        <f>+S53/0.91</f>
        <v>5.0035379220965168E-2</v>
      </c>
      <c r="Z53" s="41">
        <f>+Y53/$U$54</f>
        <v>1.0550117153366632</v>
      </c>
      <c r="AA53" s="22">
        <v>1834.48064</v>
      </c>
      <c r="AB53" s="23">
        <f>+AA53/E53</f>
        <v>171.06723216461211</v>
      </c>
      <c r="AC53" s="24">
        <f>+AA53/F53</f>
        <v>0.16689486064840206</v>
      </c>
      <c r="AD53" s="24">
        <f t="shared" si="23"/>
        <v>1.1679824436827342</v>
      </c>
      <c r="AE53" s="41">
        <f>+AC53/0.91</f>
        <v>0.18340094576747479</v>
      </c>
      <c r="AF53" s="41">
        <f t="shared" si="24"/>
        <v>1.0397892486443852</v>
      </c>
      <c r="AG53" s="41">
        <f>+AVERAGE(AI53,AE53)</f>
        <v>0.20601202127305387</v>
      </c>
      <c r="AH53" s="41">
        <f>+AVERAGE(AJ53,AF53)</f>
        <v>1.167982443682734</v>
      </c>
      <c r="AI53" s="41">
        <f>+AC53/0.73</f>
        <v>0.22862309677863296</v>
      </c>
      <c r="AJ53" s="41">
        <f t="shared" si="26"/>
        <v>1.296175638721083</v>
      </c>
      <c r="AM53" s="1"/>
      <c r="AN53" s="1"/>
      <c r="AO53" s="29"/>
      <c r="AP53" s="29"/>
      <c r="AQ53" s="7"/>
      <c r="AR53" s="29"/>
      <c r="AS53" s="29"/>
      <c r="AT53" s="7"/>
      <c r="AU53" s="7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/>
      <c r="BG53"/>
      <c r="BH53"/>
      <c r="BI53"/>
      <c r="BJ53"/>
      <c r="BK53"/>
    </row>
    <row r="54" spans="1:63" s="2" customFormat="1">
      <c r="A54" s="1"/>
      <c r="B54" s="20" t="s">
        <v>16</v>
      </c>
      <c r="C54" s="31">
        <v>10</v>
      </c>
      <c r="D54" s="35">
        <v>40.658817999999997</v>
      </c>
      <c r="E54" s="72">
        <v>11.5948066</v>
      </c>
      <c r="F54" s="59">
        <f t="shared" si="27"/>
        <v>11884.676765</v>
      </c>
      <c r="G54" s="36">
        <v>83.928963999999993</v>
      </c>
      <c r="H54" s="32">
        <f t="shared" si="32"/>
        <v>7.2384962419295542</v>
      </c>
      <c r="I54" s="24">
        <f t="shared" si="33"/>
        <v>7.0619475531020041E-3</v>
      </c>
      <c r="J54" s="24">
        <f>+I54/$I$54</f>
        <v>1</v>
      </c>
      <c r="K54" s="41">
        <f>+AVERAGE(M54,O54)</f>
        <v>8.7171413420798483E-3</v>
      </c>
      <c r="L54" s="41">
        <f>+AVERAGE(N54,P54)</f>
        <v>1</v>
      </c>
      <c r="M54" s="41">
        <f>+I54/0.73</f>
        <v>9.6739007576739783E-3</v>
      </c>
      <c r="N54" s="41">
        <f>+M54/$K$54</f>
        <v>1.1097560975609757</v>
      </c>
      <c r="O54" s="41">
        <f>+I54/0.91</f>
        <v>7.7603819264857182E-3</v>
      </c>
      <c r="P54" s="41">
        <f>+O54/$K$54</f>
        <v>0.8902439024390244</v>
      </c>
      <c r="Q54" s="34">
        <v>456.62290000000002</v>
      </c>
      <c r="R54" s="23">
        <f>+Q54/E54</f>
        <v>39.381674550742403</v>
      </c>
      <c r="S54" s="24">
        <f>+Q54/F54</f>
        <v>3.8421145903163319E-2</v>
      </c>
      <c r="T54" s="24">
        <f t="shared" si="22"/>
        <v>1</v>
      </c>
      <c r="U54" s="41">
        <f>+AVERAGE(W54,Y54)</f>
        <v>4.7426373085343851E-2</v>
      </c>
      <c r="V54" s="41">
        <f>+AVERAGE(Z54,Z54)</f>
        <v>0.8902439024390244</v>
      </c>
      <c r="W54" s="41">
        <f>+S54/0.73</f>
        <v>5.2631706716662084E-2</v>
      </c>
      <c r="X54" s="41">
        <f>+W54/$U$54</f>
        <v>1.1097560975609757</v>
      </c>
      <c r="Y54" s="41">
        <f>+S54/0.91</f>
        <v>4.2221039454025625E-2</v>
      </c>
      <c r="Z54" s="41">
        <f>+Y54/$U$54</f>
        <v>0.8902439024390244</v>
      </c>
      <c r="AA54" s="22">
        <v>1698.22028</v>
      </c>
      <c r="AB54" s="23">
        <f>+AA54/E54</f>
        <v>146.46387288598672</v>
      </c>
      <c r="AC54" s="24">
        <f>+AA54/F54</f>
        <v>0.14289158330340168</v>
      </c>
      <c r="AD54" s="24">
        <f t="shared" si="23"/>
        <v>1</v>
      </c>
      <c r="AE54" s="41">
        <f>+AC54/0.91</f>
        <v>0.15702371791582601</v>
      </c>
      <c r="AF54" s="41">
        <f>+AE54/$AG$54</f>
        <v>0.89024390243902429</v>
      </c>
      <c r="AG54" s="41">
        <f>+AVERAGE(AI54,AE54)</f>
        <v>0.17638280642599635</v>
      </c>
      <c r="AH54" s="41">
        <f>+AVERAGE(AJ54,AF54)</f>
        <v>1</v>
      </c>
      <c r="AI54" s="41">
        <f>+AC54/0.73</f>
        <v>0.1957418949361667</v>
      </c>
      <c r="AJ54" s="41">
        <f>+AI54/$AG$54</f>
        <v>1.1097560975609757</v>
      </c>
      <c r="AM54" s="1"/>
      <c r="AN54" s="1"/>
      <c r="AO54" s="29"/>
      <c r="AP54" s="29"/>
      <c r="AQ54" s="7"/>
      <c r="AR54" s="29"/>
      <c r="AS54" s="29"/>
      <c r="AT54" s="7"/>
      <c r="AU54" s="7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/>
      <c r="BG54"/>
      <c r="BH54"/>
    </row>
    <row r="55" spans="1:63" s="2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7"/>
      <c r="O55" s="7"/>
      <c r="P55" s="7"/>
      <c r="Q55" s="7"/>
      <c r="R55" s="7"/>
      <c r="S55" s="7"/>
      <c r="T55" s="7"/>
      <c r="U55" s="7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</sheetData>
  <mergeCells count="32">
    <mergeCell ref="AC23:AD23"/>
    <mergeCell ref="K41:L41"/>
    <mergeCell ref="M41:N41"/>
    <mergeCell ref="U41:V41"/>
    <mergeCell ref="W41:X41"/>
    <mergeCell ref="Y41:Z41"/>
    <mergeCell ref="K23:L23"/>
    <mergeCell ref="M23:N23"/>
    <mergeCell ref="O41:P41"/>
    <mergeCell ref="AC41:AD41"/>
    <mergeCell ref="AG23:AH23"/>
    <mergeCell ref="AI23:AJ23"/>
    <mergeCell ref="AE23:AF23"/>
    <mergeCell ref="AG41:AH41"/>
    <mergeCell ref="AI41:AJ41"/>
    <mergeCell ref="AE41:AF41"/>
    <mergeCell ref="U5:V5"/>
    <mergeCell ref="W5:X5"/>
    <mergeCell ref="Y5:Z5"/>
    <mergeCell ref="O23:P23"/>
    <mergeCell ref="U23:V23"/>
    <mergeCell ref="W23:X23"/>
    <mergeCell ref="Y23:Z23"/>
    <mergeCell ref="I23:J23"/>
    <mergeCell ref="S23:T23"/>
    <mergeCell ref="I41:J41"/>
    <mergeCell ref="S41:T41"/>
    <mergeCell ref="M5:N5"/>
    <mergeCell ref="O5:P5"/>
    <mergeCell ref="S5:T5"/>
    <mergeCell ref="I5:J5"/>
    <mergeCell ref="K5:L5"/>
  </mergeCells>
  <pageMargins left="0.7" right="0.7" top="0.75" bottom="0.75" header="0.3" footer="0.3"/>
  <pageSetup paperSize="9" scale="10" orientation="landscape" horizontalDpi="0" verticalDpi="0"/>
  <ignoredErrors>
    <ignoredError sqref="O7:O8 O10:O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73DB-5B7B-1146-B1A8-5751955BA9C7}">
  <dimension ref="A1:Q36"/>
  <sheetViews>
    <sheetView workbookViewId="0">
      <selection activeCell="G3" sqref="G3:H4"/>
    </sheetView>
  </sheetViews>
  <sheetFormatPr baseColWidth="10" defaultRowHeight="16"/>
  <cols>
    <col min="10" max="10" width="12.6640625" bestFit="1" customWidth="1"/>
  </cols>
  <sheetData>
    <row r="1" spans="1:17">
      <c r="A1" s="6" t="s">
        <v>39</v>
      </c>
      <c r="B1" s="7"/>
      <c r="C1" s="8"/>
      <c r="D1" s="9"/>
      <c r="E1" s="10"/>
      <c r="F1" s="10"/>
      <c r="G1" s="11"/>
    </row>
    <row r="2" spans="1:17">
      <c r="A2" s="1"/>
      <c r="B2" s="7"/>
      <c r="C2" s="8"/>
      <c r="D2" s="14"/>
      <c r="E2" s="13"/>
      <c r="F2" s="15"/>
      <c r="G2" s="12"/>
    </row>
    <row r="3" spans="1:17" ht="17">
      <c r="A3" s="16" t="s">
        <v>42</v>
      </c>
      <c r="B3" s="1"/>
      <c r="C3" s="1"/>
      <c r="D3" s="1"/>
      <c r="E3" s="1"/>
      <c r="F3" s="1"/>
      <c r="G3" s="114" t="s">
        <v>30</v>
      </c>
      <c r="H3" s="118" t="s">
        <v>40</v>
      </c>
    </row>
    <row r="4" spans="1:17">
      <c r="A4" s="1"/>
      <c r="B4" s="1"/>
      <c r="C4" s="1"/>
      <c r="D4" s="1"/>
      <c r="E4" s="1"/>
      <c r="F4" s="1"/>
      <c r="G4" s="114" t="s">
        <v>27</v>
      </c>
      <c r="H4" s="119" t="s">
        <v>41</v>
      </c>
    </row>
    <row r="5" spans="1:17" ht="16" customHeight="1">
      <c r="A5" s="1"/>
      <c r="B5" s="1"/>
      <c r="C5" s="16"/>
      <c r="D5" s="1"/>
      <c r="E5" s="1"/>
      <c r="F5" s="1"/>
      <c r="G5" s="1"/>
      <c r="I5" s="100"/>
      <c r="J5" s="107" t="s">
        <v>17</v>
      </c>
      <c r="K5" s="107"/>
      <c r="L5" s="108" t="s">
        <v>48</v>
      </c>
      <c r="M5" s="108"/>
      <c r="N5" s="108" t="s">
        <v>46</v>
      </c>
      <c r="O5" s="108"/>
      <c r="P5" s="108" t="s">
        <v>47</v>
      </c>
      <c r="Q5" s="108"/>
    </row>
    <row r="6" spans="1:17" ht="34">
      <c r="A6" s="30"/>
      <c r="B6" s="1"/>
      <c r="C6" s="92" t="s">
        <v>0</v>
      </c>
      <c r="D6" s="92" t="s">
        <v>25</v>
      </c>
      <c r="E6" s="92" t="s">
        <v>1</v>
      </c>
      <c r="F6" s="92" t="s">
        <v>2</v>
      </c>
      <c r="G6" s="89" t="s">
        <v>22</v>
      </c>
      <c r="H6" s="92" t="s">
        <v>3</v>
      </c>
      <c r="I6" s="101" t="s">
        <v>26</v>
      </c>
      <c r="J6" s="102" t="s">
        <v>19</v>
      </c>
      <c r="K6" s="102" t="s">
        <v>20</v>
      </c>
      <c r="L6" s="88" t="s">
        <v>45</v>
      </c>
      <c r="M6" s="88" t="s">
        <v>20</v>
      </c>
      <c r="N6" s="88" t="s">
        <v>45</v>
      </c>
      <c r="O6" s="88" t="s">
        <v>20</v>
      </c>
      <c r="P6" s="88" t="s">
        <v>45</v>
      </c>
      <c r="Q6" s="88" t="s">
        <v>20</v>
      </c>
    </row>
    <row r="7" spans="1:17">
      <c r="A7" s="30"/>
      <c r="B7" s="20" t="s">
        <v>13</v>
      </c>
      <c r="C7" s="93">
        <v>2.8348783904603283</v>
      </c>
      <c r="D7" s="94">
        <v>1.8868499481786922</v>
      </c>
      <c r="E7" s="94">
        <v>0.1</v>
      </c>
      <c r="F7" s="2">
        <f>+E7*1025</f>
        <v>102.5</v>
      </c>
      <c r="G7" s="80">
        <v>4.84</v>
      </c>
      <c r="H7" s="52">
        <f>1*998.2*C7/0.0010016</f>
        <v>2825255.2010358423</v>
      </c>
      <c r="I7" s="103">
        <f>+G7/E7</f>
        <v>48.4</v>
      </c>
      <c r="J7" s="104">
        <f>+G7/F7</f>
        <v>4.7219512195121952E-2</v>
      </c>
      <c r="K7" s="105">
        <f>+I7/$I$18</f>
        <v>1.0771417784750219</v>
      </c>
      <c r="L7" s="41">
        <f>+AVERAGE(N7,P7)</f>
        <v>9.8628180080250413E-2</v>
      </c>
      <c r="M7" s="41">
        <f>+AVERAGE(O7,Q7)</f>
        <v>1.8226479615389599</v>
      </c>
      <c r="N7" s="41">
        <f>+J7/0.43</f>
        <v>0.10981281905842315</v>
      </c>
      <c r="O7" s="41">
        <f>+N7/$L$18</f>
        <v>2.0293399984145122</v>
      </c>
      <c r="P7" s="41">
        <f>+J7/0.54</f>
        <v>8.7443541102077679E-2</v>
      </c>
      <c r="Q7" s="41">
        <f>+P7/$L$18</f>
        <v>1.6159559246634077</v>
      </c>
    </row>
    <row r="8" spans="1:17">
      <c r="A8" s="30"/>
      <c r="B8" s="20" t="s">
        <v>14</v>
      </c>
      <c r="C8" s="93">
        <v>3.2572894769483733</v>
      </c>
      <c r="D8" s="94">
        <v>2.006621943955829</v>
      </c>
      <c r="E8" s="94">
        <v>0.1</v>
      </c>
      <c r="F8" s="2">
        <f>+E8*1025</f>
        <v>102.5</v>
      </c>
      <c r="G8" s="80">
        <v>4.9637832</v>
      </c>
      <c r="H8" s="52">
        <f>1*998.2*C8/0.0010016</f>
        <v>3246232.3840753459</v>
      </c>
      <c r="I8" s="103">
        <f t="shared" ref="I8:I18" si="0">+G8/E8</f>
        <v>49.637831999999996</v>
      </c>
      <c r="J8" s="104">
        <f t="shared" ref="J8:J18" si="1">+G8/F8</f>
        <v>4.8427153170731707E-2</v>
      </c>
      <c r="K8" s="105">
        <f t="shared" ref="K8:K18" si="2">+I8/$I$18</f>
        <v>1.1046897239695115</v>
      </c>
      <c r="L8" s="41">
        <f>+AVERAGE(N8,P8)</f>
        <v>0.10115059986134745</v>
      </c>
      <c r="M8" s="41">
        <f>+AVERAGE(O8,Q8)</f>
        <v>1.8692622584713503</v>
      </c>
      <c r="N8" s="41">
        <f>+J8/0.43</f>
        <v>0.1126212864435621</v>
      </c>
      <c r="O8" s="41">
        <f>+N8/$L$18</f>
        <v>2.081240452730988</v>
      </c>
      <c r="P8" s="41">
        <f>+J8/0.54</f>
        <v>8.9679913279132786E-2</v>
      </c>
      <c r="Q8" s="41">
        <f>+P8/$L$18</f>
        <v>1.6572840642117126</v>
      </c>
    </row>
    <row r="9" spans="1:17">
      <c r="A9" s="30"/>
      <c r="B9" s="20" t="s">
        <v>5</v>
      </c>
      <c r="C9" s="95">
        <v>3.0460839337043506</v>
      </c>
      <c r="D9" s="96">
        <v>1.9467359460672606</v>
      </c>
      <c r="E9" s="96">
        <v>0.1</v>
      </c>
      <c r="F9" s="97">
        <f t="shared" ref="F9" si="3">+AVERAGE(F7,F8)</f>
        <v>102.5</v>
      </c>
      <c r="G9" s="93">
        <f>+AVERAGE(G7,G8)</f>
        <v>4.9018915999999999</v>
      </c>
      <c r="H9" s="99">
        <f>+AVERAGE(H7,H8)</f>
        <v>3035743.7925555939</v>
      </c>
      <c r="I9" s="113">
        <f>+AVERAGE(I7,I8)</f>
        <v>49.018915999999997</v>
      </c>
      <c r="J9" s="104">
        <f t="shared" si="1"/>
        <v>4.7823332682926829E-2</v>
      </c>
      <c r="K9" s="105">
        <f t="shared" si="2"/>
        <v>1.0909157512222667</v>
      </c>
      <c r="L9" s="41">
        <f>+AVERAGE(L7,L8)</f>
        <v>9.9889389970798936E-2</v>
      </c>
      <c r="M9" s="41">
        <f>+AVERAGE(M7,M8)</f>
        <v>1.8459551100051552</v>
      </c>
      <c r="N9" s="41">
        <f t="shared" ref="N9" si="4">+AVERAGE(N7,N8)</f>
        <v>0.11121705275099263</v>
      </c>
      <c r="O9" s="41">
        <f>+AVERAGE(O7,O8)</f>
        <v>2.0552902255727501</v>
      </c>
      <c r="P9" s="41">
        <f>+AVERAGE(P7,P8)</f>
        <v>8.8561727190605233E-2</v>
      </c>
      <c r="Q9" s="41">
        <f>+AVERAGE(Q7,Q8)</f>
        <v>1.6366199944375601</v>
      </c>
    </row>
    <row r="10" spans="1:17">
      <c r="A10" s="28"/>
      <c r="B10" s="20" t="s">
        <v>7</v>
      </c>
      <c r="C10" s="93">
        <v>3.1600239663716811</v>
      </c>
      <c r="D10" s="94">
        <v>1.9998510399507297</v>
      </c>
      <c r="E10" s="94">
        <v>0.1</v>
      </c>
      <c r="F10" s="98">
        <f>+E10*1025</f>
        <v>102.5</v>
      </c>
      <c r="G10" s="80">
        <v>5.79</v>
      </c>
      <c r="H10" s="52">
        <f>1*998.2*C10/0.0010016</f>
        <v>3149297.0479554832</v>
      </c>
      <c r="I10" s="103">
        <f t="shared" si="0"/>
        <v>57.9</v>
      </c>
      <c r="J10" s="104">
        <f t="shared" si="1"/>
        <v>5.6487804878048782E-2</v>
      </c>
      <c r="K10" s="105">
        <f t="shared" si="2"/>
        <v>1.2885642349938797</v>
      </c>
      <c r="L10" s="41">
        <f>+AVERAGE(N10,P10)</f>
        <v>0.11798701707947312</v>
      </c>
      <c r="M10" s="41">
        <f>+AVERAGE(O10,Q10)</f>
        <v>2.1803991110145824</v>
      </c>
      <c r="N10" s="41">
        <f>+J10/0.43</f>
        <v>0.13136698808848554</v>
      </c>
      <c r="O10" s="41">
        <f>+N10/$L$18</f>
        <v>2.4276608658719061</v>
      </c>
      <c r="P10" s="41">
        <f>+J10/0.54</f>
        <v>0.1046070460704607</v>
      </c>
      <c r="Q10" s="41">
        <f>+P10/$L$18</f>
        <v>1.9331373561572587</v>
      </c>
    </row>
    <row r="11" spans="1:17">
      <c r="A11" s="28"/>
      <c r="B11" s="20" t="s">
        <v>6</v>
      </c>
      <c r="C11" s="93">
        <v>2.991336721689466</v>
      </c>
      <c r="D11" s="94">
        <v>1.9335686081005174</v>
      </c>
      <c r="E11" s="94">
        <v>0.1</v>
      </c>
      <c r="F11" s="98">
        <f t="shared" ref="F11:F18" si="5">+E11*1025</f>
        <v>102.5</v>
      </c>
      <c r="G11" s="80">
        <v>5.1100000000000003</v>
      </c>
      <c r="H11" s="52">
        <f t="shared" ref="H11:H18" si="6">1*998.2*C11/0.0010016</f>
        <v>2981182.4237124845</v>
      </c>
      <c r="I11" s="103">
        <f t="shared" si="0"/>
        <v>51.1</v>
      </c>
      <c r="J11" s="104">
        <f t="shared" si="1"/>
        <v>4.9853658536585368E-2</v>
      </c>
      <c r="K11" s="105">
        <f t="shared" si="2"/>
        <v>1.1372302661172238</v>
      </c>
      <c r="L11" s="41">
        <f>+AVERAGE(N11,P11)</f>
        <v>0.10413016533266109</v>
      </c>
      <c r="M11" s="41">
        <f>+AVERAGE(O11,Q11)</f>
        <v>1.9243246040215056</v>
      </c>
      <c r="N11" s="41">
        <f>+J11/0.43</f>
        <v>0.11593874078275668</v>
      </c>
      <c r="O11" s="41">
        <f t="shared" ref="O11:O18" si="7">+N11/$L$18</f>
        <v>2.1425469817971403</v>
      </c>
      <c r="P11" s="41">
        <f>+J11/0.54</f>
        <v>9.2321589882565488E-2</v>
      </c>
      <c r="Q11" s="41">
        <f t="shared" ref="Q11:Q18" si="8">+P11/$L$18</f>
        <v>1.7061022262458707</v>
      </c>
    </row>
    <row r="12" spans="1:17">
      <c r="A12" s="28"/>
      <c r="B12" s="20" t="s">
        <v>8</v>
      </c>
      <c r="C12" s="93">
        <v>2.5930109734081435</v>
      </c>
      <c r="D12" s="94">
        <v>1.8420507431929234</v>
      </c>
      <c r="E12" s="94">
        <v>0.1</v>
      </c>
      <c r="F12" s="98">
        <f t="shared" si="5"/>
        <v>102.5</v>
      </c>
      <c r="G12" s="80">
        <v>5.0620836000000002</v>
      </c>
      <c r="H12" s="52">
        <f t="shared" si="6"/>
        <v>2584208.8195447372</v>
      </c>
      <c r="I12" s="103">
        <f t="shared" si="0"/>
        <v>50.620835999999997</v>
      </c>
      <c r="J12" s="104">
        <f t="shared" si="1"/>
        <v>4.9386181463414634E-2</v>
      </c>
      <c r="K12" s="105">
        <f t="shared" si="2"/>
        <v>1.1265664734903391</v>
      </c>
      <c r="L12" s="41">
        <f>+AVERAGE(N12,P12)</f>
        <v>0.10315373819877734</v>
      </c>
      <c r="M12" s="41">
        <f>+AVERAGE(O12,Q12)</f>
        <v>1.9062802385702067</v>
      </c>
      <c r="N12" s="41">
        <f>+J12/0.43</f>
        <v>0.11485158479863869</v>
      </c>
      <c r="O12" s="41">
        <f t="shared" si="7"/>
        <v>2.1224563480987868</v>
      </c>
      <c r="P12" s="41">
        <f>+J12/0.54</f>
        <v>9.1455891598915984E-2</v>
      </c>
      <c r="Q12" s="41">
        <f t="shared" si="8"/>
        <v>1.6901041290416265</v>
      </c>
    </row>
    <row r="13" spans="1:17">
      <c r="A13" s="28"/>
      <c r="B13" s="20" t="s">
        <v>10</v>
      </c>
      <c r="C13" s="93">
        <v>2.2446349284420144</v>
      </c>
      <c r="D13" s="94">
        <v>1.6806059864492033</v>
      </c>
      <c r="E13" s="94">
        <v>0.1</v>
      </c>
      <c r="F13" s="98">
        <f t="shared" si="5"/>
        <v>102.5</v>
      </c>
      <c r="G13" s="80">
        <v>5.0779959999999997</v>
      </c>
      <c r="H13" s="52">
        <f t="shared" si="6"/>
        <v>2237015.3609932293</v>
      </c>
      <c r="I13" s="103">
        <f t="shared" si="0"/>
        <v>50.779959999999996</v>
      </c>
      <c r="J13" s="104">
        <f t="shared" si="1"/>
        <v>4.95414243902439E-2</v>
      </c>
      <c r="K13" s="105">
        <f t="shared" si="2"/>
        <v>1.1301077773820345</v>
      </c>
      <c r="L13" s="41">
        <f>+AVERAGE(N13,P13)</f>
        <v>0.10347799668074201</v>
      </c>
      <c r="M13" s="41">
        <f>+AVERAGE(O13,Q13)</f>
        <v>1.9122725326659076</v>
      </c>
      <c r="N13" s="41">
        <f>+J13/0.43</f>
        <v>0.11521261486103233</v>
      </c>
      <c r="O13" s="41">
        <f t="shared" si="7"/>
        <v>2.1291281807001861</v>
      </c>
      <c r="P13" s="41">
        <f>+J13/0.54</f>
        <v>9.1743378500451667E-2</v>
      </c>
      <c r="Q13" s="41">
        <f t="shared" si="8"/>
        <v>1.6954168846316293</v>
      </c>
    </row>
    <row r="14" spans="1:17">
      <c r="A14" s="28"/>
      <c r="B14" s="20" t="s">
        <v>9</v>
      </c>
      <c r="C14" s="93">
        <v>2.4829753995100163</v>
      </c>
      <c r="D14" s="94">
        <v>1.9310535559246185</v>
      </c>
      <c r="E14" s="94">
        <v>0.1</v>
      </c>
      <c r="F14" s="98">
        <f t="shared" si="5"/>
        <v>102.5</v>
      </c>
      <c r="G14" s="80">
        <v>5.59</v>
      </c>
      <c r="H14" s="52">
        <f t="shared" si="6"/>
        <v>2474546.7689605611</v>
      </c>
      <c r="I14" s="103">
        <f t="shared" si="0"/>
        <v>55.9</v>
      </c>
      <c r="J14" s="104">
        <f t="shared" si="1"/>
        <v>5.4536585365853658E-2</v>
      </c>
      <c r="K14" s="105">
        <f t="shared" si="2"/>
        <v>1.2440542441478044</v>
      </c>
      <c r="L14" s="41">
        <f>+AVERAGE(N14,P14)</f>
        <v>0.11391147244805781</v>
      </c>
      <c r="M14" s="41">
        <f>+AVERAGE(O14,Q14)</f>
        <v>2.1050830795460302</v>
      </c>
      <c r="N14" s="41">
        <f>+J14/0.43</f>
        <v>0.12682926829268293</v>
      </c>
      <c r="O14" s="41">
        <f t="shared" si="7"/>
        <v>2.3438038411440338</v>
      </c>
      <c r="P14" s="41">
        <f>+J14/0.54</f>
        <v>0.1009936766034327</v>
      </c>
      <c r="Q14" s="41">
        <f t="shared" si="8"/>
        <v>1.8663623179480269</v>
      </c>
    </row>
    <row r="15" spans="1:17">
      <c r="A15" s="28"/>
      <c r="B15" s="20" t="s">
        <v>11</v>
      </c>
      <c r="C15" s="93">
        <v>2.3892065179105457</v>
      </c>
      <c r="D15" s="94">
        <v>1.8032011708413314</v>
      </c>
      <c r="E15" s="94">
        <v>0.1</v>
      </c>
      <c r="F15" s="98">
        <f t="shared" si="5"/>
        <v>102.5</v>
      </c>
      <c r="G15" s="106">
        <v>4.6677688000000002</v>
      </c>
      <c r="H15" s="52">
        <f t="shared" si="6"/>
        <v>2381096.1922706733</v>
      </c>
      <c r="I15" s="103">
        <f t="shared" si="0"/>
        <v>46.677687999999996</v>
      </c>
      <c r="J15" s="104">
        <f t="shared" si="1"/>
        <v>4.5539207804878051E-2</v>
      </c>
      <c r="K15" s="105">
        <f t="shared" si="2"/>
        <v>1.0388117327979791</v>
      </c>
      <c r="L15" s="41">
        <f>+AVERAGE(N15,P15)</f>
        <v>5.6212780972452206E-2</v>
      </c>
      <c r="M15" s="41">
        <f>+AVERAGE(O15,Q15)</f>
        <v>1.0388117327979791</v>
      </c>
      <c r="N15" s="41">
        <f>+J15/0.73</f>
        <v>6.2382476445038429E-2</v>
      </c>
      <c r="O15" s="41">
        <f t="shared" si="7"/>
        <v>1.1528276546904404</v>
      </c>
      <c r="P15" s="41">
        <f>+J15/0.91</f>
        <v>5.004308549986599E-2</v>
      </c>
      <c r="Q15" s="41">
        <f t="shared" si="8"/>
        <v>0.92479581090551799</v>
      </c>
    </row>
    <row r="16" spans="1:17">
      <c r="A16" s="28"/>
      <c r="B16" s="20" t="s">
        <v>15</v>
      </c>
      <c r="C16" s="93">
        <v>2.1889797728324201</v>
      </c>
      <c r="D16" s="94">
        <v>1.7163587650555154</v>
      </c>
      <c r="E16" s="94">
        <v>0.1</v>
      </c>
      <c r="F16" s="98">
        <f t="shared" si="5"/>
        <v>102.5</v>
      </c>
      <c r="G16" s="80">
        <v>4.9087589999999999</v>
      </c>
      <c r="H16" s="52">
        <f t="shared" si="6"/>
        <v>2181549.1306323097</v>
      </c>
      <c r="I16" s="103">
        <f t="shared" si="0"/>
        <v>49.087589999999999</v>
      </c>
      <c r="J16" s="104">
        <f t="shared" si="1"/>
        <v>4.7890331707317074E-2</v>
      </c>
      <c r="K16" s="105">
        <f t="shared" si="2"/>
        <v>1.0924440907779485</v>
      </c>
      <c r="L16" s="41">
        <f>+AVERAGE(N16,P16)</f>
        <v>5.9114966129760652E-2</v>
      </c>
      <c r="M16" s="41">
        <f>+AVERAGE(O16,Q16)</f>
        <v>1.0924440907779482</v>
      </c>
      <c r="N16" s="41">
        <f>+J16/0.73</f>
        <v>6.5603194119612435E-2</v>
      </c>
      <c r="O16" s="41">
        <f t="shared" si="7"/>
        <v>1.2123464909852841</v>
      </c>
      <c r="P16" s="41">
        <f>+J16/0.91</f>
        <v>5.2626738139908869E-2</v>
      </c>
      <c r="Q16" s="41">
        <f t="shared" si="8"/>
        <v>0.97254169057061246</v>
      </c>
    </row>
    <row r="17" spans="1:17">
      <c r="A17" s="28"/>
      <c r="B17" s="20" t="s">
        <v>12</v>
      </c>
      <c r="C17" s="93">
        <v>2.1057469844218213</v>
      </c>
      <c r="D17" s="94">
        <v>1.7172274971108836</v>
      </c>
      <c r="E17" s="94">
        <v>0.1</v>
      </c>
      <c r="F17" s="98">
        <f t="shared" si="5"/>
        <v>102.5</v>
      </c>
      <c r="G17" s="106">
        <v>5.2004239999999999</v>
      </c>
      <c r="H17" s="52">
        <f t="shared" si="6"/>
        <v>2098598.8816392394</v>
      </c>
      <c r="I17" s="103">
        <f t="shared" si="0"/>
        <v>52.004239999999996</v>
      </c>
      <c r="J17" s="104">
        <f t="shared" si="1"/>
        <v>5.0735843902439022E-2</v>
      </c>
      <c r="K17" s="105">
        <f t="shared" si="2"/>
        <v>1.1573541231785511</v>
      </c>
      <c r="L17" s="41">
        <f>+AVERAGE(N17,P17)</f>
        <v>6.2627415324401622E-2</v>
      </c>
      <c r="M17" s="41">
        <f>+AVERAGE(O17,Q17)</f>
        <v>1.1573541231785511</v>
      </c>
      <c r="N17" s="41">
        <f>+J17/0.73</f>
        <v>6.9501156030738392E-2</v>
      </c>
      <c r="O17" s="41">
        <f t="shared" si="7"/>
        <v>1.2843807952347335</v>
      </c>
      <c r="P17" s="41">
        <f>+J17/0.91</f>
        <v>5.5753674618064859E-2</v>
      </c>
      <c r="Q17" s="41">
        <f t="shared" si="8"/>
        <v>1.0303274511223686</v>
      </c>
    </row>
    <row r="18" spans="1:17">
      <c r="A18" s="28"/>
      <c r="B18" s="20" t="s">
        <v>16</v>
      </c>
      <c r="C18" s="93">
        <v>2.0507473718430682</v>
      </c>
      <c r="D18" s="94">
        <v>1.7116648667303491</v>
      </c>
      <c r="E18" s="94">
        <v>0.1</v>
      </c>
      <c r="F18" s="98">
        <f t="shared" si="5"/>
        <v>102.5</v>
      </c>
      <c r="G18" s="80">
        <v>4.4933731999999997</v>
      </c>
      <c r="H18" s="52">
        <f t="shared" si="6"/>
        <v>2043785.9690233134</v>
      </c>
      <c r="I18" s="103">
        <f t="shared" si="0"/>
        <v>44.933731999999992</v>
      </c>
      <c r="J18" s="104">
        <f t="shared" si="1"/>
        <v>4.3837787317073169E-2</v>
      </c>
      <c r="K18" s="105">
        <f t="shared" si="2"/>
        <v>1</v>
      </c>
      <c r="L18" s="41">
        <f>+AVERAGE(N18,P18)</f>
        <v>5.41125780520849E-2</v>
      </c>
      <c r="M18" s="41">
        <f>+AVERAGE(O18,Q18)</f>
        <v>1</v>
      </c>
      <c r="N18" s="41">
        <f>+J18/0.73</f>
        <v>6.0051763448045442E-2</v>
      </c>
      <c r="O18" s="41">
        <f t="shared" si="7"/>
        <v>1.1097560975609757</v>
      </c>
      <c r="P18" s="41">
        <f>+J18/0.91</f>
        <v>4.8173392656124359E-2</v>
      </c>
      <c r="Q18" s="41">
        <f t="shared" si="8"/>
        <v>0.89024390243902429</v>
      </c>
    </row>
    <row r="19" spans="1:17">
      <c r="A19" s="28"/>
      <c r="B19" s="30"/>
      <c r="C19" s="1"/>
      <c r="D19" s="1"/>
      <c r="E19" s="1"/>
      <c r="F19" s="22"/>
      <c r="G19" s="1"/>
    </row>
    <row r="20" spans="1:17">
      <c r="A20" s="28"/>
      <c r="B20" s="30"/>
      <c r="C20" s="1"/>
      <c r="D20" s="1"/>
      <c r="E20" s="1"/>
      <c r="F20" s="22"/>
      <c r="G20" s="1"/>
    </row>
    <row r="21" spans="1:17" ht="17">
      <c r="A21" s="16" t="s">
        <v>43</v>
      </c>
      <c r="B21" s="30"/>
      <c r="C21" s="1"/>
      <c r="D21" s="1"/>
      <c r="E21" s="1"/>
      <c r="F21" s="22"/>
      <c r="G21" s="114" t="s">
        <v>30</v>
      </c>
      <c r="H21" s="115" t="s">
        <v>40</v>
      </c>
    </row>
    <row r="22" spans="1:17">
      <c r="A22" s="7"/>
      <c r="B22" s="45"/>
      <c r="C22" s="7"/>
      <c r="D22" s="7"/>
      <c r="E22" s="7"/>
      <c r="F22" s="34"/>
      <c r="G22" s="116" t="s">
        <v>27</v>
      </c>
      <c r="H22" s="117" t="s">
        <v>41</v>
      </c>
    </row>
    <row r="23" spans="1:17">
      <c r="A23" s="1"/>
      <c r="B23" s="30"/>
      <c r="C23" s="16"/>
      <c r="D23" s="1"/>
      <c r="E23" s="1"/>
      <c r="F23" s="22"/>
      <c r="G23" s="1"/>
      <c r="I23" s="100"/>
      <c r="J23" s="107" t="s">
        <v>17</v>
      </c>
      <c r="K23" s="107"/>
      <c r="L23" s="108" t="s">
        <v>48</v>
      </c>
      <c r="M23" s="108"/>
      <c r="N23" s="108" t="s">
        <v>46</v>
      </c>
      <c r="O23" s="108"/>
      <c r="P23" s="108" t="s">
        <v>47</v>
      </c>
      <c r="Q23" s="108"/>
    </row>
    <row r="24" spans="1:17" ht="32">
      <c r="A24" s="28"/>
      <c r="B24" s="30"/>
      <c r="C24" s="89" t="s">
        <v>0</v>
      </c>
      <c r="D24" s="89" t="s">
        <v>25</v>
      </c>
      <c r="E24" s="89" t="s">
        <v>1</v>
      </c>
      <c r="F24" s="89" t="s">
        <v>2</v>
      </c>
      <c r="G24" s="89" t="s">
        <v>22</v>
      </c>
      <c r="H24" s="92" t="s">
        <v>3</v>
      </c>
      <c r="I24" s="101" t="s">
        <v>26</v>
      </c>
      <c r="J24" s="102" t="s">
        <v>19</v>
      </c>
      <c r="K24" s="102" t="s">
        <v>20</v>
      </c>
      <c r="L24" s="88" t="s">
        <v>45</v>
      </c>
      <c r="M24" s="88" t="s">
        <v>20</v>
      </c>
      <c r="N24" s="88" t="s">
        <v>45</v>
      </c>
      <c r="O24" s="88" t="s">
        <v>20</v>
      </c>
      <c r="P24" s="88" t="s">
        <v>45</v>
      </c>
      <c r="Q24" s="88" t="s">
        <v>20</v>
      </c>
    </row>
    <row r="25" spans="1:17">
      <c r="A25" s="28"/>
      <c r="B25" s="20" t="s">
        <v>13</v>
      </c>
      <c r="C25" s="93">
        <v>4.8475738594407085</v>
      </c>
      <c r="D25" s="94">
        <v>5.5171827178205177</v>
      </c>
      <c r="E25" s="94">
        <v>0.5</v>
      </c>
      <c r="F25" s="2">
        <f>+E25*1025</f>
        <v>512.5</v>
      </c>
      <c r="G25" s="80">
        <v>12.8917898</v>
      </c>
      <c r="H25" s="52">
        <f>1*998.2*C25/0.0010016</f>
        <v>4831118.4369945237</v>
      </c>
      <c r="I25" s="103">
        <f>+G25/E25</f>
        <v>25.783579599999999</v>
      </c>
      <c r="J25" s="104">
        <f>+G25/F25</f>
        <v>2.5154711804878049E-2</v>
      </c>
      <c r="K25" s="105">
        <f>+I25/$I$36</f>
        <v>1.0809905731255258</v>
      </c>
      <c r="L25" s="41">
        <f>+AVERAGE(N25,P25)</f>
        <v>5.2541064708724605E-2</v>
      </c>
      <c r="M25" s="41">
        <f>+AVERAGE(O25,Q25)</f>
        <v>1.8291605654173975</v>
      </c>
      <c r="N25" s="41">
        <f>+J25/0.43</f>
        <v>5.8499329778786163E-2</v>
      </c>
      <c r="O25" s="41">
        <f>+N25/$L$36</f>
        <v>2.0365911450008136</v>
      </c>
      <c r="P25" s="41">
        <f>+J25/0.54</f>
        <v>4.6582799638663054E-2</v>
      </c>
      <c r="Q25" s="41">
        <f>+P25/$L$36</f>
        <v>1.6217299858339813</v>
      </c>
    </row>
    <row r="26" spans="1:17">
      <c r="A26" s="28"/>
      <c r="B26" s="20" t="s">
        <v>14</v>
      </c>
      <c r="C26" s="93">
        <v>5.5698866569448349</v>
      </c>
      <c r="D26" s="94">
        <v>5.8673981580140211</v>
      </c>
      <c r="E26" s="94">
        <v>0.5</v>
      </c>
      <c r="F26" s="2">
        <f>+E26*1025</f>
        <v>512.5</v>
      </c>
      <c r="G26" s="80">
        <v>13.227381400000001</v>
      </c>
      <c r="H26" s="52">
        <f>1*998.2*C26/0.0010016</f>
        <v>5550979.2940917872</v>
      </c>
      <c r="I26" s="103">
        <f t="shared" ref="I26:I36" si="9">+G26/E26</f>
        <v>26.454762800000001</v>
      </c>
      <c r="J26" s="104">
        <f t="shared" ref="J26:J36" si="10">+G26/F26</f>
        <v>2.580952468292683E-2</v>
      </c>
      <c r="K26" s="105">
        <f t="shared" ref="K26:K36" si="11">+I26/$I$36</f>
        <v>1.1091302931836446</v>
      </c>
      <c r="L26" s="41">
        <f>+AVERAGE(N26,P26)</f>
        <v>5.3908783252452679E-2</v>
      </c>
      <c r="M26" s="41">
        <f>+AVERAGE(O26,Q26)</f>
        <v>1.8767762130759815</v>
      </c>
      <c r="N26" s="41">
        <f>+J26/0.43</f>
        <v>6.002215042541123E-2</v>
      </c>
      <c r="O26" s="41">
        <f>+N26/$L$36</f>
        <v>2.0896065052804742</v>
      </c>
      <c r="P26" s="41">
        <f>+J26/0.54</f>
        <v>4.7795416079494127E-2</v>
      </c>
      <c r="Q26" s="41">
        <f>+P26/$L$36</f>
        <v>1.6639459208714888</v>
      </c>
    </row>
    <row r="27" spans="1:17">
      <c r="A27" s="28"/>
      <c r="B27" s="20" t="s">
        <v>5</v>
      </c>
      <c r="C27" s="36">
        <v>5.2087302581927712</v>
      </c>
      <c r="D27" s="96">
        <v>5.6922904379172694</v>
      </c>
      <c r="E27" s="96">
        <f t="shared" ref="E27:F27" si="12">+AVERAGE(E25,E26)</f>
        <v>0.5</v>
      </c>
      <c r="F27" s="97">
        <f t="shared" si="12"/>
        <v>512.5</v>
      </c>
      <c r="G27" s="93">
        <f>+AVERAGE(G25:G26)</f>
        <v>13.0595856</v>
      </c>
      <c r="H27" s="99">
        <f>+AVERAGE(H25,H26)</f>
        <v>5191048.865543155</v>
      </c>
      <c r="I27" s="113">
        <f>+AVERAGE(I25,I26)</f>
        <v>26.1191712</v>
      </c>
      <c r="J27" s="104">
        <f t="shared" si="10"/>
        <v>2.5482118243902438E-2</v>
      </c>
      <c r="K27" s="105">
        <f t="shared" si="11"/>
        <v>1.0950604331545852</v>
      </c>
      <c r="L27" s="41">
        <f>+AVERAGE(L25,L26)</f>
        <v>5.3224923980588645E-2</v>
      </c>
      <c r="M27" s="41">
        <f>+AVERAGE(M25,M26)</f>
        <v>1.8529683892466895</v>
      </c>
      <c r="N27" s="41">
        <f t="shared" ref="N27" si="13">+AVERAGE(N25,N26)</f>
        <v>5.9260740102098697E-2</v>
      </c>
      <c r="O27" s="41">
        <f>+AVERAGE(O25,O26)</f>
        <v>2.0630988251406439</v>
      </c>
      <c r="P27" s="41">
        <f>+AVERAGE(P25,P26)</f>
        <v>4.7189107859078594E-2</v>
      </c>
      <c r="Q27" s="41">
        <f>+AVERAGE(Q25,Q26)</f>
        <v>1.6428379533527351</v>
      </c>
    </row>
    <row r="28" spans="1:17">
      <c r="A28" s="28"/>
      <c r="B28" s="20" t="s">
        <v>7</v>
      </c>
      <c r="C28" s="93">
        <v>5.4035649734174633</v>
      </c>
      <c r="D28" s="94">
        <v>5.8475999145993738</v>
      </c>
      <c r="E28" s="94">
        <v>0.5</v>
      </c>
      <c r="F28" s="2">
        <f>+E28*1025</f>
        <v>512.5</v>
      </c>
      <c r="G28" s="80">
        <v>15.241925999999999</v>
      </c>
      <c r="H28" s="52">
        <f>1*998.2*C28/0.0010016</f>
        <v>5385222.2009438016</v>
      </c>
      <c r="I28" s="103">
        <f t="shared" ref="I28:I36" si="14">+G28/E28</f>
        <v>30.483851999999999</v>
      </c>
      <c r="J28" s="104">
        <f t="shared" si="10"/>
        <v>2.9740343414634145E-2</v>
      </c>
      <c r="K28" s="105">
        <f t="shared" si="11"/>
        <v>1.2780520453627666</v>
      </c>
      <c r="L28" s="41">
        <f>+AVERAGE(N28,P28)</f>
        <v>6.2119149681729373E-2</v>
      </c>
      <c r="M28" s="41">
        <f>+AVERAGE(O28,Q28)</f>
        <v>2.1626112752947719</v>
      </c>
      <c r="N28" s="41">
        <f>+J28/0.43</f>
        <v>6.916358933635848E-2</v>
      </c>
      <c r="O28" s="41">
        <f>+N28/$L$36</f>
        <v>2.4078558529055192</v>
      </c>
      <c r="P28" s="41">
        <f>+J28/0.54</f>
        <v>5.5074710027100265E-2</v>
      </c>
      <c r="Q28" s="41">
        <f>+P28/$L$36</f>
        <v>1.9173666976840242</v>
      </c>
    </row>
    <row r="29" spans="1:17">
      <c r="A29" s="28"/>
      <c r="B29" s="20" t="s">
        <v>6</v>
      </c>
      <c r="C29" s="93">
        <v>5.1151138424997091</v>
      </c>
      <c r="D29" s="94">
        <v>5.6537889081374679</v>
      </c>
      <c r="E29" s="94">
        <v>0.5</v>
      </c>
      <c r="F29" s="2">
        <f>+E29*1025</f>
        <v>512.5</v>
      </c>
      <c r="G29" s="80">
        <v>13.6115934</v>
      </c>
      <c r="H29" s="52">
        <f t="shared" ref="H29:H36" si="15">1*998.2*C29/0.0010016</f>
        <v>5097750.2372036837</v>
      </c>
      <c r="I29" s="103">
        <f t="shared" si="14"/>
        <v>27.223186800000001</v>
      </c>
      <c r="J29" s="104">
        <f t="shared" si="10"/>
        <v>2.6559206634146341E-2</v>
      </c>
      <c r="K29" s="105">
        <f t="shared" si="11"/>
        <v>1.1413468865756424</v>
      </c>
      <c r="L29" s="41">
        <f>+AVERAGE(N29,P29)</f>
        <v>5.5474656406378012E-2</v>
      </c>
      <c r="M29" s="41">
        <f>+AVERAGE(O29,Q29)</f>
        <v>1.931290400016894</v>
      </c>
      <c r="N29" s="41">
        <f>+J29/0.43</f>
        <v>6.1765596823596142E-2</v>
      </c>
      <c r="O29" s="41">
        <f t="shared" ref="O29:O36" si="16">+N29/$L$36</f>
        <v>2.1503027134208716</v>
      </c>
      <c r="P29" s="41">
        <f>+J29/0.54</f>
        <v>4.9183715989159889E-2</v>
      </c>
      <c r="Q29" s="41">
        <f t="shared" ref="Q29:Q36" si="17">+P29/$L$36</f>
        <v>1.7122780866129164</v>
      </c>
    </row>
    <row r="30" spans="1:17">
      <c r="A30" s="28"/>
      <c r="B30" s="20" t="s">
        <v>8</v>
      </c>
      <c r="C30" s="93">
        <v>4.4339863939966513</v>
      </c>
      <c r="D30" s="94">
        <v>5.3861890477842946</v>
      </c>
      <c r="E30" s="94">
        <v>0.5</v>
      </c>
      <c r="F30" s="2">
        <f t="shared" ref="F30:F36" si="18">+E30*1025</f>
        <v>512.5</v>
      </c>
      <c r="G30" s="80">
        <v>13.442425999999999</v>
      </c>
      <c r="H30" s="52">
        <f t="shared" si="15"/>
        <v>4418934.9226112794</v>
      </c>
      <c r="I30" s="103">
        <f t="shared" si="14"/>
        <v>26.884851999999999</v>
      </c>
      <c r="J30" s="104">
        <f t="shared" si="10"/>
        <v>2.6229123902439023E-2</v>
      </c>
      <c r="K30" s="105">
        <f t="shared" si="11"/>
        <v>1.1271620163972476</v>
      </c>
      <c r="L30" s="41">
        <f>+AVERAGE(N30,P30)</f>
        <v>5.4785207117497528E-2</v>
      </c>
      <c r="M30" s="41">
        <f>+AVERAGE(O30,Q30)</f>
        <v>1.9072879657672919</v>
      </c>
      <c r="N30" s="41">
        <f>+J30/0.43</f>
        <v>6.0997962563811681E-2</v>
      </c>
      <c r="O30" s="41">
        <f t="shared" si="16"/>
        <v>2.1235783536378094</v>
      </c>
      <c r="P30" s="41">
        <f>+J30/0.54</f>
        <v>4.8572451671183375E-2</v>
      </c>
      <c r="Q30" s="41">
        <f t="shared" si="17"/>
        <v>1.6909975778967743</v>
      </c>
    </row>
    <row r="31" spans="1:17">
      <c r="A31" s="28"/>
      <c r="B31" s="20" t="s">
        <v>10</v>
      </c>
      <c r="C31" s="93">
        <v>3.8382717367062109</v>
      </c>
      <c r="D31" s="94">
        <v>4.9141217153241952</v>
      </c>
      <c r="E31" s="94">
        <v>0.5</v>
      </c>
      <c r="F31" s="2">
        <f t="shared" si="18"/>
        <v>512.5</v>
      </c>
      <c r="G31" s="80">
        <v>13.470582200000001</v>
      </c>
      <c r="H31" s="52">
        <f t="shared" si="15"/>
        <v>3825242.4596447079</v>
      </c>
      <c r="I31" s="103">
        <f t="shared" si="14"/>
        <v>26.941164400000002</v>
      </c>
      <c r="J31" s="104">
        <f t="shared" si="10"/>
        <v>2.6284062829268293E-2</v>
      </c>
      <c r="K31" s="105">
        <f t="shared" si="11"/>
        <v>1.1295229443403201</v>
      </c>
      <c r="L31" s="41">
        <f>+AVERAGE(N31,P31)</f>
        <v>5.4899958967248585E-2</v>
      </c>
      <c r="M31" s="41">
        <f>+AVERAGE(O31,Q31)</f>
        <v>1.9112829277943648</v>
      </c>
      <c r="N31" s="41">
        <f>+J31/0.43</f>
        <v>6.1125727509926266E-2</v>
      </c>
      <c r="O31" s="41">
        <f t="shared" si="16"/>
        <v>2.1280263525957879</v>
      </c>
      <c r="P31" s="41">
        <f>+J31/0.54</f>
        <v>4.8674190424570912E-2</v>
      </c>
      <c r="Q31" s="41">
        <f t="shared" si="17"/>
        <v>1.694539502992942</v>
      </c>
    </row>
    <row r="32" spans="1:17">
      <c r="A32" s="28"/>
      <c r="B32" s="20" t="s">
        <v>9</v>
      </c>
      <c r="C32" s="93">
        <v>4.2458282093520872</v>
      </c>
      <c r="D32" s="94">
        <v>5.6464348509626072</v>
      </c>
      <c r="E32" s="94">
        <v>0.5</v>
      </c>
      <c r="F32" s="2">
        <f t="shared" si="18"/>
        <v>512.5</v>
      </c>
      <c r="G32" s="80">
        <v>14.856627400000001</v>
      </c>
      <c r="H32" s="52">
        <f t="shared" si="15"/>
        <v>4231415.4538490949</v>
      </c>
      <c r="I32" s="103">
        <f t="shared" si="14"/>
        <v>29.713254800000001</v>
      </c>
      <c r="J32" s="104">
        <f t="shared" si="10"/>
        <v>2.8988541268292683E-2</v>
      </c>
      <c r="K32" s="105">
        <f t="shared" si="11"/>
        <v>1.2457443393808973</v>
      </c>
      <c r="L32" s="41">
        <f>+AVERAGE(N32,P32)</f>
        <v>6.054884804100754E-2</v>
      </c>
      <c r="M32" s="41">
        <f>+AVERAGE(O32,Q32)</f>
        <v>2.1079429153568419</v>
      </c>
      <c r="N32" s="41">
        <f>+J32/0.43</f>
        <v>6.7415212251843451E-2</v>
      </c>
      <c r="O32" s="41">
        <f t="shared" si="16"/>
        <v>2.3469879882323603</v>
      </c>
      <c r="P32" s="41">
        <f>+J32/0.54</f>
        <v>5.3682483830171629E-2</v>
      </c>
      <c r="Q32" s="41">
        <f t="shared" si="17"/>
        <v>1.8688978424813236</v>
      </c>
    </row>
    <row r="33" spans="1:17">
      <c r="A33" s="28"/>
      <c r="B33" s="20" t="s">
        <v>11</v>
      </c>
      <c r="C33" s="93">
        <v>4.0854856772702179</v>
      </c>
      <c r="D33" s="94">
        <v>5.2725922091062563</v>
      </c>
      <c r="E33" s="94">
        <v>0.5</v>
      </c>
      <c r="F33" s="2">
        <f t="shared" si="18"/>
        <v>512.5</v>
      </c>
      <c r="G33" s="80">
        <v>12.423392399999999</v>
      </c>
      <c r="H33" s="52">
        <f t="shared" si="15"/>
        <v>4071617.2155063213</v>
      </c>
      <c r="I33" s="103">
        <f t="shared" si="14"/>
        <v>24.846784799999998</v>
      </c>
      <c r="J33" s="104">
        <f t="shared" si="10"/>
        <v>2.4240765658536584E-2</v>
      </c>
      <c r="K33" s="105">
        <f t="shared" si="11"/>
        <v>1.0417149425318197</v>
      </c>
      <c r="L33" s="41">
        <f>+AVERAGE(N33,P33)</f>
        <v>2.9922366159867528E-2</v>
      </c>
      <c r="M33" s="41">
        <f>+AVERAGE(O33,Q33)</f>
        <v>1.04171494253182</v>
      </c>
      <c r="N33" s="41">
        <f>+J33/0.73</f>
        <v>3.3206528299365184E-2</v>
      </c>
      <c r="O33" s="41">
        <f t="shared" si="16"/>
        <v>1.1560495093950685</v>
      </c>
      <c r="P33" s="41">
        <f>+J33/0.91</f>
        <v>2.6638204020369871E-2</v>
      </c>
      <c r="Q33" s="41">
        <f t="shared" si="17"/>
        <v>0.92738037566857134</v>
      </c>
    </row>
    <row r="34" spans="1:17">
      <c r="A34" s="28"/>
      <c r="B34" s="20" t="s">
        <v>15</v>
      </c>
      <c r="C34" s="93">
        <v>3.7431027593052555</v>
      </c>
      <c r="D34" s="94">
        <v>5.0186634741594478</v>
      </c>
      <c r="E34" s="94">
        <v>0.5</v>
      </c>
      <c r="F34" s="2">
        <f t="shared" si="18"/>
        <v>512.5</v>
      </c>
      <c r="G34" s="80">
        <v>13.065823</v>
      </c>
      <c r="H34" s="52">
        <f t="shared" si="15"/>
        <v>3730396.5398747064</v>
      </c>
      <c r="I34" s="103">
        <f t="shared" si="14"/>
        <v>26.131646</v>
      </c>
      <c r="J34" s="104">
        <f t="shared" si="10"/>
        <v>2.5494288780487803E-2</v>
      </c>
      <c r="K34" s="105">
        <f t="shared" si="11"/>
        <v>1.0955834459173914</v>
      </c>
      <c r="L34" s="41">
        <f>+AVERAGE(N34,P34)</f>
        <v>3.1469692608761098E-2</v>
      </c>
      <c r="M34" s="41">
        <f>+AVERAGE(O34,Q34)</f>
        <v>1.0955834459173914</v>
      </c>
      <c r="N34" s="41">
        <f>+J34/0.73</f>
        <v>3.4923683260942195E-2</v>
      </c>
      <c r="O34" s="41">
        <f t="shared" si="16"/>
        <v>1.2158304094936905</v>
      </c>
      <c r="P34" s="41">
        <f>+J34/0.91</f>
        <v>2.8015701956580003E-2</v>
      </c>
      <c r="Q34" s="41">
        <f t="shared" si="17"/>
        <v>0.97533648234109227</v>
      </c>
    </row>
    <row r="35" spans="1:17">
      <c r="A35" s="28"/>
      <c r="B35" s="20" t="s">
        <v>12</v>
      </c>
      <c r="C35" s="93">
        <v>3.6007766931483016</v>
      </c>
      <c r="D35" s="94">
        <v>5.0212036620991016</v>
      </c>
      <c r="E35" s="94">
        <v>0.5</v>
      </c>
      <c r="F35" s="2">
        <f t="shared" si="18"/>
        <v>512.5</v>
      </c>
      <c r="G35" s="80">
        <v>13.711520999999999</v>
      </c>
      <c r="H35" s="52">
        <f t="shared" si="15"/>
        <v>3588553.6093257135</v>
      </c>
      <c r="I35" s="103">
        <f t="shared" si="14"/>
        <v>27.423041999999999</v>
      </c>
      <c r="J35" s="104">
        <f t="shared" si="10"/>
        <v>2.6754187317073169E-2</v>
      </c>
      <c r="K35" s="105">
        <f t="shared" si="11"/>
        <v>1.1497259243408298</v>
      </c>
      <c r="L35" s="41">
        <f>+AVERAGE(N35,P35)</f>
        <v>3.3024888755080535E-2</v>
      </c>
      <c r="M35" s="41">
        <f>+AVERAGE(O35,Q35)</f>
        <v>1.14972592434083</v>
      </c>
      <c r="N35" s="41">
        <f>+J35/0.73</f>
        <v>3.6649571667223518E-2</v>
      </c>
      <c r="O35" s="41">
        <f t="shared" si="16"/>
        <v>1.275915355061165</v>
      </c>
      <c r="P35" s="41">
        <f>+J35/0.91</f>
        <v>2.9400205842937548E-2</v>
      </c>
      <c r="Q35" s="41">
        <f t="shared" si="17"/>
        <v>1.0235364936204949</v>
      </c>
    </row>
    <row r="36" spans="1:17">
      <c r="A36" s="30"/>
      <c r="B36" s="20" t="s">
        <v>16</v>
      </c>
      <c r="C36" s="93">
        <v>3.506728678562097</v>
      </c>
      <c r="D36" s="94">
        <v>5.0049384321952974</v>
      </c>
      <c r="E36" s="94">
        <v>0.5</v>
      </c>
      <c r="F36" s="2">
        <f t="shared" si="18"/>
        <v>512.5</v>
      </c>
      <c r="G36" s="80">
        <v>11.925903999999999</v>
      </c>
      <c r="H36" s="52">
        <f t="shared" si="15"/>
        <v>3494824.8471851889</v>
      </c>
      <c r="I36" s="103">
        <f t="shared" si="14"/>
        <v>23.851807999999998</v>
      </c>
      <c r="J36" s="104">
        <f t="shared" si="10"/>
        <v>2.327005658536585E-2</v>
      </c>
      <c r="K36" s="105">
        <f t="shared" si="11"/>
        <v>1</v>
      </c>
      <c r="L36" s="41">
        <f>+AVERAGE(N36,P36)</f>
        <v>2.8724140298058101E-2</v>
      </c>
      <c r="M36" s="41">
        <f>+AVERAGE(O36,Q36)</f>
        <v>1</v>
      </c>
      <c r="N36" s="41">
        <f>+J36/0.73</f>
        <v>3.1876789842966921E-2</v>
      </c>
      <c r="O36" s="41">
        <f t="shared" si="16"/>
        <v>1.1097560975609757</v>
      </c>
      <c r="P36" s="41">
        <f>+J36/0.91</f>
        <v>2.5571490753149285E-2</v>
      </c>
      <c r="Q36" s="41">
        <f t="shared" si="17"/>
        <v>0.8902439024390244</v>
      </c>
    </row>
  </sheetData>
  <mergeCells count="8">
    <mergeCell ref="J5:K5"/>
    <mergeCell ref="J23:K23"/>
    <mergeCell ref="L5:M5"/>
    <mergeCell ref="N5:O5"/>
    <mergeCell ref="P5:Q5"/>
    <mergeCell ref="L23:M23"/>
    <mergeCell ref="N23:O23"/>
    <mergeCell ref="P23:Q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DDDFF-58E5-8243-B2C7-6711A80865C6}">
  <sheetPr>
    <pageSetUpPr fitToPage="1"/>
  </sheetPr>
  <dimension ref="A1:S50"/>
  <sheetViews>
    <sheetView tabSelected="1" zoomScaleNormal="100" workbookViewId="0">
      <selection activeCell="R23" sqref="R23"/>
    </sheetView>
  </sheetViews>
  <sheetFormatPr baseColWidth="10" defaultRowHeight="17" customHeight="1"/>
  <cols>
    <col min="1" max="2" width="10.83203125" style="2"/>
    <col min="3" max="3" width="8.83203125" style="2" customWidth="1"/>
    <col min="4" max="4" width="9.5" style="2" customWidth="1"/>
    <col min="5" max="5" width="10" style="2" customWidth="1"/>
    <col min="6" max="6" width="9.33203125" style="2" customWidth="1"/>
    <col min="7" max="7" width="9.83203125" style="2" customWidth="1"/>
    <col min="8" max="8" width="12.1640625" style="2" customWidth="1"/>
    <col min="9" max="12" width="9.33203125" style="2" customWidth="1"/>
    <col min="13" max="13" width="11.33203125" style="2" customWidth="1"/>
    <col min="14" max="14" width="12.1640625" customWidth="1"/>
    <col min="15" max="16" width="10" style="3" customWidth="1"/>
    <col min="17" max="17" width="8.83203125" customWidth="1"/>
  </cols>
  <sheetData>
    <row r="1" spans="1:19" ht="17" customHeight="1">
      <c r="A1" s="6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50"/>
      <c r="P1" s="50"/>
      <c r="Q1" s="31"/>
      <c r="R1" s="31"/>
      <c r="S1" s="31"/>
    </row>
    <row r="2" spans="1:19" ht="17" customHeight="1">
      <c r="A2" s="6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50"/>
      <c r="P2" s="50"/>
      <c r="Q2" s="31"/>
      <c r="R2" s="31"/>
      <c r="S2" s="31"/>
    </row>
    <row r="3" spans="1:19" ht="17" customHeight="1">
      <c r="A3" s="51" t="s">
        <v>54</v>
      </c>
      <c r="B3" s="50"/>
      <c r="C3" s="50"/>
      <c r="D3" s="50"/>
      <c r="E3" s="50"/>
      <c r="F3" s="50"/>
      <c r="G3" s="50"/>
      <c r="H3" s="50"/>
      <c r="I3" s="114" t="s">
        <v>30</v>
      </c>
      <c r="J3" s="118" t="s">
        <v>40</v>
      </c>
      <c r="K3" s="50"/>
      <c r="L3" s="50"/>
      <c r="M3" s="50"/>
      <c r="N3" s="50"/>
      <c r="O3" s="50"/>
      <c r="P3" s="50"/>
      <c r="Q3" s="50"/>
      <c r="R3" s="31"/>
      <c r="S3" s="31"/>
    </row>
    <row r="4" spans="1:19" ht="17" customHeight="1">
      <c r="A4" s="55"/>
      <c r="B4" s="31"/>
      <c r="C4" s="31"/>
      <c r="D4" s="31"/>
      <c r="E4" s="31"/>
      <c r="F4" s="31"/>
      <c r="G4" s="31"/>
      <c r="H4" s="31"/>
      <c r="I4" s="114" t="s">
        <v>27</v>
      </c>
      <c r="J4" s="119" t="s">
        <v>41</v>
      </c>
      <c r="K4" s="31"/>
      <c r="L4" s="31"/>
      <c r="M4" s="31"/>
      <c r="N4" s="31"/>
      <c r="O4" s="50"/>
      <c r="P4" s="50"/>
      <c r="Q4" s="50"/>
      <c r="R4" s="31"/>
      <c r="S4" s="31"/>
    </row>
    <row r="5" spans="1:19" ht="17" customHeight="1">
      <c r="A5" s="55"/>
      <c r="B5" s="31"/>
      <c r="C5" s="51"/>
      <c r="D5" s="31"/>
      <c r="E5" s="31"/>
      <c r="F5" s="31"/>
      <c r="G5" s="31"/>
      <c r="H5" s="53"/>
      <c r="I5" s="31"/>
      <c r="J5" s="17"/>
      <c r="K5" s="110" t="s">
        <v>51</v>
      </c>
      <c r="L5" s="111"/>
      <c r="M5" s="109" t="s">
        <v>49</v>
      </c>
      <c r="N5" s="109"/>
      <c r="O5" s="50"/>
      <c r="P5" s="50"/>
      <c r="Q5" s="31"/>
      <c r="R5" s="31"/>
    </row>
    <row r="6" spans="1:19" ht="43" customHeight="1">
      <c r="A6" s="55"/>
      <c r="B6" s="31"/>
      <c r="C6" s="56" t="s">
        <v>0</v>
      </c>
      <c r="D6" s="56" t="s">
        <v>34</v>
      </c>
      <c r="E6" s="18" t="s">
        <v>25</v>
      </c>
      <c r="F6" s="18" t="s">
        <v>1</v>
      </c>
      <c r="G6" s="56" t="s">
        <v>2</v>
      </c>
      <c r="H6" s="56" t="s">
        <v>3</v>
      </c>
      <c r="I6" s="56" t="s">
        <v>18</v>
      </c>
      <c r="J6" s="19" t="s">
        <v>26</v>
      </c>
      <c r="K6" s="19" t="s">
        <v>52</v>
      </c>
      <c r="L6" s="19" t="s">
        <v>20</v>
      </c>
      <c r="M6" s="39" t="s">
        <v>50</v>
      </c>
      <c r="N6" s="39" t="s">
        <v>20</v>
      </c>
      <c r="O6" s="66"/>
      <c r="P6" s="66"/>
      <c r="Q6" s="31"/>
      <c r="R6" s="31"/>
    </row>
    <row r="7" spans="1:19" ht="17" customHeight="1">
      <c r="A7" s="55"/>
      <c r="B7" s="57" t="s">
        <v>13</v>
      </c>
      <c r="C7" s="47">
        <v>0.4</v>
      </c>
      <c r="D7" s="48"/>
      <c r="E7" s="47">
        <v>3.7565440000000005E-2</v>
      </c>
      <c r="F7" s="58">
        <v>2.8089600000000004E-4</v>
      </c>
      <c r="G7" s="35">
        <f>+F7*1025</f>
        <v>0.28791840000000002</v>
      </c>
      <c r="H7" s="52">
        <f t="shared" ref="H7:H18" si="0">C7*998.2*1/0.0010016</f>
        <v>398642.17252396169</v>
      </c>
      <c r="I7" s="47">
        <v>0.164102888</v>
      </c>
      <c r="J7" s="67">
        <f>+I7/F7</f>
        <v>584.21226361357935</v>
      </c>
      <c r="K7" s="68">
        <f t="shared" ref="K7:K18" si="1">I7/G7</f>
        <v>0.56996318401324819</v>
      </c>
      <c r="L7" s="69">
        <f t="shared" ref="L7:L18" si="2">+K7/$K$18</f>
        <v>16.454524111479596</v>
      </c>
      <c r="M7" s="70">
        <f t="shared" ref="M7:M14" si="3">+K7/0.48</f>
        <v>1.1874233000276004</v>
      </c>
      <c r="N7" s="71">
        <f t="shared" ref="N7:N18" si="4">+M7/$M$18</f>
        <v>27.767009438121821</v>
      </c>
      <c r="O7" s="73"/>
      <c r="P7" s="73"/>
      <c r="Q7" s="31"/>
      <c r="R7" s="31"/>
    </row>
    <row r="8" spans="1:19" ht="17" customHeight="1">
      <c r="A8" s="55"/>
      <c r="B8" s="57" t="s">
        <v>14</v>
      </c>
      <c r="C8" s="47">
        <v>0.47</v>
      </c>
      <c r="D8" s="48"/>
      <c r="E8" s="47">
        <v>4.177808803E-2</v>
      </c>
      <c r="F8" s="58">
        <v>3.0041185049999996E-4</v>
      </c>
      <c r="G8" s="35">
        <f>+F8*1025</f>
        <v>0.30792214676249996</v>
      </c>
      <c r="H8" s="52">
        <f t="shared" si="0"/>
        <v>468404.55271565489</v>
      </c>
      <c r="I8" s="47">
        <v>0.17262496399999999</v>
      </c>
      <c r="J8" s="67">
        <f>+I8/F8</f>
        <v>574.62767767878063</v>
      </c>
      <c r="K8" s="68">
        <f t="shared" si="1"/>
        <v>0.56061236846710294</v>
      </c>
      <c r="L8" s="69">
        <f t="shared" si="2"/>
        <v>16.184571201920321</v>
      </c>
      <c r="M8" s="70">
        <f t="shared" si="3"/>
        <v>1.1679424343064646</v>
      </c>
      <c r="N8" s="71">
        <f t="shared" si="4"/>
        <v>27.311463903240547</v>
      </c>
      <c r="O8" s="73"/>
      <c r="P8" s="73"/>
      <c r="Q8" s="31"/>
      <c r="R8" s="31"/>
    </row>
    <row r="9" spans="1:19" ht="17" customHeight="1">
      <c r="A9" s="55"/>
      <c r="B9" s="57" t="s">
        <v>5</v>
      </c>
      <c r="C9" s="121">
        <f>+AVERAGE(C6:C7,C8)</f>
        <v>0.435</v>
      </c>
      <c r="D9" s="54" t="s">
        <v>4</v>
      </c>
      <c r="E9" s="54">
        <v>3.9671764014999999E-2</v>
      </c>
      <c r="F9" s="61">
        <v>2.9065392524999997E-4</v>
      </c>
      <c r="G9" s="122">
        <f>+AVERAGE(G7:G8)</f>
        <v>0.29792027338124999</v>
      </c>
      <c r="H9" s="52">
        <f t="shared" si="0"/>
        <v>433523.36261980835</v>
      </c>
      <c r="I9" s="47">
        <f>+AVERAGE(I8,I7)</f>
        <v>0.168363926</v>
      </c>
      <c r="J9" s="67">
        <f>+AVERAGE(J8,J7)</f>
        <v>579.41997064617999</v>
      </c>
      <c r="K9" s="68">
        <f>+AVERAGE(K8,K7)</f>
        <v>0.56528777624017557</v>
      </c>
      <c r="L9" s="69">
        <f>+AVERAGE(L7,L8)</f>
        <v>16.31954765669996</v>
      </c>
      <c r="M9" s="70">
        <f t="shared" si="3"/>
        <v>1.1776828671670325</v>
      </c>
      <c r="N9" s="71">
        <f>+AVERAGE(N7,N8)</f>
        <v>27.539236670681184</v>
      </c>
      <c r="O9" s="74"/>
      <c r="P9" s="74"/>
      <c r="Q9" s="47"/>
      <c r="R9" s="31"/>
    </row>
    <row r="10" spans="1:19" ht="17" customHeight="1">
      <c r="A10" s="55"/>
      <c r="B10" s="57" t="s">
        <v>7</v>
      </c>
      <c r="C10" s="54">
        <v>2.5619999999999998</v>
      </c>
      <c r="D10" s="54" t="s">
        <v>4</v>
      </c>
      <c r="E10" s="47">
        <v>1.4183624742814798</v>
      </c>
      <c r="F10" s="58">
        <v>6.2826362942041428E-2</v>
      </c>
      <c r="G10" s="35">
        <f>+F10*1025</f>
        <v>64.397022015592469</v>
      </c>
      <c r="H10" s="52">
        <f t="shared" si="0"/>
        <v>2553303.1150159743</v>
      </c>
      <c r="I10" s="47">
        <v>3.8614169999999999</v>
      </c>
      <c r="J10" s="67">
        <f t="shared" ref="J10:J18" si="5">+I10/F10</f>
        <v>61.461730699932986</v>
      </c>
      <c r="K10" s="68">
        <f t="shared" si="1"/>
        <v>5.9962664097495594E-2</v>
      </c>
      <c r="L10" s="69">
        <f t="shared" si="2"/>
        <v>1.7310891823459591</v>
      </c>
      <c r="M10" s="70">
        <f t="shared" si="3"/>
        <v>0.1249222168697825</v>
      </c>
      <c r="N10" s="71">
        <f t="shared" si="4"/>
        <v>2.9212129952088062</v>
      </c>
      <c r="O10" s="74"/>
      <c r="P10" s="74"/>
      <c r="Q10" s="47"/>
      <c r="R10" s="31"/>
    </row>
    <row r="11" spans="1:19" ht="17" customHeight="1">
      <c r="A11" s="55"/>
      <c r="B11" s="57" t="s">
        <v>6</v>
      </c>
      <c r="C11" s="54">
        <v>0.83199999999999996</v>
      </c>
      <c r="D11" s="47">
        <v>0.13817742217887771</v>
      </c>
      <c r="E11" s="47">
        <v>0.13863201890304</v>
      </c>
      <c r="F11" s="58">
        <v>1.8251521327104E-3</v>
      </c>
      <c r="G11" s="35">
        <f t="shared" ref="G11:G18" si="6">+F11*1025</f>
        <v>1.87078093602816</v>
      </c>
      <c r="H11" s="52">
        <f t="shared" si="0"/>
        <v>829175.71884984022</v>
      </c>
      <c r="I11" s="47">
        <v>0.65768358039999997</v>
      </c>
      <c r="J11" s="67">
        <f t="shared" si="5"/>
        <v>360.34452614277262</v>
      </c>
      <c r="K11" s="68">
        <f t="shared" si="1"/>
        <v>0.35155563526124162</v>
      </c>
      <c r="L11" s="69">
        <f t="shared" si="2"/>
        <v>10.149218123530884</v>
      </c>
      <c r="M11" s="70">
        <f t="shared" si="3"/>
        <v>0.73240757346092011</v>
      </c>
      <c r="N11" s="71">
        <f t="shared" si="4"/>
        <v>17.126805583458371</v>
      </c>
      <c r="O11" s="74"/>
      <c r="P11" s="74"/>
      <c r="Q11" s="47"/>
      <c r="R11" s="31"/>
    </row>
    <row r="12" spans="1:19" ht="17" customHeight="1">
      <c r="A12" s="55"/>
      <c r="B12" s="57" t="s">
        <v>8</v>
      </c>
      <c r="C12" s="123">
        <v>0.85</v>
      </c>
      <c r="D12" s="47">
        <v>0.10346496991735989</v>
      </c>
      <c r="E12" s="47">
        <v>0.19793870822499998</v>
      </c>
      <c r="F12" s="58">
        <v>3.5224429037499995E-3</v>
      </c>
      <c r="G12" s="35">
        <f>+F12*1025</f>
        <v>3.6105039763437494</v>
      </c>
      <c r="H12" s="52">
        <f t="shared" si="0"/>
        <v>847114.61661341856</v>
      </c>
      <c r="I12" s="124">
        <v>0.69620771120000002</v>
      </c>
      <c r="J12" s="67">
        <f t="shared" si="5"/>
        <v>197.64911177376814</v>
      </c>
      <c r="K12" s="68">
        <f t="shared" si="1"/>
        <v>0.1928284017305055</v>
      </c>
      <c r="L12" s="69">
        <f t="shared" si="2"/>
        <v>5.5668500609311744</v>
      </c>
      <c r="M12" s="70">
        <f t="shared" si="3"/>
        <v>0.40172583693855313</v>
      </c>
      <c r="N12" s="71">
        <f t="shared" si="4"/>
        <v>9.3940594778213562</v>
      </c>
      <c r="O12" s="74"/>
      <c r="P12" s="74"/>
      <c r="Q12" s="47"/>
      <c r="R12" s="31"/>
    </row>
    <row r="13" spans="1:19" ht="17" customHeight="1">
      <c r="A13" s="55"/>
      <c r="B13" s="57" t="s">
        <v>10</v>
      </c>
      <c r="C13" s="54">
        <v>17.25</v>
      </c>
      <c r="D13" s="47">
        <v>5.3033008588991066</v>
      </c>
      <c r="E13" s="47">
        <v>99.255063549374995</v>
      </c>
      <c r="F13" s="35">
        <v>45.386854769531247</v>
      </c>
      <c r="G13" s="35">
        <f t="shared" si="6"/>
        <v>46521.526138769528</v>
      </c>
      <c r="H13" s="52">
        <f t="shared" si="0"/>
        <v>17191443.690095846</v>
      </c>
      <c r="I13" s="47">
        <v>213.02717759999999</v>
      </c>
      <c r="J13" s="67">
        <f t="shared" si="5"/>
        <v>4.6935875746782907</v>
      </c>
      <c r="K13" s="68">
        <f t="shared" si="1"/>
        <v>4.5791098289544299E-3</v>
      </c>
      <c r="L13" s="69">
        <f t="shared" si="2"/>
        <v>0.13219638601761427</v>
      </c>
      <c r="M13" s="70">
        <f t="shared" si="3"/>
        <v>9.5398121436550617E-3</v>
      </c>
      <c r="N13" s="71">
        <f t="shared" si="4"/>
        <v>0.2230814014047241</v>
      </c>
      <c r="O13" s="74"/>
      <c r="P13" s="74"/>
      <c r="Q13" s="47"/>
      <c r="R13" s="31"/>
    </row>
    <row r="14" spans="1:19" ht="17" customHeight="1">
      <c r="A14" s="55"/>
      <c r="B14" s="57" t="s">
        <v>9</v>
      </c>
      <c r="C14" s="123">
        <v>5.5</v>
      </c>
      <c r="D14" s="47">
        <v>0.41633319989322642</v>
      </c>
      <c r="E14" s="47">
        <v>9.4749049999999997</v>
      </c>
      <c r="F14" s="58">
        <v>1.0872606250000001</v>
      </c>
      <c r="G14" s="35">
        <f t="shared" si="6"/>
        <v>1114.4421406250001</v>
      </c>
      <c r="H14" s="52">
        <f t="shared" si="0"/>
        <v>5481329.8722044732</v>
      </c>
      <c r="I14" s="125">
        <v>23.885441499999999</v>
      </c>
      <c r="J14" s="67">
        <f t="shared" si="5"/>
        <v>21.968459954116334</v>
      </c>
      <c r="K14" s="68">
        <f t="shared" si="1"/>
        <v>2.1432643857674471E-2</v>
      </c>
      <c r="L14" s="69">
        <f t="shared" si="2"/>
        <v>0.61874865784429744</v>
      </c>
      <c r="M14" s="70">
        <f t="shared" si="3"/>
        <v>4.4651341370155147E-2</v>
      </c>
      <c r="N14" s="71">
        <f t="shared" si="4"/>
        <v>1.044138360112252</v>
      </c>
      <c r="O14" s="74"/>
      <c r="P14" s="74"/>
      <c r="Q14" s="47"/>
      <c r="R14" s="31"/>
    </row>
    <row r="15" spans="1:19" ht="17" customHeight="1">
      <c r="A15" s="55"/>
      <c r="B15" s="57" t="s">
        <v>11</v>
      </c>
      <c r="C15" s="123">
        <v>7.63</v>
      </c>
      <c r="D15" s="47">
        <v>0.97915780137831154</v>
      </c>
      <c r="E15" s="47">
        <v>18.390175546322997</v>
      </c>
      <c r="F15" s="58">
        <v>3.2569617259891599</v>
      </c>
      <c r="G15" s="35">
        <f t="shared" si="6"/>
        <v>3338.3857691388889</v>
      </c>
      <c r="H15" s="52">
        <f t="shared" si="0"/>
        <v>7604099.4408945683</v>
      </c>
      <c r="I15" s="125">
        <v>39.237514760000003</v>
      </c>
      <c r="J15" s="67">
        <f t="shared" si="5"/>
        <v>12.047275363078858</v>
      </c>
      <c r="K15" s="68">
        <f t="shared" si="1"/>
        <v>1.1753439378613522E-2</v>
      </c>
      <c r="L15" s="69">
        <f t="shared" si="2"/>
        <v>0.3393153401355738</v>
      </c>
      <c r="M15" s="70">
        <f>+K15/0.81</f>
        <v>1.4510418985942618E-2</v>
      </c>
      <c r="N15" s="71">
        <f t="shared" si="4"/>
        <v>0.3393153401355738</v>
      </c>
      <c r="O15" s="74"/>
      <c r="P15" s="74"/>
      <c r="Q15" s="47"/>
      <c r="R15" s="31"/>
    </row>
    <row r="16" spans="1:19" ht="17" customHeight="1">
      <c r="A16" s="55"/>
      <c r="B16" s="57" t="s">
        <v>15</v>
      </c>
      <c r="C16" s="123">
        <v>2.5</v>
      </c>
      <c r="D16" s="47">
        <v>0.69068331931547433</v>
      </c>
      <c r="E16" s="47">
        <v>2.2387448125000002</v>
      </c>
      <c r="F16" s="58">
        <v>0.14896859375000002</v>
      </c>
      <c r="G16" s="35">
        <f t="shared" si="6"/>
        <v>152.69280859375002</v>
      </c>
      <c r="H16" s="52">
        <f t="shared" si="0"/>
        <v>2491513.5782747604</v>
      </c>
      <c r="I16" s="47">
        <v>8.1446869999999993</v>
      </c>
      <c r="J16" s="67">
        <f t="shared" si="5"/>
        <v>54.673853024809119</v>
      </c>
      <c r="K16" s="68">
        <f t="shared" si="1"/>
        <v>5.3340344414447925E-2</v>
      </c>
      <c r="L16" s="69">
        <f t="shared" si="2"/>
        <v>1.5399064499256472</v>
      </c>
      <c r="M16" s="70">
        <f>+K16/0.81</f>
        <v>6.5852277054873981E-2</v>
      </c>
      <c r="N16" s="71">
        <f t="shared" si="4"/>
        <v>1.5399064499256472</v>
      </c>
      <c r="O16" s="74"/>
      <c r="P16" s="74"/>
      <c r="Q16" s="47"/>
      <c r="R16" s="31"/>
    </row>
    <row r="17" spans="1:18" ht="17" customHeight="1">
      <c r="A17" s="55"/>
      <c r="B17" s="57" t="s">
        <v>12</v>
      </c>
      <c r="C17" s="123">
        <v>4.21</v>
      </c>
      <c r="D17" s="47">
        <v>0.12727922061357835</v>
      </c>
      <c r="E17" s="47">
        <v>6.8640375524630004</v>
      </c>
      <c r="F17" s="58">
        <v>0.80018599022569992</v>
      </c>
      <c r="G17" s="35">
        <f t="shared" si="6"/>
        <v>820.19063998134243</v>
      </c>
      <c r="H17" s="52">
        <f t="shared" si="0"/>
        <v>4195708.865814697</v>
      </c>
      <c r="I17" s="125">
        <v>18.435555579999999</v>
      </c>
      <c r="J17" s="67">
        <f t="shared" si="5"/>
        <v>23.039088168489528</v>
      </c>
      <c r="K17" s="68">
        <f t="shared" si="1"/>
        <v>2.247715918877027E-2</v>
      </c>
      <c r="L17" s="69">
        <f t="shared" si="2"/>
        <v>0.64890324182866654</v>
      </c>
      <c r="M17" s="70">
        <f>+K17/0.81</f>
        <v>2.7749579245395395E-2</v>
      </c>
      <c r="N17" s="71">
        <f t="shared" si="4"/>
        <v>0.64890324182866665</v>
      </c>
      <c r="O17" s="74"/>
      <c r="P17" s="74"/>
      <c r="Q17" s="47"/>
      <c r="R17" s="31"/>
    </row>
    <row r="18" spans="1:18" ht="17" customHeight="1">
      <c r="A18" s="55"/>
      <c r="B18" s="57" t="s">
        <v>16</v>
      </c>
      <c r="C18" s="54">
        <v>2.5</v>
      </c>
      <c r="D18" s="54" t="s">
        <v>35</v>
      </c>
      <c r="E18" s="47">
        <v>2.5437499999999997</v>
      </c>
      <c r="F18" s="58">
        <v>0.18124999999999999</v>
      </c>
      <c r="G18" s="35">
        <f t="shared" si="6"/>
        <v>185.78125</v>
      </c>
      <c r="H18" s="52">
        <f t="shared" si="0"/>
        <v>2491513.5782747604</v>
      </c>
      <c r="I18" s="47">
        <v>6.4352194000000003</v>
      </c>
      <c r="J18" s="67">
        <f t="shared" si="5"/>
        <v>35.504658758620693</v>
      </c>
      <c r="K18" s="68">
        <f t="shared" si="1"/>
        <v>3.4638691471825064E-2</v>
      </c>
      <c r="L18" s="69">
        <f t="shared" si="2"/>
        <v>1</v>
      </c>
      <c r="M18" s="70">
        <f>+K18/0.81</f>
        <v>4.2763816631882792E-2</v>
      </c>
      <c r="N18" s="71">
        <f t="shared" si="4"/>
        <v>1</v>
      </c>
      <c r="O18" s="74"/>
      <c r="P18" s="74"/>
      <c r="Q18" s="31"/>
      <c r="R18" s="31"/>
    </row>
    <row r="19" spans="1:18" ht="17" customHeight="1">
      <c r="A19" s="55"/>
      <c r="B19" s="57"/>
      <c r="C19" s="54"/>
      <c r="D19" s="47"/>
      <c r="E19" s="58"/>
      <c r="F19" s="59"/>
      <c r="G19" s="47"/>
      <c r="H19" s="59"/>
      <c r="I19" s="65"/>
      <c r="J19" s="60"/>
      <c r="K19" s="47"/>
      <c r="L19" s="62"/>
      <c r="M19" s="47"/>
      <c r="N19" s="62"/>
      <c r="O19" s="74"/>
      <c r="P19" s="74"/>
      <c r="Q19" s="31"/>
      <c r="R19" s="31"/>
    </row>
    <row r="20" spans="1:18" ht="17" customHeight="1">
      <c r="A20" s="55"/>
      <c r="B20" s="55"/>
      <c r="C20" s="31"/>
      <c r="D20" s="31"/>
      <c r="E20" s="31"/>
      <c r="F20" s="59"/>
      <c r="G20" s="31"/>
      <c r="H20" s="31"/>
      <c r="I20" s="114" t="s">
        <v>30</v>
      </c>
      <c r="J20" s="118" t="s">
        <v>40</v>
      </c>
      <c r="K20" s="31"/>
      <c r="L20" s="31"/>
      <c r="M20" s="31"/>
      <c r="N20" s="64"/>
      <c r="O20" s="75"/>
      <c r="P20" s="75"/>
      <c r="Q20" s="31"/>
      <c r="R20" s="31"/>
    </row>
    <row r="21" spans="1:18" ht="17" customHeight="1">
      <c r="A21" s="51" t="s">
        <v>36</v>
      </c>
      <c r="B21" s="55"/>
      <c r="C21" s="31"/>
      <c r="D21" s="31"/>
      <c r="E21" s="31"/>
      <c r="F21" s="59"/>
      <c r="G21" s="31"/>
      <c r="H21" s="31"/>
      <c r="I21" s="114" t="s">
        <v>27</v>
      </c>
      <c r="J21" s="119" t="s">
        <v>41</v>
      </c>
      <c r="K21" s="31"/>
      <c r="L21" s="31"/>
      <c r="M21" s="31"/>
      <c r="N21" s="64"/>
      <c r="O21" s="75"/>
      <c r="P21" s="75"/>
      <c r="Q21" s="31"/>
      <c r="R21" s="31"/>
    </row>
    <row r="22" spans="1:18" ht="17" customHeight="1">
      <c r="A22" s="31"/>
      <c r="B22" s="31"/>
      <c r="C22" s="51"/>
      <c r="D22" s="51"/>
      <c r="E22" s="31"/>
      <c r="F22" s="31"/>
      <c r="G22" s="31"/>
      <c r="H22" s="53"/>
      <c r="I22" s="31"/>
      <c r="J22" s="17"/>
      <c r="K22" s="110" t="s">
        <v>51</v>
      </c>
      <c r="L22" s="111"/>
      <c r="M22" s="109" t="s">
        <v>49</v>
      </c>
      <c r="N22" s="109"/>
      <c r="O22" s="50"/>
      <c r="P22" s="50"/>
      <c r="Q22" s="31"/>
      <c r="R22" s="31"/>
    </row>
    <row r="23" spans="1:18" ht="48" customHeight="1">
      <c r="A23" s="55"/>
      <c r="B23" s="31"/>
      <c r="C23" s="56" t="s">
        <v>0</v>
      </c>
      <c r="D23" s="56"/>
      <c r="E23" s="18" t="s">
        <v>25</v>
      </c>
      <c r="F23" s="18" t="s">
        <v>1</v>
      </c>
      <c r="G23" s="56" t="s">
        <v>2</v>
      </c>
      <c r="H23" s="56" t="s">
        <v>3</v>
      </c>
      <c r="I23" s="56" t="s">
        <v>18</v>
      </c>
      <c r="J23" s="19" t="s">
        <v>26</v>
      </c>
      <c r="K23" s="87" t="s">
        <v>52</v>
      </c>
      <c r="L23" s="87" t="s">
        <v>20</v>
      </c>
      <c r="M23" s="88" t="s">
        <v>50</v>
      </c>
      <c r="N23" s="88" t="s">
        <v>20</v>
      </c>
      <c r="O23" s="66"/>
      <c r="P23" s="66"/>
      <c r="Q23" s="31"/>
      <c r="R23" s="31"/>
    </row>
    <row r="24" spans="1:18" ht="17" customHeight="1">
      <c r="A24" s="55"/>
      <c r="B24" s="57" t="s">
        <v>5</v>
      </c>
      <c r="C24" s="47">
        <v>0.4</v>
      </c>
      <c r="D24" s="54"/>
      <c r="E24" s="47">
        <v>3.7565440000000005E-2</v>
      </c>
      <c r="F24" s="58">
        <v>2.8089600000000004E-4</v>
      </c>
      <c r="G24" s="35">
        <f>+F24*1025</f>
        <v>0.28791840000000002</v>
      </c>
      <c r="H24" s="52">
        <f t="shared" ref="H24:H32" si="7">C24*998.2*1/0.0010016</f>
        <v>398642.17252396169</v>
      </c>
      <c r="I24" s="47">
        <v>0.164102888</v>
      </c>
      <c r="J24" s="67">
        <f t="shared" ref="J24:J32" si="8">+I24/F24</f>
        <v>584.21226361357935</v>
      </c>
      <c r="K24" s="68">
        <f t="shared" ref="K24:K32" si="9">I24/G24</f>
        <v>0.56996318401324819</v>
      </c>
      <c r="L24" s="69">
        <f t="shared" ref="L24:L32" si="10">+K24/$K$18</f>
        <v>16.454524111479596</v>
      </c>
      <c r="M24" s="70">
        <f t="shared" ref="M24:M29" si="11">+K24/0.43</f>
        <v>1.3254957767749957</v>
      </c>
      <c r="N24" s="71">
        <f t="shared" ref="N24:N32" si="12">+M24/$M$18</f>
        <v>30.995731465810405</v>
      </c>
      <c r="O24" s="48"/>
      <c r="P24" s="48"/>
      <c r="Q24" s="31"/>
      <c r="R24" s="31"/>
    </row>
    <row r="25" spans="1:18" ht="17" customHeight="1">
      <c r="A25" s="55"/>
      <c r="B25" s="57" t="s">
        <v>7</v>
      </c>
      <c r="C25" s="54">
        <v>2.5619999999999998</v>
      </c>
      <c r="D25" s="54"/>
      <c r="E25" s="47">
        <v>1.4183624742814798</v>
      </c>
      <c r="F25" s="58">
        <v>6.2826362942041428E-2</v>
      </c>
      <c r="G25" s="35">
        <f t="shared" ref="G25:G32" si="13">+F25*1025</f>
        <v>64.397022015592469</v>
      </c>
      <c r="H25" s="52">
        <f t="shared" si="7"/>
        <v>2553303.1150159743</v>
      </c>
      <c r="I25" s="47">
        <v>3.8614169999999999</v>
      </c>
      <c r="J25" s="67">
        <f t="shared" si="8"/>
        <v>61.461730699932986</v>
      </c>
      <c r="K25" s="68">
        <f t="shared" si="9"/>
        <v>5.9962664097495594E-2</v>
      </c>
      <c r="L25" s="69">
        <f t="shared" si="10"/>
        <v>1.7310891823459591</v>
      </c>
      <c r="M25" s="70">
        <f t="shared" si="11"/>
        <v>0.13944805604068744</v>
      </c>
      <c r="N25" s="71">
        <f t="shared" si="12"/>
        <v>3.2608889248842488</v>
      </c>
      <c r="O25" s="48"/>
      <c r="P25" s="48"/>
      <c r="Q25" s="31"/>
      <c r="R25" s="31"/>
    </row>
    <row r="26" spans="1:18" ht="17" customHeight="1">
      <c r="A26" s="55"/>
      <c r="B26" s="57" t="s">
        <v>6</v>
      </c>
      <c r="C26" s="54">
        <f t="shared" ref="C26:C32" si="14">+C11-D11</f>
        <v>0.69382257782112222</v>
      </c>
      <c r="D26" s="54"/>
      <c r="E26" s="47">
        <v>9.6408150575926888E-2</v>
      </c>
      <c r="F26" s="58">
        <v>1.0584598187228227E-3</v>
      </c>
      <c r="G26" s="35">
        <f t="shared" si="13"/>
        <v>1.0849213141908933</v>
      </c>
      <c r="H26" s="52">
        <f t="shared" si="7"/>
        <v>691467.34942196903</v>
      </c>
      <c r="I26" s="47">
        <v>0.45234368159999999</v>
      </c>
      <c r="J26" s="67">
        <f t="shared" si="8"/>
        <v>427.3602772619322</v>
      </c>
      <c r="K26" s="68">
        <f t="shared" si="9"/>
        <v>0.41693685586529966</v>
      </c>
      <c r="L26" s="69">
        <f t="shared" si="10"/>
        <v>12.036738056471734</v>
      </c>
      <c r="M26" s="70">
        <f t="shared" si="11"/>
        <v>0.96962059503558062</v>
      </c>
      <c r="N26" s="71">
        <f t="shared" si="12"/>
        <v>22.673855408702572</v>
      </c>
      <c r="O26" s="48"/>
      <c r="P26" s="48"/>
      <c r="Q26" s="31"/>
      <c r="R26" s="31"/>
    </row>
    <row r="27" spans="1:18" ht="17" customHeight="1">
      <c r="A27" s="55"/>
      <c r="B27" s="57" t="s">
        <v>8</v>
      </c>
      <c r="C27" s="54">
        <f t="shared" si="14"/>
        <v>0.74653503008264011</v>
      </c>
      <c r="D27" s="54"/>
      <c r="E27" s="47">
        <v>0.15268390633597781</v>
      </c>
      <c r="F27" s="58">
        <v>2.3863698788116313E-3</v>
      </c>
      <c r="G27" s="35">
        <f t="shared" si="13"/>
        <v>2.446029125781922</v>
      </c>
      <c r="H27" s="52">
        <f t="shared" si="7"/>
        <v>744000.86564346182</v>
      </c>
      <c r="I27" s="47">
        <v>0.55725074269999997</v>
      </c>
      <c r="J27" s="67">
        <f t="shared" si="8"/>
        <v>233.51398609569304</v>
      </c>
      <c r="K27" s="68">
        <f t="shared" si="9"/>
        <v>0.22781852302018835</v>
      </c>
      <c r="L27" s="69">
        <f t="shared" si="10"/>
        <v>6.5769956467753632</v>
      </c>
      <c r="M27" s="70">
        <f t="shared" si="11"/>
        <v>0.52981051865160078</v>
      </c>
      <c r="N27" s="71">
        <f t="shared" si="12"/>
        <v>12.389224357879172</v>
      </c>
      <c r="O27" s="48"/>
      <c r="P27" s="48"/>
      <c r="Q27" s="31"/>
      <c r="R27" s="31"/>
    </row>
    <row r="28" spans="1:18" ht="17" customHeight="1">
      <c r="A28" s="55"/>
      <c r="B28" s="57" t="s">
        <v>10</v>
      </c>
      <c r="C28" s="54">
        <f t="shared" si="14"/>
        <v>11.946699141100893</v>
      </c>
      <c r="D28" s="54"/>
      <c r="E28" s="47">
        <v>47.606946472155627</v>
      </c>
      <c r="F28" s="35">
        <v>15.07670961267025</v>
      </c>
      <c r="G28" s="35">
        <f t="shared" si="13"/>
        <v>15453.627352987007</v>
      </c>
      <c r="H28" s="52">
        <f t="shared" si="7"/>
        <v>11906145.250246517</v>
      </c>
      <c r="I28" s="47">
        <v>109.5439253</v>
      </c>
      <c r="J28" s="67">
        <f t="shared" si="8"/>
        <v>7.2657713860815401</v>
      </c>
      <c r="K28" s="68">
        <f t="shared" si="9"/>
        <v>7.0885574498356484E-3</v>
      </c>
      <c r="L28" s="69">
        <f t="shared" si="10"/>
        <v>0.20464276070016804</v>
      </c>
      <c r="M28" s="70">
        <f t="shared" si="11"/>
        <v>1.6485017325199181E-2</v>
      </c>
      <c r="N28" s="71">
        <f t="shared" si="12"/>
        <v>0.38548985155147936</v>
      </c>
      <c r="O28" s="48"/>
      <c r="P28" s="48"/>
      <c r="Q28" s="31"/>
      <c r="R28" s="31"/>
    </row>
    <row r="29" spans="1:18" ht="17" customHeight="1">
      <c r="A29" s="55"/>
      <c r="B29" s="57" t="s">
        <v>9</v>
      </c>
      <c r="C29" s="54">
        <f t="shared" si="14"/>
        <v>5.0836668001067737</v>
      </c>
      <c r="D29" s="54"/>
      <c r="E29" s="47">
        <v>8.0947537330905472</v>
      </c>
      <c r="F29" s="58">
        <v>0.85857220589352978</v>
      </c>
      <c r="G29" s="35">
        <f t="shared" si="13"/>
        <v>880.03651104086805</v>
      </c>
      <c r="H29" s="52">
        <f t="shared" si="7"/>
        <v>5066409.9439562513</v>
      </c>
      <c r="I29" s="47">
        <v>20.64393827</v>
      </c>
      <c r="J29" s="67">
        <f t="shared" si="8"/>
        <v>24.044498678495565</v>
      </c>
      <c r="K29" s="68">
        <f t="shared" si="9"/>
        <v>2.3458047491215186E-2</v>
      </c>
      <c r="L29" s="69">
        <f t="shared" si="10"/>
        <v>0.67722094843842018</v>
      </c>
      <c r="M29" s="70">
        <f t="shared" si="11"/>
        <v>5.45535988167795E-2</v>
      </c>
      <c r="N29" s="71">
        <f t="shared" si="12"/>
        <v>1.2756952749653963</v>
      </c>
      <c r="O29" s="48"/>
      <c r="P29" s="48"/>
      <c r="Q29" s="31"/>
      <c r="R29" s="31"/>
    </row>
    <row r="30" spans="1:18" ht="17" customHeight="1">
      <c r="A30" s="55"/>
      <c r="B30" s="57" t="s">
        <v>11</v>
      </c>
      <c r="C30" s="54">
        <f t="shared" si="14"/>
        <v>6.6508421986216888</v>
      </c>
      <c r="D30" s="54"/>
      <c r="E30" s="47">
        <v>13.973013745871267</v>
      </c>
      <c r="F30" s="58">
        <v>2.1570935096914501</v>
      </c>
      <c r="G30" s="35">
        <f t="shared" si="13"/>
        <v>2211.0208474337364</v>
      </c>
      <c r="H30" s="52">
        <f t="shared" si="7"/>
        <v>6628265.4579314794</v>
      </c>
      <c r="I30" s="47">
        <v>30.98897487</v>
      </c>
      <c r="J30" s="67">
        <f t="shared" si="8"/>
        <v>14.366078582486974</v>
      </c>
      <c r="K30" s="68">
        <f t="shared" si="9"/>
        <v>1.4015686421938511E-2</v>
      </c>
      <c r="L30" s="69">
        <f t="shared" si="10"/>
        <v>0.40462516990108588</v>
      </c>
      <c r="M30" s="70">
        <f>+K30/0.73</f>
        <v>1.919957044101166E-2</v>
      </c>
      <c r="N30" s="71">
        <f t="shared" si="12"/>
        <v>0.44896765427380769</v>
      </c>
      <c r="O30" s="48"/>
      <c r="P30" s="48"/>
      <c r="Q30" s="31"/>
      <c r="R30" s="31"/>
    </row>
    <row r="31" spans="1:18" ht="17" customHeight="1">
      <c r="A31" s="55"/>
      <c r="B31" s="57" t="s">
        <v>15</v>
      </c>
      <c r="C31" s="54">
        <f t="shared" si="14"/>
        <v>1.8093166806845256</v>
      </c>
      <c r="D31" s="54"/>
      <c r="E31" s="47">
        <v>1.1726104209190849</v>
      </c>
      <c r="F31" s="58">
        <v>5.6470086555071686E-2</v>
      </c>
      <c r="G31" s="35">
        <f t="shared" si="13"/>
        <v>57.88183871894848</v>
      </c>
      <c r="H31" s="52">
        <f t="shared" si="7"/>
        <v>1803174.8309298058</v>
      </c>
      <c r="I31" s="47">
        <v>3.4363000000000001</v>
      </c>
      <c r="J31" s="67">
        <f t="shared" si="8"/>
        <v>60.851686434884336</v>
      </c>
      <c r="K31" s="68">
        <f t="shared" si="9"/>
        <v>5.9367498960862769E-2</v>
      </c>
      <c r="L31" s="69">
        <f t="shared" si="10"/>
        <v>1.7139070917026988</v>
      </c>
      <c r="M31" s="70">
        <f>+K31/0.73</f>
        <v>8.1325341042277774E-2</v>
      </c>
      <c r="N31" s="71">
        <f t="shared" si="12"/>
        <v>1.9017325264098441</v>
      </c>
      <c r="O31" s="48"/>
      <c r="P31" s="48"/>
      <c r="Q31" s="31"/>
      <c r="R31" s="31"/>
    </row>
    <row r="32" spans="1:18" ht="17" customHeight="1">
      <c r="A32" s="55"/>
      <c r="B32" s="57" t="s">
        <v>12</v>
      </c>
      <c r="C32" s="54">
        <f t="shared" si="14"/>
        <v>4.0827207793864213</v>
      </c>
      <c r="D32" s="54"/>
      <c r="E32" s="47">
        <v>6.4552760289925022</v>
      </c>
      <c r="F32" s="58">
        <v>0.72978291771135606</v>
      </c>
      <c r="G32" s="35">
        <f t="shared" si="13"/>
        <v>748.02749065413991</v>
      </c>
      <c r="H32" s="52">
        <f t="shared" si="7"/>
        <v>4068861.7032583123</v>
      </c>
      <c r="I32" s="47">
        <v>17.314596080000001</v>
      </c>
      <c r="J32" s="67">
        <f t="shared" si="8"/>
        <v>23.725680143760606</v>
      </c>
      <c r="K32" s="68">
        <f t="shared" si="9"/>
        <v>2.3147005018303031E-2</v>
      </c>
      <c r="L32" s="69">
        <f t="shared" si="10"/>
        <v>0.66824132306298833</v>
      </c>
      <c r="M32" s="70">
        <f>+K32/0.73</f>
        <v>3.1708226052469909E-2</v>
      </c>
      <c r="N32" s="71">
        <f t="shared" si="12"/>
        <v>0.7414732488781105</v>
      </c>
      <c r="O32" s="48"/>
      <c r="P32" s="48"/>
      <c r="Q32" s="31"/>
      <c r="R32" s="31"/>
    </row>
    <row r="33" spans="1:19" ht="17" customHeight="1">
      <c r="A33" s="55"/>
      <c r="B33" s="55"/>
      <c r="C33" s="31"/>
      <c r="D33" s="31"/>
      <c r="E33" s="31"/>
      <c r="F33" s="31"/>
      <c r="G33" s="59"/>
      <c r="H33" s="31"/>
      <c r="I33" s="47"/>
      <c r="J33" s="50"/>
      <c r="K33" s="60"/>
      <c r="L33" s="31"/>
      <c r="M33" s="31"/>
      <c r="N33" s="31"/>
      <c r="O33" s="75"/>
      <c r="P33" s="75"/>
      <c r="Q33" s="64"/>
      <c r="R33" s="31"/>
    </row>
    <row r="34" spans="1:19" ht="17" customHeight="1">
      <c r="A34" s="55"/>
      <c r="B34" s="55"/>
      <c r="C34" s="31"/>
      <c r="D34" s="31"/>
      <c r="E34" s="31"/>
      <c r="F34" s="31"/>
      <c r="G34" s="59"/>
      <c r="H34" s="31"/>
      <c r="I34" s="114" t="s">
        <v>30</v>
      </c>
      <c r="J34" s="118" t="s">
        <v>40</v>
      </c>
      <c r="K34" s="60"/>
      <c r="L34" s="31"/>
      <c r="M34" s="31"/>
      <c r="N34" s="31"/>
      <c r="O34" s="75"/>
      <c r="P34" s="75"/>
      <c r="Q34" s="64"/>
      <c r="R34" s="31"/>
    </row>
    <row r="35" spans="1:19" ht="17" customHeight="1">
      <c r="A35" s="51" t="s">
        <v>37</v>
      </c>
      <c r="B35" s="55"/>
      <c r="C35" s="31"/>
      <c r="D35" s="31"/>
      <c r="E35" s="31"/>
      <c r="F35" s="31"/>
      <c r="G35" s="59"/>
      <c r="H35" s="31"/>
      <c r="I35" s="114" t="s">
        <v>27</v>
      </c>
      <c r="J35" s="119" t="s">
        <v>41</v>
      </c>
      <c r="K35" s="60"/>
      <c r="L35" s="31"/>
      <c r="M35" s="31"/>
      <c r="N35" s="31"/>
      <c r="O35" s="75"/>
      <c r="P35" s="75"/>
      <c r="Q35" s="64"/>
      <c r="R35" s="31"/>
    </row>
    <row r="36" spans="1:19" ht="17" customHeight="1">
      <c r="A36" s="31"/>
      <c r="B36" s="31"/>
      <c r="C36" s="51"/>
      <c r="D36" s="51"/>
      <c r="E36" s="31"/>
      <c r="F36" s="31"/>
      <c r="G36" s="31"/>
      <c r="H36" s="53"/>
      <c r="I36" s="31"/>
      <c r="J36" s="17"/>
      <c r="K36" s="110" t="s">
        <v>51</v>
      </c>
      <c r="L36" s="111"/>
      <c r="M36" s="109" t="s">
        <v>49</v>
      </c>
      <c r="N36" s="109"/>
      <c r="O36" s="50"/>
      <c r="P36" s="50"/>
      <c r="Q36" s="31"/>
      <c r="R36" s="31"/>
    </row>
    <row r="37" spans="1:19" ht="49" customHeight="1">
      <c r="A37" s="55"/>
      <c r="B37" s="31"/>
      <c r="C37" s="56" t="s">
        <v>0</v>
      </c>
      <c r="D37" s="56"/>
      <c r="E37" s="18" t="s">
        <v>25</v>
      </c>
      <c r="F37" s="18" t="s">
        <v>1</v>
      </c>
      <c r="G37" s="56" t="s">
        <v>2</v>
      </c>
      <c r="H37" s="56" t="s">
        <v>3</v>
      </c>
      <c r="I37" s="56" t="s">
        <v>18</v>
      </c>
      <c r="J37" s="19" t="s">
        <v>26</v>
      </c>
      <c r="K37" s="87" t="s">
        <v>52</v>
      </c>
      <c r="L37" s="87" t="s">
        <v>20</v>
      </c>
      <c r="M37" s="88" t="s">
        <v>50</v>
      </c>
      <c r="N37" s="88" t="s">
        <v>20</v>
      </c>
      <c r="O37" s="66"/>
      <c r="P37" s="66"/>
      <c r="Q37" s="31"/>
      <c r="R37" s="31"/>
    </row>
    <row r="38" spans="1:19" ht="17" customHeight="1">
      <c r="A38" s="55"/>
      <c r="B38" s="57" t="s">
        <v>5</v>
      </c>
      <c r="C38" s="47">
        <v>0.47</v>
      </c>
      <c r="D38" s="54"/>
      <c r="E38" s="47">
        <v>4.177808803E-2</v>
      </c>
      <c r="F38" s="58">
        <v>3.0041185049999996E-4</v>
      </c>
      <c r="G38" s="35">
        <f>+F38*1025</f>
        <v>0.30792214676249996</v>
      </c>
      <c r="H38" s="52">
        <f t="shared" ref="H38:H46" si="15">C38*998.2*1/0.0010016</f>
        <v>468404.55271565489</v>
      </c>
      <c r="I38" s="47">
        <v>0.17262496399999999</v>
      </c>
      <c r="J38" s="67">
        <f t="shared" ref="J38:J46" si="16">+I38/F38</f>
        <v>574.62767767878063</v>
      </c>
      <c r="K38" s="68">
        <f t="shared" ref="K38:K46" si="17">I38/G38</f>
        <v>0.56061236846710294</v>
      </c>
      <c r="L38" s="69">
        <f t="shared" ref="L38:L46" si="18">+K38/$K$18</f>
        <v>16.184571201920321</v>
      </c>
      <c r="M38" s="70">
        <f>+K38/0.54</f>
        <v>1.0381710527168573</v>
      </c>
      <c r="N38" s="71">
        <f t="shared" ref="N38:N46" si="19">+M38/$M$18</f>
        <v>24.276856802880481</v>
      </c>
      <c r="O38" s="48"/>
      <c r="P38" s="48"/>
      <c r="Q38" s="31"/>
      <c r="R38" s="31"/>
    </row>
    <row r="39" spans="1:19" ht="17" customHeight="1">
      <c r="A39" s="55"/>
      <c r="B39" s="57" t="s">
        <v>7</v>
      </c>
      <c r="C39" s="54">
        <v>2.5619999999999998</v>
      </c>
      <c r="D39" s="54"/>
      <c r="E39" s="47">
        <v>1.4183624742814798</v>
      </c>
      <c r="F39" s="58">
        <v>6.2826362942041428E-2</v>
      </c>
      <c r="G39" s="35">
        <f t="shared" ref="G39:G46" si="20">+F39*1025</f>
        <v>64.397022015592469</v>
      </c>
      <c r="H39" s="52">
        <f t="shared" si="15"/>
        <v>2553303.1150159743</v>
      </c>
      <c r="I39" s="47">
        <v>3.8614169999999999</v>
      </c>
      <c r="J39" s="67">
        <f t="shared" si="16"/>
        <v>61.461730699932986</v>
      </c>
      <c r="K39" s="68">
        <f t="shared" si="17"/>
        <v>5.9962664097495594E-2</v>
      </c>
      <c r="L39" s="69">
        <f t="shared" si="18"/>
        <v>1.7310891823459591</v>
      </c>
      <c r="M39" s="70">
        <f>+K39/0.54</f>
        <v>0.11104197055091776</v>
      </c>
      <c r="N39" s="71">
        <f t="shared" si="19"/>
        <v>2.5966337735189384</v>
      </c>
      <c r="O39" s="48"/>
      <c r="P39" s="48"/>
      <c r="Q39" s="31"/>
      <c r="R39" s="31"/>
    </row>
    <row r="40" spans="1:19" ht="17" customHeight="1">
      <c r="A40" s="55"/>
      <c r="B40" s="57" t="s">
        <v>6</v>
      </c>
      <c r="C40" s="54">
        <v>0.9701774221788777</v>
      </c>
      <c r="D40" s="54"/>
      <c r="E40" s="47">
        <v>0.18850341501571302</v>
      </c>
      <c r="F40" s="58">
        <v>2.893893751574774E-3</v>
      </c>
      <c r="G40" s="35">
        <f t="shared" si="20"/>
        <v>2.9662410953641434</v>
      </c>
      <c r="H40" s="52">
        <f t="shared" si="15"/>
        <v>966884.08827771142</v>
      </c>
      <c r="I40" s="47">
        <v>0.83314398430000003</v>
      </c>
      <c r="J40" s="67">
        <f t="shared" si="16"/>
        <v>287.89722630508703</v>
      </c>
      <c r="K40" s="68">
        <f t="shared" si="17"/>
        <v>0.28087534273667025</v>
      </c>
      <c r="L40" s="69">
        <f t="shared" si="18"/>
        <v>8.1087168943761299</v>
      </c>
      <c r="M40" s="70">
        <f t="shared" ref="M40:M43" si="21">+K40/0.54</f>
        <v>0.52013952358642634</v>
      </c>
      <c r="N40" s="71">
        <f t="shared" si="19"/>
        <v>12.163075341564193</v>
      </c>
      <c r="O40" s="48"/>
      <c r="P40" s="48"/>
      <c r="Q40" s="31"/>
      <c r="R40" s="31"/>
    </row>
    <row r="41" spans="1:19" ht="17" customHeight="1">
      <c r="A41" s="55"/>
      <c r="B41" s="57" t="s">
        <v>8</v>
      </c>
      <c r="C41" s="54">
        <v>0.95346496991735985</v>
      </c>
      <c r="D41" s="54"/>
      <c r="E41" s="47">
        <v>0.24905907100412228</v>
      </c>
      <c r="F41" s="58">
        <v>4.9716598839933731E-3</v>
      </c>
      <c r="G41" s="35">
        <f t="shared" si="20"/>
        <v>5.0959513810932071</v>
      </c>
      <c r="H41" s="52">
        <f t="shared" si="15"/>
        <v>950228.36758337519</v>
      </c>
      <c r="I41" s="125">
        <v>0.83804113960000004</v>
      </c>
      <c r="J41" s="67">
        <f t="shared" si="16"/>
        <v>168.56365060251517</v>
      </c>
      <c r="K41" s="68">
        <f t="shared" si="17"/>
        <v>0.16445234205123432</v>
      </c>
      <c r="L41" s="69">
        <f t="shared" si="18"/>
        <v>4.7476488014854432</v>
      </c>
      <c r="M41" s="70">
        <f t="shared" si="21"/>
        <v>0.30454137416895244</v>
      </c>
      <c r="N41" s="71">
        <f t="shared" si="19"/>
        <v>7.1214732022281657</v>
      </c>
      <c r="O41" s="48"/>
      <c r="P41" s="48"/>
      <c r="Q41" s="31"/>
      <c r="R41" s="31"/>
    </row>
    <row r="42" spans="1:19" ht="17" customHeight="1">
      <c r="A42" s="55"/>
      <c r="B42" s="57" t="s">
        <v>10</v>
      </c>
      <c r="C42" s="54">
        <v>22.553300858899107</v>
      </c>
      <c r="D42" s="54"/>
      <c r="E42" s="47">
        <v>169.66595256409437</v>
      </c>
      <c r="F42" s="35">
        <v>101.43623703576725</v>
      </c>
      <c r="G42" s="35">
        <f t="shared" si="20"/>
        <v>103972.14296166143</v>
      </c>
      <c r="H42" s="52">
        <f t="shared" si="15"/>
        <v>22476742.129945178</v>
      </c>
      <c r="I42" s="47">
        <v>351.02604489999999</v>
      </c>
      <c r="J42" s="67">
        <f t="shared" si="16"/>
        <v>3.4605586243920436</v>
      </c>
      <c r="K42" s="68">
        <f t="shared" si="17"/>
        <v>3.3761547555044326E-3</v>
      </c>
      <c r="L42" s="69">
        <f t="shared" si="18"/>
        <v>9.7467733683028399E-2</v>
      </c>
      <c r="M42" s="70">
        <f t="shared" si="21"/>
        <v>6.2521384361193194E-3</v>
      </c>
      <c r="N42" s="71">
        <f t="shared" si="19"/>
        <v>0.14620160052454262</v>
      </c>
      <c r="O42" s="48"/>
      <c r="P42" s="48"/>
      <c r="Q42" s="31"/>
      <c r="R42" s="31"/>
    </row>
    <row r="43" spans="1:19" ht="17" customHeight="1">
      <c r="A43" s="55"/>
      <c r="B43" s="57" t="s">
        <v>9</v>
      </c>
      <c r="C43" s="54">
        <v>5.9163331998932263</v>
      </c>
      <c r="D43" s="54"/>
      <c r="E43" s="47">
        <v>10.963639200242785</v>
      </c>
      <c r="F43" s="58">
        <v>1.3533292441064699</v>
      </c>
      <c r="G43" s="35">
        <f t="shared" si="20"/>
        <v>1387.1624752091316</v>
      </c>
      <c r="H43" s="52">
        <f t="shared" si="15"/>
        <v>5896249.8004526943</v>
      </c>
      <c r="I43" s="125">
        <v>27.486023750000001</v>
      </c>
      <c r="J43" s="67">
        <f t="shared" si="16"/>
        <v>20.309931134420683</v>
      </c>
      <c r="K43" s="68">
        <f t="shared" si="17"/>
        <v>1.9814566960410424E-2</v>
      </c>
      <c r="L43" s="69">
        <f t="shared" si="18"/>
        <v>0.57203566643178461</v>
      </c>
      <c r="M43" s="70">
        <f t="shared" si="21"/>
        <v>3.6693642519278563E-2</v>
      </c>
      <c r="N43" s="71">
        <f t="shared" si="19"/>
        <v>0.85805349964767696</v>
      </c>
      <c r="O43" s="48"/>
      <c r="P43" s="48"/>
      <c r="Q43" s="31"/>
      <c r="R43" s="31"/>
    </row>
    <row r="44" spans="1:19" ht="17" customHeight="1">
      <c r="A44" s="55"/>
      <c r="B44" s="57" t="s">
        <v>11</v>
      </c>
      <c r="C44" s="54">
        <v>8.609157801378311</v>
      </c>
      <c r="D44" s="54"/>
      <c r="E44" s="47">
        <v>23.413057706499735</v>
      </c>
      <c r="F44" s="58">
        <v>4.678655259827873</v>
      </c>
      <c r="G44" s="35">
        <f t="shared" si="20"/>
        <v>4795.6216413235697</v>
      </c>
      <c r="H44" s="52">
        <f t="shared" si="15"/>
        <v>8579933.4238576591</v>
      </c>
      <c r="I44" s="125">
        <v>48.622655649999999</v>
      </c>
      <c r="J44" s="67">
        <f t="shared" si="16"/>
        <v>10.392442475402392</v>
      </c>
      <c r="K44" s="68">
        <f t="shared" si="17"/>
        <v>1.013896826868526E-2</v>
      </c>
      <c r="L44" s="69">
        <f t="shared" si="18"/>
        <v>0.29270644582322763</v>
      </c>
      <c r="M44" s="70">
        <f>+K44/0.91</f>
        <v>1.1141723372181604E-2</v>
      </c>
      <c r="N44" s="71">
        <f t="shared" si="19"/>
        <v>0.26054090232616967</v>
      </c>
      <c r="O44" s="48"/>
      <c r="P44" s="48"/>
      <c r="Q44" s="31"/>
      <c r="R44" s="31"/>
    </row>
    <row r="45" spans="1:19" ht="17" customHeight="1">
      <c r="A45" s="55"/>
      <c r="B45" s="57" t="s">
        <v>15</v>
      </c>
      <c r="C45" s="54">
        <v>3.1906833193154744</v>
      </c>
      <c r="D45" s="54"/>
      <c r="E45" s="47">
        <v>3.6466323380355643</v>
      </c>
      <c r="F45" s="58">
        <v>0.30968901282691874</v>
      </c>
      <c r="G45" s="35">
        <f t="shared" si="20"/>
        <v>317.43123814759173</v>
      </c>
      <c r="H45" s="52">
        <f t="shared" si="15"/>
        <v>3179852.3256197153</v>
      </c>
      <c r="I45" s="126">
        <v>9.5054999999999996</v>
      </c>
      <c r="J45" s="67">
        <f t="shared" si="16"/>
        <v>30.693694662369257</v>
      </c>
      <c r="K45" s="68">
        <f t="shared" si="17"/>
        <v>2.9945067963287077E-2</v>
      </c>
      <c r="L45" s="69">
        <f t="shared" si="18"/>
        <v>0.86449766694115004</v>
      </c>
      <c r="M45" s="70">
        <f t="shared" ref="M45:M46" si="22">+K45/0.91</f>
        <v>3.290666809152426E-2</v>
      </c>
      <c r="N45" s="71">
        <f t="shared" si="19"/>
        <v>0.76949792332124345</v>
      </c>
      <c r="O45" s="48"/>
      <c r="P45" s="48"/>
      <c r="Q45" s="63"/>
      <c r="R45" s="31"/>
    </row>
    <row r="46" spans="1:19" ht="17" customHeight="1">
      <c r="A46" s="55"/>
      <c r="B46" s="57" t="s">
        <v>12</v>
      </c>
      <c r="C46" s="54">
        <v>4.3372792206135786</v>
      </c>
      <c r="D46" s="54"/>
      <c r="E46" s="47">
        <v>7.2853466702654979</v>
      </c>
      <c r="F46" s="58">
        <v>0.87497732946444384</v>
      </c>
      <c r="G46" s="35">
        <f t="shared" si="20"/>
        <v>896.85176270105489</v>
      </c>
      <c r="H46" s="52">
        <f t="shared" si="15"/>
        <v>4322556.0283710798</v>
      </c>
      <c r="I46" s="125">
        <v>19.132309150000001</v>
      </c>
      <c r="J46" s="67">
        <f t="shared" si="16"/>
        <v>21.866062703259416</v>
      </c>
      <c r="K46" s="68">
        <f t="shared" si="17"/>
        <v>2.1332744100740895E-2</v>
      </c>
      <c r="L46" s="69">
        <f t="shared" si="18"/>
        <v>0.61586460672432852</v>
      </c>
      <c r="M46" s="70">
        <f t="shared" si="22"/>
        <v>2.3442575934880104E-2</v>
      </c>
      <c r="N46" s="71">
        <f t="shared" si="19"/>
        <v>0.54818717741396272</v>
      </c>
      <c r="O46" s="48"/>
      <c r="P46" s="48"/>
      <c r="Q46" s="31"/>
      <c r="R46" s="31"/>
    </row>
    <row r="47" spans="1:19" ht="17" customHeight="1">
      <c r="A47" s="55"/>
      <c r="B47" s="55"/>
      <c r="C47" s="31"/>
      <c r="D47" s="31"/>
      <c r="E47" s="31"/>
      <c r="F47" s="59"/>
      <c r="G47" s="31"/>
      <c r="H47" s="31"/>
      <c r="I47" s="47"/>
      <c r="J47" s="31"/>
      <c r="K47" s="60"/>
      <c r="L47" s="31"/>
      <c r="M47" s="31"/>
      <c r="N47" s="64"/>
      <c r="O47" s="50"/>
      <c r="P47" s="50"/>
      <c r="Q47" s="50"/>
      <c r="R47" s="31"/>
      <c r="S47" s="31"/>
    </row>
    <row r="50" spans="3:4" ht="17" customHeight="1">
      <c r="C50" s="112"/>
      <c r="D50" s="112"/>
    </row>
  </sheetData>
  <mergeCells count="6">
    <mergeCell ref="K5:L5"/>
    <mergeCell ref="M5:N5"/>
    <mergeCell ref="K22:L22"/>
    <mergeCell ref="K36:L36"/>
    <mergeCell ref="M22:N22"/>
    <mergeCell ref="M36:N36"/>
  </mergeCells>
  <pageMargins left="0.7" right="0.7" top="0.75" bottom="0.75" header="0.3" footer="0.3"/>
  <pageSetup paperSize="9" scale="5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Dynamic similarity</vt:lpstr>
      <vt:lpstr>Same volume</vt:lpstr>
      <vt:lpstr>Life-size dimensions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Susana Gutarra Diaz</cp:lastModifiedBy>
  <cp:lastPrinted>2018-04-23T10:56:18Z</cp:lastPrinted>
  <dcterms:created xsi:type="dcterms:W3CDTF">2017-05-18T10:41:45Z</dcterms:created>
  <dcterms:modified xsi:type="dcterms:W3CDTF">2018-11-14T12:59:56Z</dcterms:modified>
</cp:coreProperties>
</file>